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6" yWindow="32767" windowWidth="12660" windowHeight="1290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<sst xmlns="http://schemas.openxmlformats.org/spreadsheetml/2006/main" count="4324" uniqueCount="648">
  <si>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</si>
  <si>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</si>
  <si>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</si>
  <si>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</si>
  <si>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</si>
  <si>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</si>
  <si>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</si>
  <si>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</si>
  <si>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</si>
  <si>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</si>
  <si>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</si>
  <si>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</si>
  <si>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</si>
  <si>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</si>
  <si>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</si>
  <si>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</si>
  <si>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</si>
  <si>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</si>
  <si>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</si>
  <si>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</si>
  <si>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</si>
  <si>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</si>
  <si>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</si>
  <si>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</si>
  <si>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</si>
  <si>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</si>
  <si>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</si>
  <si>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</si>
  <si>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</si>
  <si>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</si>
  <si>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</si>
  <si>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</si>
  <si>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</si>
  <si>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</si>
  <si>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</si>
  <si>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</si>
  <si>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</si>
  <si>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</si>
  <si>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</si>
  <si>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</si>
  <si>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</si>
  <si>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</si>
  <si>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</si>
  <si>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</si>
  <si>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</si>
  <si>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</si>
  <si>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</si>
  <si>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</si>
  <si>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</si>
  <si>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</si>
  <si>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</si>
  <si>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</si>
  <si>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</si>
  <si>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</si>
  <si>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</si>
  <si>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</si>
  <si>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</si>
  <si>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</si>
  <si>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</si>
  <si>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</si>
  <si>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</si>
  <si>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</si>
  <si>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</si>
  <si>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</si>
  <si>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</si>
  <si>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</si>
  <si>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</si>
  <si>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</si>
  <si>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</si>
  <si>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</si>
  <si>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</si>
  <si>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</si>
  <si>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</si>
  <si>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</si>
  <si>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</si>
  <si>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</si>
  <si>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</si>
  <si>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</si>
  <si>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</si>
  <si>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</si>
  <si>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</si>
  <si>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</si>
  <si>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</si>
  <si>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</si>
  <si>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</si>
  <si>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</si>
  <si>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</si>
  <si>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</si>
  <si>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</si>
  <si>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</si>
  <si>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</si>
  <si>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</si>
  <si>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</si>
  <si>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</si>
  <si>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</si>
  <si>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</si>
  <si>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</si>
  <si>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</si>
  <si>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</si>
  <si>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</si>
  <si>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</si>
  <si>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</si>
  <si>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</si>
  <si>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</si>
  <si>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</si>
  <si>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</si>
  <si>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</si>
  <si>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</si>
  <si>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</si>
  <si>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</si>
  <si>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</si>
  <si>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</si>
  <si>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</si>
  <si>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</si>
  <si>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</si>
  <si>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</si>
  <si>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</si>
  <si>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</si>
  <si>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</si>
  <si>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</si>
  <si>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</si>
  <si>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</si>
  <si>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</si>
  <si>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</si>
  <si>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</si>
  <si>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</si>
  <si>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</si>
  <si>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</si>
  <si>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</si>
  <si>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</si>
  <si>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</si>
  <si>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</si>
  <si>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</si>
  <si>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</si>
  <si>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</si>
  <si>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</si>
  <si>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</si>
  <si>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</si>
  <si>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</si>
  <si>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</si>
  <si>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</si>
  <si>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</si>
  <si>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</si>
  <si>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</si>
  <si>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</si>
  <si>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</si>
  <si>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</si>
  <si>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</si>
  <si>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</si>
  <si>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</si>
  <si>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</si>
  <si>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</si>
  <si>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</si>
  <si>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</si>
  <si>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</si>
  <si>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</si>
  <si>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</si>
  <si>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</si>
  <si>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</si>
  <si>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</si>
  <si>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</si>
  <si>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</si>
  <si>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</si>
  <si>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</si>
  <si>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</si>
  <si>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</si>
  <si>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</si>
  <si>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</si>
  <si>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</si>
  <si>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</si>
  <si>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</si>
  <si>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</si>
  <si>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</si>
  <si>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</si>
  <si>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</si>
  <si>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</si>
  <si>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</si>
  <si>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</si>
  <si>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</si>
  <si>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</si>
  <si>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</si>
  <si>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</si>
  <si>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</si>
  <si>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</si>
  <si>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</si>
  <si>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</si>
  <si>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</si>
  <si>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</si>
  <si>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</si>
  <si>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</si>
  <si>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</si>
  <si>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</si>
  <si>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</si>
  <si>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</si>
  <si>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</si>
  <si>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</si>
  <si>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</si>
  <si>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</si>
  <si>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</si>
  <si>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</si>
  <si>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</si>
  <si>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</si>
  <si>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</si>
  <si>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</si>
  <si>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</si>
  <si>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</si>
  <si>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</si>
  <si>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</si>
  <si>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</si>
  <si>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</si>
  <si>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</si>
  <si>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</si>
  <si>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</si>
  <si>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</si>
  <si>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</si>
  <si>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</si>
  <si>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</si>
  <si>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</si>
  <si>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</si>
  <si>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</si>
  <si>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</si>
  <si>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</si>
  <si>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</si>
  <si>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</si>
  <si>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</si>
  <si>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</si>
  <si>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</si>
  <si>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</si>
  <si>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</si>
  <si>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</si>
  <si>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</si>
  <si>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</si>
  <si>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</si>
  <si>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</si>
  <si>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</si>
  <si>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</si>
  <si>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</si>
  <si>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</si>
  <si>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</si>
  <si>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</si>
  <si>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</si>
  <si>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</si>
  <si>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</si>
  <si>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</si>
  <si>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</si>
  <si>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</si>
  <si>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</si>
  <si>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</si>
  <si>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</si>
  <si>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</si>
  <si>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</si>
  <si>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</si>
  <si>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</si>
  <si>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</si>
  <si>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</si>
  <si>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</si>
  <si>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</si>
  <si>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</si>
  <si>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</si>
  <si>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</si>
  <si>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</si>
  <si>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</si>
  <si>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</si>
  <si>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</si>
  <si>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</si>
  <si>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</si>
  <si>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</si>
  <si>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</si>
  <si>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</si>
  <si>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</si>
  <si>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</si>
  <si>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</si>
  <si>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</si>
  <si>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</si>
  <si>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</si>
  <si>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</si>
  <si>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</si>
  <si>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</si>
  <si>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</si>
  <si>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</si>
  <si>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</si>
  <si>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</si>
  <si>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</si>
  <si>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</si>
  <si>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</si>
  <si>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</si>
  <si>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</si>
  <si>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</si>
  <si>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</si>
  <si>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</si>
  <si>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</si>
  <si>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</si>
  <si>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</si>
  <si>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</si>
  <si>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</si>
  <si>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</si>
  <si>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</si>
  <si>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</si>
  <si>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</si>
  <si>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</si>
  <si>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</si>
  <si>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</si>
  <si>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</si>
  <si>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</si>
  <si>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</si>
  <si>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</si>
  <si>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</si>
  <si>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</si>
  <si>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</si>
  <si>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</si>
  <si>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</si>
  <si>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</si>
  <si>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</si>
  <si>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</si>
  <si>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</si>
  <si>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</si>
  <si>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</si>
  <si>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</si>
  <si>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</si>
  <si>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</si>
  <si>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</si>
  <si>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</si>
  <si>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</si>
  <si>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</si>
  <si>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</si>
  <si>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</si>
  <si>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</si>
  <si>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</si>
  <si>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</si>
  <si>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</si>
  <si>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</si>
  <si>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</si>
  <si>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</si>
  <si>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</si>
  <si>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</si>
  <si>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</si>
  <si>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</si>
  <si>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</si>
  <si>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</si>
  <si>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</si>
  <si>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</si>
  <si>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</si>
  <si>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</si>
  <si>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</si>
  <si>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</si>
  <si>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</si>
  <si>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</si>
  <si>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</si>
  <si>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</si>
  <si>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</si>
  <si>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</si>
  <si>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</si>
  <si>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</si>
  <si>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</si>
  <si>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</si>
  <si>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</si>
  <si>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</si>
  <si>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</si>
  <si>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</si>
  <si>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</si>
  <si>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</si>
  <si>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</si>
  <si>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</si>
  <si>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</si>
  <si>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</si>
  <si>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</si>
  <si>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</si>
  <si>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</si>
  <si>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</si>
  <si>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</si>
  <si>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</si>
  <si>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</si>
  <si>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</si>
  <si>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</si>
  <si>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</si>
  <si>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</si>
  <si>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</si>
  <si>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</si>
  <si>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</si>
  <si>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</si>
  <si>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</si>
  <si>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</si>
  <si>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</si>
  <si>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</si>
  <si>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</si>
  <si>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</si>
  <si>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</si>
  <si>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</si>
  <si>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</si>
  <si>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</si>
  <si>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</si>
  <si>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</si>
  <si>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</si>
  <si>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</si>
  <si>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</si>
  <si>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</si>
  <si>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</si>
  <si>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</si>
  <si>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</si>
  <si>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</si>
  <si>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</si>
  <si>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</si>
  <si>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</si>
  <si>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</si>
  <si>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</si>
  <si>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</si>
  <si>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</si>
  <si>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</si>
  <si>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</si>
  <si>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</si>
  <si>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</si>
  <si>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</si>
  <si>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</si>
  <si>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</si>
  <si>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</si>
  <si>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</si>
  <si>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</si>
  <si>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</si>
  <si>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</si>
  <si>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</si>
  <si>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</si>
  <si>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</si>
  <si>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</si>
  <si>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</si>
  <si>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</si>
  <si>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</si>
  <si>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</si>
  <si>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</si>
  <si>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</si>
  <si>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</si>
  <si>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</si>
  <si>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</si>
  <si>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</si>
  <si>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</si>
  <si>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</si>
  <si>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</si>
  <si>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</si>
  <si>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</si>
  <si>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</si>
  <si>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</si>
  <si>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</si>
  <si>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</si>
  <si>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</si>
  <si>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</si>
  <si>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</si>
  <si>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</si>
  <si>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</si>
  <si>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</si>
  <si>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</si>
  <si>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</si>
  <si>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</si>
  <si>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</si>
  <si>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</si>
  <si>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</si>
  <si>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</si>
  <si>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</si>
  <si>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</si>
  <si>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</si>
  <si>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</si>
  <si>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</si>
  <si>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</si>
  <si>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</si>
  <si>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</si>
  <si>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</si>
  <si>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</si>
  <si>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</si>
  <si>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</si>
  <si>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</si>
  <si>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</si>
  <si>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</si>
  <si>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</si>
  <si>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</si>
  <si>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</si>
  <si>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</si>
  <si>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</si>
  <si>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</si>
  <si>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</si>
  <si>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</si>
  <si>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</si>
  <si>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</si>
  <si>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</si>
  <si>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</si>
  <si>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</si>
  <si>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</si>
  <si>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</si>
  <si>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</si>
  <si>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</si>
  <si>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</si>
  <si>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</si>
  <si>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</si>
  <si>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</si>
  <si>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</si>
  <si>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</si>
  <si>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</si>
  <si>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</si>
  <si>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</si>
  <si>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</si>
  <si>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</si>
  <si>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</si>
  <si>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</si>
  <si>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</si>
  <si>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</si>
  <si>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</si>
  <si>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</si>
  <si>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</si>
  <si>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</si>
  <si>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</si>
  <si>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</si>
  <si>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</si>
  <si>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</si>
  <si>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</si>
  <si>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</si>
  <si>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</si>
  <si>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</si>
  <si>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</si>
  <si>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</si>
  <si>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</si>
  <si>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</si>
  <si>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</si>
  <si>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</si>
  <si>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</si>
  <si>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</si>
  <si>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</si>
  <si>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</si>
  <si>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</si>
  <si>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</si>
  <si>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</si>
  <si>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</si>
  <si>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</si>
  <si>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</si>
  <si>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</si>
  <si>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</si>
  <si>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</si>
  <si>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</si>
  <si>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</si>
  <si>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</si>
  <si>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</si>
  <si>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</si>
  <si>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</si>
  <si>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</si>
  <si>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</si>
  <si>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</si>
  <si>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</si>
  <si>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</si>
  <si>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</si>
  <si>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</si>
  <si>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</si>
  <si>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</si>
  <si>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</si>
  <si>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</si>
  <si>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</si>
  <si>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</si>
  <si>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</si>
  <si>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</si>
  <si>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</si>
  <si>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</si>
  <si>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</si>
  <si>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</si>
  <si>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</si>
  <si>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</si>
  <si>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</si>
  <si>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</si>
  <si>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</si>
  <si>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</si>
  <si>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</si>
  <si>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</si>
  <si>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</si>
  <si>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</si>
  <si>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</si>
  <si>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</si>
  <si>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</si>
  <si>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</si>
  <si>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</si>
  <si>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</si>
  <si>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</si>
  <si>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</si>
  <si>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</si>
  <si>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</si>
  <si>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</si>
  <si>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</si>
  <si>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</si>
  <si>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</si>
  <si>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</si>
  <si>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</si>
  <si>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</si>
  <si>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</si>
  <si>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</si>
  <si>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</si>
  <si>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</si>
  <si>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</si>
  <si>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</si>
  <si>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</si>
  <si>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</si>
  <si>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</si>
  <si>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III.2. jogcím:  A települési önkormányzatok szociális feladatainak egyéb támogatása</t>
  </si>
  <si>
    <t>III.3.c (1) jogcím: Szociális étkeztetés</t>
  </si>
  <si>
    <t>IV.1.d jogcím: Települési önkormányzatok nyilvános könyvtári és a közművelődési feladatainak támogatása</t>
  </si>
  <si>
    <t>V.I.1 jogcím:  I.1. jogcímhez kapcsolodó kiegészítés</t>
  </si>
  <si>
    <t>Balatongyöröki Turisztikai Egyesület</t>
  </si>
  <si>
    <t>működési célú támogatás</t>
  </si>
  <si>
    <t>Balatongyöröki Polgárőr Egyesület</t>
  </si>
  <si>
    <t>Györökökért Egyesület - Balatongyörök</t>
  </si>
  <si>
    <t>"Györöki Hamutiprók" Hagyományőrző Önkéntes Tűzóltó Egyesület</t>
  </si>
  <si>
    <t>Kék Balaton Fúvós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</si>
  <si>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</si>
  <si>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</si>
  <si>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</si>
  <si>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</si>
  <si>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</si>
  <si>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</si>
  <si>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</si>
  <si>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</si>
  <si>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Balatongyöröki Honismereti Kör Egyesület</t>
  </si>
  <si>
    <t>VP-6-7.2.1-7.4.2-16 pályázat, tárgyi eszköz beszerzés</t>
  </si>
  <si>
    <t>VP-6-7.2.1-7.4.2-16 pályázat külterületi útak felújítása pályázat</t>
  </si>
  <si>
    <t>VP-6-7.4.1.1-16 Településképet meghatározó ép.rekonstr. pályázat</t>
  </si>
  <si>
    <t>2016</t>
  </si>
  <si>
    <t>BTSP-1.1.2016 pályázat, Balatoni strandok fejlesztése</t>
  </si>
  <si>
    <t>2017</t>
  </si>
  <si>
    <t>Közművelődési érdekeltségnövelő támogatás eszköz beszerzése</t>
  </si>
  <si>
    <t>temető</t>
  </si>
  <si>
    <t>Petőfi u. Kossuth L. u. Balaton u. közválágítás</t>
  </si>
  <si>
    <t>Rendezési terv felülvizsgálata</t>
  </si>
  <si>
    <t>Megelőlegezés visszafizetése</t>
  </si>
  <si>
    <t>Balatongyörök Község Önkormányzatának adósságot keletkeztető ügyletekből és kezességvállalásokból fennálló kötelezettségei</t>
  </si>
  <si>
    <t>Balatongyörök Község Önkormányzatának saját bevételeinek részletezése az adósságot keletkeztető ügyletből származó tárgyévi fizetési kötelezettség megállapításához</t>
  </si>
  <si>
    <t>2018</t>
  </si>
  <si>
    <t xml:space="preserve">   Térfigyelő kamerák beszerzése</t>
  </si>
  <si>
    <t xml:space="preserve">    Egyéb informatikai eszközök beszerzése</t>
  </si>
  <si>
    <t xml:space="preserve">   Széchenyi Zsigmond szobor</t>
  </si>
  <si>
    <t xml:space="preserve">   Egyéb tárgyi eszköz beszerzés</t>
  </si>
  <si>
    <t xml:space="preserve">    Panzió felújítási terv készítés</t>
  </si>
  <si>
    <t>Kistelepülések alacsony összegű támogatása, urnafal építés</t>
  </si>
  <si>
    <t>Csont Ferenc utca útburkolat felújítása</t>
  </si>
  <si>
    <t>Eötvös utca útburkolat felújítása</t>
  </si>
  <si>
    <t>Költségvetési szerv I. Bertha Bulcsu Művelődési Ház és Könyvtár</t>
  </si>
  <si>
    <t>Balatongyörök Község Önkormányzata</t>
  </si>
  <si>
    <t>Vásárolt élelmezés bruttó összege:</t>
  </si>
  <si>
    <t>900 Ft/adag</t>
  </si>
  <si>
    <t>Állami támogatás 55.360 Ft/fő, 251 nap</t>
  </si>
  <si>
    <t>220 Ft/adag</t>
  </si>
  <si>
    <t>Önkormányzati hozzájárulás:</t>
  </si>
  <si>
    <t>510 Ft/adag</t>
  </si>
  <si>
    <t>Szociális étkezés térítés díj meghatározása   2018. év</t>
  </si>
  <si>
    <t>170 Ft/adag</t>
  </si>
  <si>
    <t>Térítési díj bruttó összege:</t>
  </si>
  <si>
    <t>Balatoni Futár Bt.</t>
  </si>
  <si>
    <t xml:space="preserve"> 11. melléklet a 2/2018. (II.19.)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</si>
</sst>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_ ;\-#,##0\ 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4"/>
      <name val="Times New Roman CE"/>
      <family val="0"/>
    </font>
    <font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5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2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7" xfId="0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3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44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5" xfId="0" applyFont="1" applyFill="1" applyBorder="1" applyAlignment="1" applyProtection="1">
      <alignment horizontal="right" vertical="center" wrapText="1" indent="1"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5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3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2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164" fontId="31" fillId="0" borderId="59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44" xfId="0" applyNumberFormat="1" applyFont="1" applyFill="1" applyBorder="1" applyAlignment="1" applyProtection="1">
      <alignment vertical="center" wrapText="1"/>
      <protection locked="0"/>
    </xf>
    <xf numFmtId="164" fontId="31" fillId="33" borderId="57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3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44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4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11" xfId="0" applyNumberFormat="1" applyFont="1" applyFill="1" applyBorder="1" applyAlignment="1" applyProtection="1">
      <alignment vertical="center" wrapText="1"/>
      <protection/>
    </xf>
    <xf numFmtId="164" fontId="17" fillId="0" borderId="72" xfId="0" applyNumberFormat="1" applyFont="1" applyFill="1" applyBorder="1" applyAlignment="1" applyProtection="1">
      <alignment vertical="center" wrapText="1"/>
      <protection/>
    </xf>
    <xf numFmtId="164" fontId="31" fillId="0" borderId="12" xfId="0" applyNumberFormat="1" applyFont="1" applyFill="1" applyBorder="1" applyAlignment="1" applyProtection="1">
      <alignment vertical="center" wrapText="1"/>
      <protection/>
    </xf>
    <xf numFmtId="164" fontId="31" fillId="0" borderId="15" xfId="0" applyNumberFormat="1" applyFont="1" applyFill="1" applyBorder="1" applyAlignment="1" applyProtection="1">
      <alignment vertical="center" wrapText="1"/>
      <protection/>
    </xf>
    <xf numFmtId="164" fontId="31" fillId="0" borderId="13" xfId="0" applyNumberFormat="1" applyFont="1" applyFill="1" applyBorder="1" applyAlignment="1" applyProtection="1">
      <alignment vertical="center" wrapText="1"/>
      <protection/>
    </xf>
    <xf numFmtId="164" fontId="31" fillId="0" borderId="33" xfId="0" applyNumberFormat="1" applyFont="1" applyFill="1" applyBorder="1" applyAlignment="1" applyProtection="1">
      <alignment vertical="center" wrapText="1"/>
      <protection/>
    </xf>
    <xf numFmtId="164" fontId="17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27" xfId="0" applyNumberFormat="1" applyFont="1" applyFill="1" applyBorder="1" applyAlignment="1" applyProtection="1">
      <alignment vertical="center" wrapText="1"/>
      <protection locked="0"/>
    </xf>
    <xf numFmtId="164" fontId="31" fillId="0" borderId="28" xfId="0" applyNumberFormat="1" applyFont="1" applyFill="1" applyBorder="1" applyAlignment="1" applyProtection="1">
      <alignment vertical="center" wrapText="1"/>
      <protection locked="0"/>
    </xf>
    <xf numFmtId="164" fontId="31" fillId="0" borderId="45" xfId="0" applyNumberFormat="1" applyFont="1" applyFill="1" applyBorder="1" applyAlignment="1" applyProtection="1">
      <alignment vertical="center" wrapText="1"/>
      <protection locked="0"/>
    </xf>
    <xf numFmtId="164" fontId="15" fillId="0" borderId="71" xfId="0" applyNumberFormat="1" applyFont="1" applyFill="1" applyBorder="1" applyAlignment="1" applyProtection="1">
      <alignment horizontal="center" vertical="center" wrapText="1"/>
      <protection/>
    </xf>
    <xf numFmtId="164" fontId="15" fillId="0" borderId="72" xfId="0" applyNumberFormat="1" applyFont="1" applyFill="1" applyBorder="1" applyAlignment="1" applyProtection="1">
      <alignment horizontal="center" vertical="center" wrapText="1"/>
      <protection/>
    </xf>
    <xf numFmtId="164" fontId="17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14" xfId="0" applyNumberFormat="1" applyFont="1" applyFill="1" applyBorder="1" applyAlignment="1" applyProtection="1">
      <alignment vertical="center" wrapText="1"/>
      <protection/>
    </xf>
    <xf numFmtId="164" fontId="31" fillId="0" borderId="63" xfId="0" applyNumberFormat="1" applyFont="1" applyFill="1" applyBorder="1" applyAlignment="1" applyProtection="1">
      <alignment vertical="center" wrapText="1"/>
      <protection locked="0"/>
    </xf>
    <xf numFmtId="49" fontId="31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76" xfId="0" applyNumberFormat="1" applyFont="1" applyFill="1" applyBorder="1" applyAlignment="1" applyProtection="1">
      <alignment vertical="center" wrapText="1"/>
      <protection/>
    </xf>
    <xf numFmtId="164" fontId="31" fillId="0" borderId="40" xfId="0" applyNumberFormat="1" applyFont="1" applyFill="1" applyBorder="1" applyAlignment="1" applyProtection="1">
      <alignment vertical="center" wrapText="1"/>
      <protection/>
    </xf>
    <xf numFmtId="49" fontId="31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vertical="center" wrapText="1"/>
      <protection/>
    </xf>
    <xf numFmtId="164" fontId="31" fillId="0" borderId="17" xfId="0" applyNumberFormat="1" applyFont="1" applyFill="1" applyBorder="1" applyAlignment="1" applyProtection="1">
      <alignment vertical="center" wrapText="1"/>
      <protection/>
    </xf>
    <xf numFmtId="164" fontId="31" fillId="0" borderId="21" xfId="0" applyNumberFormat="1" applyFont="1" applyFill="1" applyBorder="1" applyAlignment="1" applyProtection="1">
      <alignment vertical="center" wrapText="1"/>
      <protection/>
    </xf>
    <xf numFmtId="164" fontId="31" fillId="0" borderId="57" xfId="0" applyNumberFormat="1" applyFont="1" applyFill="1" applyBorder="1" applyAlignment="1" applyProtection="1">
      <alignment vertical="center" wrapText="1"/>
      <protection/>
    </xf>
    <xf numFmtId="164" fontId="31" fillId="0" borderId="77" xfId="0" applyNumberFormat="1" applyFont="1" applyFill="1" applyBorder="1" applyAlignment="1" applyProtection="1">
      <alignment vertical="center" wrapText="1"/>
      <protection/>
    </xf>
    <xf numFmtId="164" fontId="31" fillId="0" borderId="60" xfId="0" applyNumberFormat="1" applyFont="1" applyFill="1" applyBorder="1" applyAlignment="1" applyProtection="1">
      <alignment vertical="center" wrapText="1"/>
      <protection/>
    </xf>
    <xf numFmtId="164" fontId="31" fillId="0" borderId="78" xfId="0" applyNumberFormat="1" applyFont="1" applyFill="1" applyBorder="1" applyAlignment="1" applyProtection="1">
      <alignment vertical="center" wrapText="1"/>
      <protection/>
    </xf>
    <xf numFmtId="164" fontId="31" fillId="0" borderId="79" xfId="0" applyNumberFormat="1" applyFont="1" applyFill="1" applyBorder="1" applyAlignment="1" applyProtection="1">
      <alignment vertical="center" wrapText="1"/>
      <protection/>
    </xf>
    <xf numFmtId="164" fontId="31" fillId="0" borderId="56" xfId="0" applyNumberFormat="1" applyFont="1" applyFill="1" applyBorder="1" applyAlignment="1" applyProtection="1">
      <alignment vertical="center" wrapText="1"/>
      <protection/>
    </xf>
    <xf numFmtId="164" fontId="17" fillId="0" borderId="61" xfId="0" applyNumberFormat="1" applyFont="1" applyFill="1" applyBorder="1" applyAlignment="1" applyProtection="1">
      <alignment vertical="center" wrapText="1"/>
      <protection/>
    </xf>
    <xf numFmtId="164" fontId="17" fillId="0" borderId="73" xfId="0" applyNumberFormat="1" applyFont="1" applyFill="1" applyBorder="1" applyAlignment="1" applyProtection="1">
      <alignment vertical="center" wrapText="1"/>
      <protection/>
    </xf>
    <xf numFmtId="164" fontId="17" fillId="0" borderId="74" xfId="0" applyNumberFormat="1" applyFont="1" applyFill="1" applyBorder="1" applyAlignment="1" applyProtection="1">
      <alignment vertical="center" wrapText="1"/>
      <protection/>
    </xf>
    <xf numFmtId="166" fontId="31" fillId="0" borderId="29" xfId="40" applyNumberFormat="1" applyFont="1" applyFill="1" applyBorder="1" applyAlignment="1" applyProtection="1">
      <alignment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80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1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43" xfId="0" applyNumberFormat="1" applyFont="1" applyFill="1" applyBorder="1" applyAlignment="1" applyProtection="1">
      <alignment vertical="center" wrapTex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49" fontId="17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4" fillId="0" borderId="81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 locked="0"/>
    </xf>
    <xf numFmtId="49" fontId="14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Alignment="1">
      <alignment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44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83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44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8" fillId="0" borderId="0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84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7" xfId="59" applyFont="1" applyFill="1" applyBorder="1" applyAlignment="1" applyProtection="1">
      <alignment horizontal="left" vertical="center" indent="1"/>
      <protection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20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21" xfId="0" applyFont="1" applyBorder="1" applyAlignment="1">
      <alignment horizontal="left"/>
    </xf>
    <xf numFmtId="0" fontId="36" fillId="0" borderId="33" xfId="0" applyFont="1" applyBorder="1" applyAlignment="1">
      <alignment horizontal="left"/>
    </xf>
    <xf numFmtId="0" fontId="36" fillId="0" borderId="13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152</v>
      </c>
    </row>
    <row r="4" spans="1:2" ht="12.75">
      <c r="A4" s="135"/>
      <c r="B4" s="135"/>
    </row>
    <row r="5" spans="1:2" s="147" customFormat="1" ht="15">
      <c r="A5" s="83" t="s">
        <v>576</v>
      </c>
      <c r="B5" s="146"/>
    </row>
    <row r="6" spans="1:2" ht="12.75">
      <c r="A6" s="135"/>
      <c r="B6" s="135"/>
    </row>
    <row r="7" spans="1:2" ht="12.75">
      <c r="A7" s="135" t="s">
        <v>551</v>
      </c>
      <c r="B7" s="135" t="s">
        <v>492</v>
      </c>
    </row>
    <row r="8" spans="1:2" ht="12.75">
      <c r="A8" s="135" t="s">
        <v>552</v>
      </c>
      <c r="B8" s="135" t="s">
        <v>493</v>
      </c>
    </row>
    <row r="9" spans="1:2" ht="12.75">
      <c r="A9" s="135" t="s">
        <v>553</v>
      </c>
      <c r="B9" s="135" t="s">
        <v>494</v>
      </c>
    </row>
    <row r="10" spans="1:2" ht="12.75">
      <c r="A10" s="135"/>
      <c r="B10" s="135"/>
    </row>
    <row r="11" spans="1:2" ht="12.75">
      <c r="A11" s="135"/>
      <c r="B11" s="135"/>
    </row>
    <row r="12" spans="1:2" s="147" customFormat="1" ht="15">
      <c r="A12" s="83" t="str">
        <f>+CONCATENATE(LEFT(A5,4),". évi előirányzat KIADÁSOK")</f>
        <v>2018. évi előirányzat KIADÁSOK</v>
      </c>
      <c r="B12" s="146"/>
    </row>
    <row r="13" spans="1:2" ht="12.75">
      <c r="A13" s="135"/>
      <c r="B13" s="135"/>
    </row>
    <row r="14" spans="1:2" ht="12.75">
      <c r="A14" s="135" t="s">
        <v>554</v>
      </c>
      <c r="B14" s="135" t="s">
        <v>495</v>
      </c>
    </row>
    <row r="15" spans="1:2" ht="12.75">
      <c r="A15" s="135" t="s">
        <v>555</v>
      </c>
      <c r="B15" s="135" t="s">
        <v>496</v>
      </c>
    </row>
    <row r="16" spans="1:2" ht="12.75">
      <c r="A16" s="135" t="s">
        <v>556</v>
      </c>
      <c r="B16" s="135" t="s">
        <v>497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7" sqref="C7"/>
    </sheetView>
  </sheetViews>
  <sheetFormatPr defaultColWidth="9.375" defaultRowHeight="12.75"/>
  <cols>
    <col min="1" max="1" width="5.625" style="149" customWidth="1"/>
    <col min="2" max="2" width="68.625" style="149" customWidth="1"/>
    <col min="3" max="3" width="19.50390625" style="149" customWidth="1"/>
    <col min="4" max="16384" width="9.375" style="149" customWidth="1"/>
  </cols>
  <sheetData>
    <row r="1" spans="1:3" ht="33" customHeight="1">
      <c r="A1" s="652" t="s">
        <v>625</v>
      </c>
      <c r="B1" s="652"/>
      <c r="C1" s="652"/>
    </row>
    <row r="2" spans="1:4" ht="15.75" customHeight="1" thickBot="1">
      <c r="A2" s="150"/>
      <c r="B2" s="150"/>
      <c r="C2" s="159" t="str">
        <f>'2.2.sz.mell  '!E2</f>
        <v>Forintban!</v>
      </c>
      <c r="D2" s="156"/>
    </row>
    <row r="3" spans="1:3" ht="26.25" customHeight="1" thickBot="1">
      <c r="A3" s="175" t="s">
        <v>17</v>
      </c>
      <c r="B3" s="176" t="s">
        <v>197</v>
      </c>
      <c r="C3" s="177" t="str">
        <f>+'1.1.sz.mell.'!C3</f>
        <v>2018. évi előirányzat</v>
      </c>
    </row>
    <row r="4" spans="1:3" ht="14.25" thickBot="1">
      <c r="A4" s="178"/>
      <c r="B4" s="526" t="s">
        <v>498</v>
      </c>
      <c r="C4" s="527" t="s">
        <v>499</v>
      </c>
    </row>
    <row r="5" spans="1:3" ht="13.5">
      <c r="A5" s="179" t="s">
        <v>19</v>
      </c>
      <c r="B5" s="359" t="s">
        <v>508</v>
      </c>
      <c r="C5" s="615">
        <v>140000000</v>
      </c>
    </row>
    <row r="6" spans="1:3" ht="24">
      <c r="A6" s="180" t="s">
        <v>20</v>
      </c>
      <c r="B6" s="395" t="s">
        <v>251</v>
      </c>
      <c r="C6" s="615">
        <v>1524000</v>
      </c>
    </row>
    <row r="7" spans="1:3" ht="13.5">
      <c r="A7" s="180" t="s">
        <v>21</v>
      </c>
      <c r="B7" s="396" t="s">
        <v>509</v>
      </c>
      <c r="C7" s="615">
        <v>300000</v>
      </c>
    </row>
    <row r="8" spans="1:3" ht="24">
      <c r="A8" s="180" t="s">
        <v>22</v>
      </c>
      <c r="B8" s="396" t="s">
        <v>253</v>
      </c>
      <c r="C8" s="615"/>
    </row>
    <row r="9" spans="1:3" ht="13.5">
      <c r="A9" s="181" t="s">
        <v>23</v>
      </c>
      <c r="B9" s="396" t="s">
        <v>252</v>
      </c>
      <c r="C9" s="615">
        <v>500000</v>
      </c>
    </row>
    <row r="10" spans="1:3" ht="14.25" thickBot="1">
      <c r="A10" s="180" t="s">
        <v>24</v>
      </c>
      <c r="B10" s="397" t="s">
        <v>510</v>
      </c>
      <c r="C10" s="615"/>
    </row>
    <row r="11" spans="1:3" ht="14.25" thickBot="1">
      <c r="A11" s="661" t="s">
        <v>200</v>
      </c>
      <c r="B11" s="662"/>
      <c r="C11" s="182">
        <f>SUM(C5:C10)</f>
        <v>142324000</v>
      </c>
    </row>
    <row r="12" spans="1:3" ht="23.25" customHeight="1">
      <c r="A12" s="663" t="s">
        <v>229</v>
      </c>
      <c r="B12" s="663"/>
      <c r="C12" s="663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2/2018. (II.19.)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375" defaultRowHeight="12.75"/>
  <cols>
    <col min="1" max="1" width="5.625" style="149" customWidth="1"/>
    <col min="2" max="2" width="66.75390625" style="149" customWidth="1"/>
    <col min="3" max="3" width="27.00390625" style="149" customWidth="1"/>
    <col min="4" max="16384" width="9.375" style="149" customWidth="1"/>
  </cols>
  <sheetData>
    <row r="1" spans="1:3" ht="33" customHeight="1">
      <c r="A1" s="652" t="str">
        <f>+CONCATENATE("Balatongyörök Község Önkormányzata ",CONCATENATE(LEFT(ÖSSZEFÜGGÉSEK!A5,4),". évi adósságot keletkeztető fejlesztési céljai"))</f>
        <v>Balatongyörök Község Önkormányzata 2018. évi adósságot keletkeztető fejlesztési céljai</v>
      </c>
      <c r="B1" s="652"/>
      <c r="C1" s="652"/>
    </row>
    <row r="2" spans="1:4" ht="15.75" customHeight="1" thickBot="1">
      <c r="A2" s="150"/>
      <c r="B2" s="150"/>
      <c r="C2" s="159" t="str">
        <f>'4.sz.mell.'!C2</f>
        <v>Forintban!</v>
      </c>
      <c r="D2" s="156"/>
    </row>
    <row r="3" spans="1:3" ht="26.25" customHeight="1" thickBot="1">
      <c r="A3" s="175" t="s">
        <v>17</v>
      </c>
      <c r="B3" s="176" t="s">
        <v>201</v>
      </c>
      <c r="C3" s="177" t="s">
        <v>227</v>
      </c>
    </row>
    <row r="4" spans="1:3" ht="14.25" thickBot="1">
      <c r="A4" s="178"/>
      <c r="B4" s="526" t="s">
        <v>498</v>
      </c>
      <c r="C4" s="527" t="s">
        <v>499</v>
      </c>
    </row>
    <row r="5" spans="1:3" ht="13.5">
      <c r="A5" s="179" t="s">
        <v>19</v>
      </c>
      <c r="B5" s="186"/>
      <c r="C5" s="183"/>
    </row>
    <row r="6" spans="1:3" ht="13.5">
      <c r="A6" s="180" t="s">
        <v>20</v>
      </c>
      <c r="B6" s="187"/>
      <c r="C6" s="184"/>
    </row>
    <row r="7" spans="1:3" ht="14.25" thickBot="1">
      <c r="A7" s="181" t="s">
        <v>21</v>
      </c>
      <c r="B7" s="188"/>
      <c r="C7" s="185"/>
    </row>
    <row r="8" spans="1:3" s="480" customFormat="1" ht="17.25" customHeight="1" thickBot="1">
      <c r="A8" s="481" t="s">
        <v>22</v>
      </c>
      <c r="B8" s="130" t="s">
        <v>202</v>
      </c>
      <c r="C8" s="182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2/2018. (II.19.)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B6" sqref="B6"/>
    </sheetView>
  </sheetViews>
  <sheetFormatPr defaultColWidth="9.37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75390625" style="56" customWidth="1"/>
    <col min="7" max="8" width="12.75390625" style="42" customWidth="1"/>
    <col min="9" max="9" width="13.75390625" style="42" customWidth="1"/>
    <col min="10" max="16384" width="9.375" style="42" customWidth="1"/>
  </cols>
  <sheetData>
    <row r="1" spans="1:6" ht="25.5" customHeight="1">
      <c r="A1" s="664" t="s">
        <v>0</v>
      </c>
      <c r="B1" s="664"/>
      <c r="C1" s="664"/>
      <c r="D1" s="664"/>
      <c r="E1" s="664"/>
      <c r="F1" s="664"/>
    </row>
    <row r="2" spans="1:6" ht="22.5" customHeight="1" thickBot="1">
      <c r="A2" s="191"/>
      <c r="B2" s="56"/>
      <c r="C2" s="56"/>
      <c r="D2" s="56"/>
      <c r="E2" s="56"/>
      <c r="F2" s="52" t="str">
        <f>'5.sz.mell.'!C2</f>
        <v>Forintban!</v>
      </c>
    </row>
    <row r="3" spans="1:6" s="45" customFormat="1" ht="44.25" customHeight="1" thickBot="1">
      <c r="A3" s="192" t="s">
        <v>65</v>
      </c>
      <c r="B3" s="193" t="s">
        <v>66</v>
      </c>
      <c r="C3" s="193" t="s">
        <v>67</v>
      </c>
      <c r="D3" s="193" t="str">
        <f>+CONCATENATE("Felhasználás   ",LEFT(ÖSSZEFÜGGÉSEK!A5,4)-1,". XII. 31-ig")</f>
        <v>Felhasználás   2017. XII. 31-ig</v>
      </c>
      <c r="E3" s="193" t="str">
        <f>+'1.1.sz.mell.'!C3</f>
        <v>2018. évi előirányzat</v>
      </c>
      <c r="F3" s="53" t="str">
        <f>+CONCATENATE(LEFT(ÖSSZEFÜGGÉSEK!A5,4),". utáni szükséglet")</f>
        <v>2018. utáni szükséglet</v>
      </c>
    </row>
    <row r="4" spans="1:6" s="56" customFormat="1" ht="12" customHeight="1" thickBot="1">
      <c r="A4" s="281" t="s">
        <v>498</v>
      </c>
      <c r="B4" s="618" t="s">
        <v>499</v>
      </c>
      <c r="C4" s="55" t="s">
        <v>500</v>
      </c>
      <c r="D4" s="55" t="s">
        <v>502</v>
      </c>
      <c r="E4" s="55" t="s">
        <v>501</v>
      </c>
      <c r="F4" s="530" t="s">
        <v>569</v>
      </c>
    </row>
    <row r="5" spans="1:6" ht="15.75" customHeight="1">
      <c r="A5" s="621" t="s">
        <v>613</v>
      </c>
      <c r="B5" s="622">
        <v>0</v>
      </c>
      <c r="C5" s="623" t="s">
        <v>626</v>
      </c>
      <c r="D5" s="624"/>
      <c r="E5" s="624">
        <v>0</v>
      </c>
      <c r="F5" s="625">
        <f aca="true" t="shared" si="0" ref="F5:F22">B5-D5-E5</f>
        <v>0</v>
      </c>
    </row>
    <row r="6" spans="1:6" ht="15.75" customHeight="1">
      <c r="A6" s="626" t="s">
        <v>617</v>
      </c>
      <c r="B6" s="616">
        <v>33266380</v>
      </c>
      <c r="C6" s="483" t="s">
        <v>618</v>
      </c>
      <c r="D6" s="25">
        <v>8569960</v>
      </c>
      <c r="E6" s="25">
        <v>24696420</v>
      </c>
      <c r="F6" s="57">
        <f t="shared" si="0"/>
        <v>0</v>
      </c>
    </row>
    <row r="7" spans="1:6" ht="15.75" customHeight="1">
      <c r="A7" s="626" t="s">
        <v>619</v>
      </c>
      <c r="B7" s="616">
        <v>871000</v>
      </c>
      <c r="C7" s="483" t="s">
        <v>618</v>
      </c>
      <c r="D7" s="25">
        <v>0</v>
      </c>
      <c r="E7" s="25">
        <v>871000</v>
      </c>
      <c r="F7" s="57">
        <f t="shared" si="0"/>
        <v>0</v>
      </c>
    </row>
    <row r="8" spans="1:6" ht="15.75" customHeight="1">
      <c r="A8" s="626" t="s">
        <v>622</v>
      </c>
      <c r="B8" s="616">
        <v>10922000</v>
      </c>
      <c r="C8" s="483" t="s">
        <v>618</v>
      </c>
      <c r="D8" s="25">
        <v>1778000</v>
      </c>
      <c r="E8" s="25">
        <v>9144000</v>
      </c>
      <c r="F8" s="57">
        <f t="shared" si="0"/>
        <v>0</v>
      </c>
    </row>
    <row r="9" spans="1:6" ht="15.75" customHeight="1">
      <c r="A9" s="617" t="s">
        <v>631</v>
      </c>
      <c r="B9" s="25">
        <v>4064000</v>
      </c>
      <c r="C9" s="483" t="s">
        <v>626</v>
      </c>
      <c r="D9" s="25">
        <v>0</v>
      </c>
      <c r="E9" s="25">
        <v>4064000</v>
      </c>
      <c r="F9" s="57">
        <f t="shared" si="0"/>
        <v>0</v>
      </c>
    </row>
    <row r="10" spans="1:6" ht="15.75" customHeight="1">
      <c r="A10" s="619" t="s">
        <v>628</v>
      </c>
      <c r="B10" s="25">
        <v>2540000</v>
      </c>
      <c r="C10" s="483" t="s">
        <v>626</v>
      </c>
      <c r="D10" s="25"/>
      <c r="E10" s="25">
        <v>2540000</v>
      </c>
      <c r="F10" s="57">
        <f t="shared" si="0"/>
        <v>0</v>
      </c>
    </row>
    <row r="11" spans="1:6" ht="15.75" customHeight="1">
      <c r="A11" s="482" t="s">
        <v>627</v>
      </c>
      <c r="B11" s="25">
        <v>5000000</v>
      </c>
      <c r="C11" s="483" t="s">
        <v>626</v>
      </c>
      <c r="D11" s="25"/>
      <c r="E11" s="25">
        <v>5000000</v>
      </c>
      <c r="F11" s="57">
        <f t="shared" si="0"/>
        <v>0</v>
      </c>
    </row>
    <row r="12" spans="1:6" ht="15.75" customHeight="1">
      <c r="A12" s="482" t="s">
        <v>629</v>
      </c>
      <c r="B12" s="25">
        <v>3000000</v>
      </c>
      <c r="C12" s="483" t="s">
        <v>626</v>
      </c>
      <c r="D12" s="25"/>
      <c r="E12" s="25">
        <v>3000000</v>
      </c>
      <c r="F12" s="57">
        <f t="shared" si="0"/>
        <v>0</v>
      </c>
    </row>
    <row r="13" spans="1:6" ht="15.75" customHeight="1">
      <c r="A13" s="482" t="s">
        <v>630</v>
      </c>
      <c r="B13" s="25">
        <v>5334058</v>
      </c>
      <c r="C13" s="483" t="s">
        <v>626</v>
      </c>
      <c r="D13" s="25"/>
      <c r="E13" s="25">
        <v>5334058</v>
      </c>
      <c r="F13" s="57">
        <f t="shared" si="0"/>
        <v>0</v>
      </c>
    </row>
    <row r="14" spans="1:6" ht="15.75" customHeight="1">
      <c r="A14" s="482"/>
      <c r="B14" s="25"/>
      <c r="C14" s="483"/>
      <c r="D14" s="25"/>
      <c r="E14" s="25"/>
      <c r="F14" s="57">
        <f t="shared" si="0"/>
        <v>0</v>
      </c>
    </row>
    <row r="15" spans="1:6" ht="15.75" customHeight="1">
      <c r="A15" s="482"/>
      <c r="B15" s="25"/>
      <c r="C15" s="483"/>
      <c r="D15" s="25"/>
      <c r="E15" s="25"/>
      <c r="F15" s="57">
        <f t="shared" si="0"/>
        <v>0</v>
      </c>
    </row>
    <row r="16" spans="1:6" ht="15.75" customHeight="1">
      <c r="A16" s="482"/>
      <c r="B16" s="25"/>
      <c r="C16" s="483"/>
      <c r="D16" s="25"/>
      <c r="E16" s="25"/>
      <c r="F16" s="57">
        <f t="shared" si="0"/>
        <v>0</v>
      </c>
    </row>
    <row r="17" spans="1:6" ht="15.75" customHeight="1">
      <c r="A17" s="482"/>
      <c r="B17" s="25"/>
      <c r="C17" s="483"/>
      <c r="D17" s="25"/>
      <c r="E17" s="25"/>
      <c r="F17" s="57">
        <f t="shared" si="0"/>
        <v>0</v>
      </c>
    </row>
    <row r="18" spans="1:6" ht="15.75" customHeight="1">
      <c r="A18" s="482"/>
      <c r="B18" s="25"/>
      <c r="C18" s="483"/>
      <c r="D18" s="25"/>
      <c r="E18" s="25"/>
      <c r="F18" s="57">
        <f t="shared" si="0"/>
        <v>0</v>
      </c>
    </row>
    <row r="19" spans="1:6" ht="15.75" customHeight="1">
      <c r="A19" s="482"/>
      <c r="B19" s="25"/>
      <c r="C19" s="483"/>
      <c r="D19" s="25"/>
      <c r="E19" s="25"/>
      <c r="F19" s="57">
        <f t="shared" si="0"/>
        <v>0</v>
      </c>
    </row>
    <row r="20" spans="1:6" ht="15.75" customHeight="1">
      <c r="A20" s="482"/>
      <c r="B20" s="25"/>
      <c r="C20" s="483"/>
      <c r="D20" s="25"/>
      <c r="E20" s="25"/>
      <c r="F20" s="57">
        <f t="shared" si="0"/>
        <v>0</v>
      </c>
    </row>
    <row r="21" spans="1:6" ht="15.75" customHeight="1">
      <c r="A21" s="482"/>
      <c r="B21" s="25"/>
      <c r="C21" s="483"/>
      <c r="D21" s="25"/>
      <c r="E21" s="25"/>
      <c r="F21" s="57">
        <f t="shared" si="0"/>
        <v>0</v>
      </c>
    </row>
    <row r="22" spans="1:6" ht="15.75" customHeight="1" thickBot="1">
      <c r="A22" s="627"/>
      <c r="B22" s="628"/>
      <c r="C22" s="629"/>
      <c r="D22" s="628"/>
      <c r="E22" s="628"/>
      <c r="F22" s="630">
        <f t="shared" si="0"/>
        <v>0</v>
      </c>
    </row>
    <row r="23" spans="1:6" s="61" customFormat="1" ht="18" customHeight="1" thickBot="1">
      <c r="A23" s="194" t="s">
        <v>64</v>
      </c>
      <c r="B23" s="59">
        <f>SUM(B5:B22)</f>
        <v>64997438</v>
      </c>
      <c r="C23" s="118"/>
      <c r="D23" s="59">
        <f>SUM(D5:D22)</f>
        <v>10347960</v>
      </c>
      <c r="E23" s="59">
        <f>SUM(E5:E22)</f>
        <v>54649478</v>
      </c>
      <c r="F23" s="60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2/2018. (II.19.)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2" sqref="E2"/>
    </sheetView>
  </sheetViews>
  <sheetFormatPr defaultColWidth="9.37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75390625" style="42" customWidth="1"/>
    <col min="7" max="8" width="12.75390625" style="42" customWidth="1"/>
    <col min="9" max="9" width="13.75390625" style="42" customWidth="1"/>
    <col min="10" max="16384" width="9.375" style="42" customWidth="1"/>
  </cols>
  <sheetData>
    <row r="1" spans="1:6" ht="24.75" customHeight="1">
      <c r="A1" s="664" t="s">
        <v>1</v>
      </c>
      <c r="B1" s="664"/>
      <c r="C1" s="664"/>
      <c r="D1" s="664"/>
      <c r="E1" s="664"/>
      <c r="F1" s="664"/>
    </row>
    <row r="2" spans="1:6" ht="23.25" customHeight="1" thickBot="1">
      <c r="A2" s="191"/>
      <c r="B2" s="56"/>
      <c r="C2" s="56"/>
      <c r="D2" s="56"/>
      <c r="E2" s="56"/>
      <c r="F2" s="52" t="str">
        <f>'6.sz.mell.'!F2</f>
        <v>Forintban!</v>
      </c>
    </row>
    <row r="3" spans="1:6" s="45" customFormat="1" ht="48.75" customHeight="1" thickBot="1">
      <c r="A3" s="192" t="s">
        <v>68</v>
      </c>
      <c r="B3" s="193" t="s">
        <v>66</v>
      </c>
      <c r="C3" s="193" t="s">
        <v>67</v>
      </c>
      <c r="D3" s="193" t="str">
        <f>+'6.sz.mell.'!D3</f>
        <v>Felhasználás   2017. XII. 31-ig</v>
      </c>
      <c r="E3" s="193" t="str">
        <f>+'6.sz.mell.'!E3</f>
        <v>2018. évi előirányzat</v>
      </c>
      <c r="F3" s="528" t="str">
        <f>+CONCATENATE(LEFT(ÖSSZEFÜGGÉSEK!A5,4),". utáni szükséglet ",CHAR(10),"")</f>
        <v>2018. utáni szükséglet 
</v>
      </c>
    </row>
    <row r="4" spans="1:6" s="56" customFormat="1" ht="15" customHeight="1" thickBot="1">
      <c r="A4" s="281" t="s">
        <v>498</v>
      </c>
      <c r="B4" s="618" t="s">
        <v>499</v>
      </c>
      <c r="C4" s="55" t="s">
        <v>500</v>
      </c>
      <c r="D4" s="55" t="s">
        <v>502</v>
      </c>
      <c r="E4" s="55" t="s">
        <v>501</v>
      </c>
      <c r="F4" s="531" t="s">
        <v>569</v>
      </c>
    </row>
    <row r="5" spans="1:6" ht="15.75" customHeight="1">
      <c r="A5" s="621" t="s">
        <v>614</v>
      </c>
      <c r="B5" s="631">
        <v>42848267</v>
      </c>
      <c r="C5" s="632" t="s">
        <v>626</v>
      </c>
      <c r="D5" s="633"/>
      <c r="E5" s="633">
        <v>42848267</v>
      </c>
      <c r="F5" s="634">
        <f aca="true" t="shared" si="0" ref="F5:F23">B5-D5-E5</f>
        <v>0</v>
      </c>
    </row>
    <row r="6" spans="1:6" ht="15.75" customHeight="1">
      <c r="A6" s="626" t="s">
        <v>615</v>
      </c>
      <c r="B6" s="620">
        <v>39992305</v>
      </c>
      <c r="C6" s="484" t="s">
        <v>626</v>
      </c>
      <c r="D6" s="63"/>
      <c r="E6" s="63">
        <v>39992305</v>
      </c>
      <c r="F6" s="64">
        <f t="shared" si="0"/>
        <v>0</v>
      </c>
    </row>
    <row r="7" spans="1:6" ht="15.75" customHeight="1">
      <c r="A7" s="626" t="s">
        <v>617</v>
      </c>
      <c r="B7" s="620">
        <v>18008600</v>
      </c>
      <c r="C7" s="484" t="s">
        <v>618</v>
      </c>
      <c r="D7" s="63">
        <v>11620000</v>
      </c>
      <c r="E7" s="63">
        <v>6388600</v>
      </c>
      <c r="F7" s="64">
        <f t="shared" si="0"/>
        <v>0</v>
      </c>
    </row>
    <row r="8" spans="1:6" ht="15.75" customHeight="1">
      <c r="A8" s="626" t="s">
        <v>632</v>
      </c>
      <c r="B8" s="620">
        <v>5438440</v>
      </c>
      <c r="C8" s="484" t="s">
        <v>618</v>
      </c>
      <c r="D8" s="63"/>
      <c r="E8" s="63">
        <v>5438440</v>
      </c>
      <c r="F8" s="64">
        <f t="shared" si="0"/>
        <v>0</v>
      </c>
    </row>
    <row r="9" spans="1:6" ht="15.75" customHeight="1">
      <c r="A9" s="626" t="s">
        <v>621</v>
      </c>
      <c r="B9" s="620">
        <v>20000000</v>
      </c>
      <c r="C9" s="484" t="s">
        <v>618</v>
      </c>
      <c r="D9" s="63"/>
      <c r="E9" s="63">
        <v>20000000</v>
      </c>
      <c r="F9" s="64">
        <f t="shared" si="0"/>
        <v>0</v>
      </c>
    </row>
    <row r="10" spans="1:6" ht="15.75" customHeight="1">
      <c r="A10" s="62" t="s">
        <v>633</v>
      </c>
      <c r="B10" s="63">
        <v>15000000</v>
      </c>
      <c r="C10" s="484" t="s">
        <v>626</v>
      </c>
      <c r="D10" s="63"/>
      <c r="E10" s="63">
        <v>15000000</v>
      </c>
      <c r="F10" s="64">
        <f t="shared" si="0"/>
        <v>0</v>
      </c>
    </row>
    <row r="11" spans="1:6" ht="15.75" customHeight="1">
      <c r="A11" s="62" t="s">
        <v>634</v>
      </c>
      <c r="B11" s="63">
        <v>14989048</v>
      </c>
      <c r="C11" s="484" t="s">
        <v>626</v>
      </c>
      <c r="D11" s="63"/>
      <c r="E11" s="63">
        <v>14989048</v>
      </c>
      <c r="F11" s="64">
        <f t="shared" si="0"/>
        <v>0</v>
      </c>
    </row>
    <row r="12" spans="1:6" ht="15.75" customHeight="1">
      <c r="A12" s="62"/>
      <c r="B12" s="63"/>
      <c r="C12" s="484"/>
      <c r="D12" s="63"/>
      <c r="E12" s="63"/>
      <c r="F12" s="64">
        <f t="shared" si="0"/>
        <v>0</v>
      </c>
    </row>
    <row r="13" spans="1:6" ht="15.75" customHeight="1">
      <c r="A13" s="62"/>
      <c r="B13" s="63"/>
      <c r="C13" s="484"/>
      <c r="D13" s="63"/>
      <c r="E13" s="63"/>
      <c r="F13" s="64">
        <f t="shared" si="0"/>
        <v>0</v>
      </c>
    </row>
    <row r="14" spans="1:6" ht="15.75" customHeight="1">
      <c r="A14" s="62"/>
      <c r="B14" s="63"/>
      <c r="C14" s="484"/>
      <c r="D14" s="63"/>
      <c r="E14" s="63"/>
      <c r="F14" s="64">
        <f t="shared" si="0"/>
        <v>0</v>
      </c>
    </row>
    <row r="15" spans="1:6" ht="15.75" customHeight="1">
      <c r="A15" s="62"/>
      <c r="B15" s="63"/>
      <c r="C15" s="484"/>
      <c r="D15" s="63"/>
      <c r="E15" s="63"/>
      <c r="F15" s="64">
        <f t="shared" si="0"/>
        <v>0</v>
      </c>
    </row>
    <row r="16" spans="1:6" ht="15.75" customHeight="1">
      <c r="A16" s="62"/>
      <c r="B16" s="63"/>
      <c r="C16" s="484"/>
      <c r="D16" s="63"/>
      <c r="E16" s="63"/>
      <c r="F16" s="64">
        <f t="shared" si="0"/>
        <v>0</v>
      </c>
    </row>
    <row r="17" spans="1:6" ht="15.75" customHeight="1">
      <c r="A17" s="62"/>
      <c r="B17" s="63"/>
      <c r="C17" s="484"/>
      <c r="D17" s="63"/>
      <c r="E17" s="63"/>
      <c r="F17" s="64">
        <f t="shared" si="0"/>
        <v>0</v>
      </c>
    </row>
    <row r="18" spans="1:6" ht="15.75" customHeight="1">
      <c r="A18" s="62"/>
      <c r="B18" s="63"/>
      <c r="C18" s="484"/>
      <c r="D18" s="63"/>
      <c r="E18" s="63"/>
      <c r="F18" s="64">
        <f t="shared" si="0"/>
        <v>0</v>
      </c>
    </row>
    <row r="19" spans="1:6" ht="15.75" customHeight="1">
      <c r="A19" s="62"/>
      <c r="B19" s="63"/>
      <c r="C19" s="484"/>
      <c r="D19" s="63"/>
      <c r="E19" s="63"/>
      <c r="F19" s="64">
        <f t="shared" si="0"/>
        <v>0</v>
      </c>
    </row>
    <row r="20" spans="1:6" ht="15.75" customHeight="1">
      <c r="A20" s="62"/>
      <c r="B20" s="63"/>
      <c r="C20" s="484"/>
      <c r="D20" s="63"/>
      <c r="E20" s="63"/>
      <c r="F20" s="64">
        <f t="shared" si="0"/>
        <v>0</v>
      </c>
    </row>
    <row r="21" spans="1:6" ht="15.75" customHeight="1">
      <c r="A21" s="62"/>
      <c r="B21" s="63"/>
      <c r="C21" s="484"/>
      <c r="D21" s="63"/>
      <c r="E21" s="63"/>
      <c r="F21" s="64">
        <f t="shared" si="0"/>
        <v>0</v>
      </c>
    </row>
    <row r="22" spans="1:6" ht="15.75" customHeight="1">
      <c r="A22" s="62"/>
      <c r="B22" s="63"/>
      <c r="C22" s="484"/>
      <c r="D22" s="63"/>
      <c r="E22" s="63"/>
      <c r="F22" s="64">
        <f t="shared" si="0"/>
        <v>0</v>
      </c>
    </row>
    <row r="23" spans="1:6" ht="15.75" customHeight="1" thickBot="1">
      <c r="A23" s="635"/>
      <c r="B23" s="636"/>
      <c r="C23" s="637"/>
      <c r="D23" s="636"/>
      <c r="E23" s="636"/>
      <c r="F23" s="638">
        <f t="shared" si="0"/>
        <v>0</v>
      </c>
    </row>
    <row r="24" spans="1:6" s="61" customFormat="1" ht="18" customHeight="1" thickBot="1">
      <c r="A24" s="194" t="s">
        <v>64</v>
      </c>
      <c r="B24" s="195">
        <f>SUM(B5:B23)</f>
        <v>156276660</v>
      </c>
      <c r="C24" s="119"/>
      <c r="D24" s="195">
        <f>SUM(D5:D23)</f>
        <v>11620000</v>
      </c>
      <c r="E24" s="195">
        <f>SUM(E5:E23)</f>
        <v>144656660</v>
      </c>
      <c r="F24" s="6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2/2018. (II.19.)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5" sqref="B5"/>
    </sheetView>
  </sheetViews>
  <sheetFormatPr defaultColWidth="9.375" defaultRowHeight="12.75"/>
  <cols>
    <col min="1" max="1" width="38.625" style="47" customWidth="1"/>
    <col min="2" max="5" width="13.75390625" style="47" customWidth="1"/>
    <col min="6" max="16384" width="9.375" style="47" customWidth="1"/>
  </cols>
  <sheetData>
    <row r="1" spans="1:5" ht="12.75">
      <c r="A1" s="216"/>
      <c r="B1" s="216"/>
      <c r="C1" s="216"/>
      <c r="D1" s="216"/>
      <c r="E1" s="216"/>
    </row>
    <row r="2" spans="1:5" ht="15">
      <c r="A2" s="575" t="s">
        <v>139</v>
      </c>
      <c r="B2" s="674"/>
      <c r="C2" s="674"/>
      <c r="D2" s="674"/>
      <c r="E2" s="674"/>
    </row>
    <row r="3" spans="1:5" ht="14.25" thickBot="1">
      <c r="A3" s="216"/>
      <c r="B3" s="216"/>
      <c r="C3" s="216"/>
      <c r="D3" s="675" t="str">
        <f>'7.sz.mell.'!F2</f>
        <v>Forintban!</v>
      </c>
      <c r="E3" s="675"/>
    </row>
    <row r="4" spans="1:5" ht="15" customHeight="1" thickBot="1">
      <c r="A4" s="217" t="s">
        <v>132</v>
      </c>
      <c r="B4" s="218" t="str">
        <f>CONCATENATE((LEFT(ÖSSZEFÜGGÉSEK!A5,4)),".")</f>
        <v>2018.</v>
      </c>
      <c r="C4" s="218" t="str">
        <f>CONCATENATE((LEFT(ÖSSZEFÜGGÉSEK!A5,4))+1,".")</f>
        <v>2019.</v>
      </c>
      <c r="D4" s="218" t="str">
        <f>CONCATENATE((LEFT(ÖSSZEFÜGGÉSEK!A5,4))+1,". után")</f>
        <v>2019. után</v>
      </c>
      <c r="E4" s="219" t="s">
        <v>52</v>
      </c>
    </row>
    <row r="5" spans="1:5" ht="12.75">
      <c r="A5" s="220" t="s">
        <v>133</v>
      </c>
      <c r="B5" s="84"/>
      <c r="C5" s="84"/>
      <c r="D5" s="84"/>
      <c r="E5" s="221">
        <f aca="true" t="shared" si="0" ref="E5:E11">SUM(B5:D5)</f>
        <v>0</v>
      </c>
    </row>
    <row r="6" spans="1:5" ht="12.75">
      <c r="A6" s="222" t="s">
        <v>146</v>
      </c>
      <c r="B6" s="85"/>
      <c r="C6" s="85"/>
      <c r="D6" s="85"/>
      <c r="E6" s="223">
        <f t="shared" si="0"/>
        <v>0</v>
      </c>
    </row>
    <row r="7" spans="1:5" ht="12.75">
      <c r="A7" s="224" t="s">
        <v>134</v>
      </c>
      <c r="B7" s="86"/>
      <c r="C7" s="86"/>
      <c r="D7" s="86"/>
      <c r="E7" s="225">
        <f t="shared" si="0"/>
        <v>0</v>
      </c>
    </row>
    <row r="8" spans="1:5" ht="12.75">
      <c r="A8" s="224" t="s">
        <v>148</v>
      </c>
      <c r="B8" s="86"/>
      <c r="C8" s="86"/>
      <c r="D8" s="86"/>
      <c r="E8" s="225">
        <f t="shared" si="0"/>
        <v>0</v>
      </c>
    </row>
    <row r="9" spans="1:5" ht="12.75">
      <c r="A9" s="224" t="s">
        <v>135</v>
      </c>
      <c r="B9" s="86"/>
      <c r="C9" s="86"/>
      <c r="D9" s="86"/>
      <c r="E9" s="225">
        <f t="shared" si="0"/>
        <v>0</v>
      </c>
    </row>
    <row r="10" spans="1:5" ht="12.75">
      <c r="A10" s="224" t="s">
        <v>136</v>
      </c>
      <c r="B10" s="86"/>
      <c r="C10" s="86"/>
      <c r="D10" s="86"/>
      <c r="E10" s="225">
        <f t="shared" si="0"/>
        <v>0</v>
      </c>
    </row>
    <row r="11" spans="1:5" ht="13.5" thickBot="1">
      <c r="A11" s="87"/>
      <c r="B11" s="88"/>
      <c r="C11" s="88"/>
      <c r="D11" s="88"/>
      <c r="E11" s="225">
        <f t="shared" si="0"/>
        <v>0</v>
      </c>
    </row>
    <row r="12" spans="1:5" ht="13.5" thickBot="1">
      <c r="A12" s="226" t="s">
        <v>138</v>
      </c>
      <c r="B12" s="227">
        <f>B5+SUM(B7:B11)</f>
        <v>0</v>
      </c>
      <c r="C12" s="227">
        <f>C5+SUM(C7:C11)</f>
        <v>0</v>
      </c>
      <c r="D12" s="227">
        <f>D5+SUM(D7:D11)</f>
        <v>0</v>
      </c>
      <c r="E12" s="228">
        <f>E5+SUM(E7:E11)</f>
        <v>0</v>
      </c>
    </row>
    <row r="13" spans="1:5" ht="13.5" thickBot="1">
      <c r="A13" s="51"/>
      <c r="B13" s="51"/>
      <c r="C13" s="51"/>
      <c r="D13" s="51"/>
      <c r="E13" s="51"/>
    </row>
    <row r="14" spans="1:5" ht="15" customHeight="1" thickBot="1">
      <c r="A14" s="217" t="s">
        <v>137</v>
      </c>
      <c r="B14" s="218" t="str">
        <f>+B4</f>
        <v>2018.</v>
      </c>
      <c r="C14" s="218" t="str">
        <f>+C4</f>
        <v>2019.</v>
      </c>
      <c r="D14" s="218" t="str">
        <f>+D4</f>
        <v>2019. után</v>
      </c>
      <c r="E14" s="219" t="s">
        <v>52</v>
      </c>
    </row>
    <row r="15" spans="1:5" ht="12.75">
      <c r="A15" s="220" t="s">
        <v>142</v>
      </c>
      <c r="B15" s="84"/>
      <c r="C15" s="84"/>
      <c r="D15" s="84"/>
      <c r="E15" s="221">
        <f aca="true" t="shared" si="1" ref="E15:E21">SUM(B15:D15)</f>
        <v>0</v>
      </c>
    </row>
    <row r="16" spans="1:5" ht="12.75">
      <c r="A16" s="229" t="s">
        <v>143</v>
      </c>
      <c r="B16" s="86"/>
      <c r="C16" s="86"/>
      <c r="D16" s="86"/>
      <c r="E16" s="225">
        <f t="shared" si="1"/>
        <v>0</v>
      </c>
    </row>
    <row r="17" spans="1:5" ht="12.75">
      <c r="A17" s="224" t="s">
        <v>144</v>
      </c>
      <c r="B17" s="86"/>
      <c r="C17" s="86"/>
      <c r="D17" s="86"/>
      <c r="E17" s="225">
        <f t="shared" si="1"/>
        <v>0</v>
      </c>
    </row>
    <row r="18" spans="1:5" ht="12.75">
      <c r="A18" s="224" t="s">
        <v>145</v>
      </c>
      <c r="B18" s="86"/>
      <c r="C18" s="86"/>
      <c r="D18" s="86"/>
      <c r="E18" s="225">
        <f t="shared" si="1"/>
        <v>0</v>
      </c>
    </row>
    <row r="19" spans="1:5" ht="12.75">
      <c r="A19" s="89"/>
      <c r="B19" s="86"/>
      <c r="C19" s="86"/>
      <c r="D19" s="86"/>
      <c r="E19" s="225">
        <f t="shared" si="1"/>
        <v>0</v>
      </c>
    </row>
    <row r="20" spans="1:5" ht="12.75">
      <c r="A20" s="89"/>
      <c r="B20" s="86"/>
      <c r="C20" s="86"/>
      <c r="D20" s="86"/>
      <c r="E20" s="225">
        <f t="shared" si="1"/>
        <v>0</v>
      </c>
    </row>
    <row r="21" spans="1:5" ht="13.5" thickBot="1">
      <c r="A21" s="87"/>
      <c r="B21" s="88"/>
      <c r="C21" s="88"/>
      <c r="D21" s="88"/>
      <c r="E21" s="225">
        <f t="shared" si="1"/>
        <v>0</v>
      </c>
    </row>
    <row r="22" spans="1:5" ht="13.5" thickBot="1">
      <c r="A22" s="226" t="s">
        <v>54</v>
      </c>
      <c r="B22" s="227">
        <f>SUM(B15:B21)</f>
        <v>0</v>
      </c>
      <c r="C22" s="227">
        <f>SUM(C15:C21)</f>
        <v>0</v>
      </c>
      <c r="D22" s="227">
        <f>SUM(D15:D21)</f>
        <v>0</v>
      </c>
      <c r="E22" s="228">
        <f>SUM(E15:E21)</f>
        <v>0</v>
      </c>
    </row>
    <row r="23" spans="1:5" ht="12.75">
      <c r="A23" s="216"/>
      <c r="B23" s="216"/>
      <c r="C23" s="216"/>
      <c r="D23" s="216"/>
      <c r="E23" s="216"/>
    </row>
    <row r="24" spans="1:5" ht="12.75">
      <c r="A24" s="216"/>
      <c r="B24" s="216"/>
      <c r="C24" s="216"/>
      <c r="D24" s="216"/>
      <c r="E24" s="216"/>
    </row>
    <row r="25" spans="1:5" ht="15">
      <c r="A25" s="575" t="s">
        <v>139</v>
      </c>
      <c r="B25" s="674"/>
      <c r="C25" s="674"/>
      <c r="D25" s="674"/>
      <c r="E25" s="674"/>
    </row>
    <row r="26" spans="1:5" ht="14.25" thickBot="1">
      <c r="A26" s="216"/>
      <c r="B26" s="216"/>
      <c r="C26" s="216"/>
      <c r="D26" s="675" t="str">
        <f>D3</f>
        <v>Forintban!</v>
      </c>
      <c r="E26" s="675"/>
    </row>
    <row r="27" spans="1:5" ht="13.5" thickBot="1">
      <c r="A27" s="217" t="s">
        <v>132</v>
      </c>
      <c r="B27" s="218" t="str">
        <f>+B14</f>
        <v>2018.</v>
      </c>
      <c r="C27" s="218" t="str">
        <f>+C14</f>
        <v>2019.</v>
      </c>
      <c r="D27" s="218" t="str">
        <f>+D14</f>
        <v>2019. után</v>
      </c>
      <c r="E27" s="219" t="s">
        <v>52</v>
      </c>
    </row>
    <row r="28" spans="1:5" ht="12.75">
      <c r="A28" s="220" t="s">
        <v>133</v>
      </c>
      <c r="B28" s="84"/>
      <c r="C28" s="84"/>
      <c r="D28" s="84"/>
      <c r="E28" s="221">
        <f aca="true" t="shared" si="2" ref="E28:E34">SUM(B28:D28)</f>
        <v>0</v>
      </c>
    </row>
    <row r="29" spans="1:5" ht="12.75">
      <c r="A29" s="222" t="s">
        <v>146</v>
      </c>
      <c r="B29" s="85"/>
      <c r="C29" s="85"/>
      <c r="D29" s="85"/>
      <c r="E29" s="223">
        <f t="shared" si="2"/>
        <v>0</v>
      </c>
    </row>
    <row r="30" spans="1:5" ht="12.75">
      <c r="A30" s="224" t="s">
        <v>134</v>
      </c>
      <c r="B30" s="86"/>
      <c r="C30" s="86"/>
      <c r="D30" s="86"/>
      <c r="E30" s="225">
        <f t="shared" si="2"/>
        <v>0</v>
      </c>
    </row>
    <row r="31" spans="1:5" ht="12.75">
      <c r="A31" s="224" t="s">
        <v>148</v>
      </c>
      <c r="B31" s="86"/>
      <c r="C31" s="86"/>
      <c r="D31" s="86"/>
      <c r="E31" s="225">
        <f t="shared" si="2"/>
        <v>0</v>
      </c>
    </row>
    <row r="32" spans="1:5" ht="12.75">
      <c r="A32" s="224" t="s">
        <v>135</v>
      </c>
      <c r="B32" s="86"/>
      <c r="C32" s="86"/>
      <c r="D32" s="86"/>
      <c r="E32" s="225">
        <f t="shared" si="2"/>
        <v>0</v>
      </c>
    </row>
    <row r="33" spans="1:5" ht="12.75">
      <c r="A33" s="224" t="s">
        <v>136</v>
      </c>
      <c r="B33" s="86"/>
      <c r="C33" s="86"/>
      <c r="D33" s="86"/>
      <c r="E33" s="225">
        <f t="shared" si="2"/>
        <v>0</v>
      </c>
    </row>
    <row r="34" spans="1:5" ht="13.5" thickBot="1">
      <c r="A34" s="87"/>
      <c r="B34" s="88"/>
      <c r="C34" s="88"/>
      <c r="D34" s="88"/>
      <c r="E34" s="225">
        <f t="shared" si="2"/>
        <v>0</v>
      </c>
    </row>
    <row r="35" spans="1:5" ht="13.5" thickBot="1">
      <c r="A35" s="226" t="s">
        <v>138</v>
      </c>
      <c r="B35" s="227">
        <f>B28+SUM(B30:B34)</f>
        <v>0</v>
      </c>
      <c r="C35" s="227">
        <f>C28+SUM(C30:C34)</f>
        <v>0</v>
      </c>
      <c r="D35" s="227">
        <f>D28+SUM(D30:D34)</f>
        <v>0</v>
      </c>
      <c r="E35" s="228">
        <f>E28+SUM(E30:E34)</f>
        <v>0</v>
      </c>
    </row>
    <row r="36" spans="1:5" ht="13.5" thickBot="1">
      <c r="A36" s="51"/>
      <c r="B36" s="51"/>
      <c r="C36" s="51"/>
      <c r="D36" s="51"/>
      <c r="E36" s="51"/>
    </row>
    <row r="37" spans="1:5" ht="13.5" thickBot="1">
      <c r="A37" s="217" t="s">
        <v>137</v>
      </c>
      <c r="B37" s="218" t="str">
        <f>+B27</f>
        <v>2018.</v>
      </c>
      <c r="C37" s="218" t="str">
        <f>+C27</f>
        <v>2019.</v>
      </c>
      <c r="D37" s="218" t="str">
        <f>+D27</f>
        <v>2019. után</v>
      </c>
      <c r="E37" s="219" t="s">
        <v>52</v>
      </c>
    </row>
    <row r="38" spans="1:5" ht="12.75">
      <c r="A38" s="220" t="s">
        <v>142</v>
      </c>
      <c r="B38" s="84"/>
      <c r="C38" s="84"/>
      <c r="D38" s="84"/>
      <c r="E38" s="221">
        <f aca="true" t="shared" si="3" ref="E38:E44">SUM(B38:D38)</f>
        <v>0</v>
      </c>
    </row>
    <row r="39" spans="1:5" ht="12.75">
      <c r="A39" s="229" t="s">
        <v>143</v>
      </c>
      <c r="B39" s="86"/>
      <c r="C39" s="86"/>
      <c r="D39" s="86"/>
      <c r="E39" s="225">
        <f t="shared" si="3"/>
        <v>0</v>
      </c>
    </row>
    <row r="40" spans="1:5" ht="12.75">
      <c r="A40" s="224" t="s">
        <v>144</v>
      </c>
      <c r="B40" s="86"/>
      <c r="C40" s="86"/>
      <c r="D40" s="86"/>
      <c r="E40" s="225">
        <f t="shared" si="3"/>
        <v>0</v>
      </c>
    </row>
    <row r="41" spans="1:5" ht="12.75">
      <c r="A41" s="224" t="s">
        <v>145</v>
      </c>
      <c r="B41" s="86"/>
      <c r="C41" s="86"/>
      <c r="D41" s="86"/>
      <c r="E41" s="225">
        <f t="shared" si="3"/>
        <v>0</v>
      </c>
    </row>
    <row r="42" spans="1:5" ht="12.75">
      <c r="A42" s="89"/>
      <c r="B42" s="86"/>
      <c r="C42" s="86"/>
      <c r="D42" s="86"/>
      <c r="E42" s="225">
        <f t="shared" si="3"/>
        <v>0</v>
      </c>
    </row>
    <row r="43" spans="1:5" ht="12.75">
      <c r="A43" s="89"/>
      <c r="B43" s="86"/>
      <c r="C43" s="86"/>
      <c r="D43" s="86"/>
      <c r="E43" s="225">
        <f t="shared" si="3"/>
        <v>0</v>
      </c>
    </row>
    <row r="44" spans="1:5" ht="13.5" thickBot="1">
      <c r="A44" s="87"/>
      <c r="B44" s="88"/>
      <c r="C44" s="88"/>
      <c r="D44" s="88"/>
      <c r="E44" s="225">
        <f t="shared" si="3"/>
        <v>0</v>
      </c>
    </row>
    <row r="45" spans="1:5" ht="13.5" thickBot="1">
      <c r="A45" s="226" t="s">
        <v>54</v>
      </c>
      <c r="B45" s="227">
        <f>SUM(B38:B44)</f>
        <v>0</v>
      </c>
      <c r="C45" s="227">
        <f>SUM(C38:C44)</f>
        <v>0</v>
      </c>
      <c r="D45" s="227">
        <f>SUM(D38:D44)</f>
        <v>0</v>
      </c>
      <c r="E45" s="228">
        <f>SUM(E38:E44)</f>
        <v>0</v>
      </c>
    </row>
    <row r="46" spans="1:5" ht="12.75">
      <c r="A46" s="216"/>
      <c r="B46" s="216"/>
      <c r="C46" s="216"/>
      <c r="D46" s="216"/>
      <c r="E46" s="216"/>
    </row>
    <row r="47" spans="1:5" ht="15">
      <c r="A47" s="683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83"/>
      <c r="C47" s="683"/>
      <c r="D47" s="683"/>
      <c r="E47" s="683"/>
    </row>
    <row r="48" spans="1:5" ht="13.5" thickBot="1">
      <c r="A48" s="216"/>
      <c r="B48" s="216"/>
      <c r="C48" s="216"/>
      <c r="D48" s="216"/>
      <c r="E48" s="216"/>
    </row>
    <row r="49" spans="1:8" ht="13.5" thickBot="1">
      <c r="A49" s="665" t="s">
        <v>140</v>
      </c>
      <c r="B49" s="666"/>
      <c r="C49" s="667"/>
      <c r="D49" s="686" t="s">
        <v>572</v>
      </c>
      <c r="E49" s="687"/>
      <c r="H49" s="48"/>
    </row>
    <row r="50" spans="1:5" ht="12.75">
      <c r="A50" s="668"/>
      <c r="B50" s="669"/>
      <c r="C50" s="670"/>
      <c r="D50" s="679"/>
      <c r="E50" s="680"/>
    </row>
    <row r="51" spans="1:5" ht="13.5" thickBot="1">
      <c r="A51" s="671"/>
      <c r="B51" s="672"/>
      <c r="C51" s="673"/>
      <c r="D51" s="681"/>
      <c r="E51" s="682"/>
    </row>
    <row r="52" spans="1:5" ht="13.5" thickBot="1">
      <c r="A52" s="676" t="s">
        <v>54</v>
      </c>
      <c r="B52" s="677"/>
      <c r="C52" s="678"/>
      <c r="D52" s="684">
        <f>SUM(D50:E51)</f>
        <v>0</v>
      </c>
      <c r="E52" s="685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2/2018. (II.19.)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97" sqref="C97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 melléklet a 2/",LEFT(ÖSSZEFÜGGÉSEK!A5,4),". (II.19.) önkormányzati rendelethez")</f>
        <v>9.1.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402</v>
      </c>
      <c r="C3" s="499" t="s">
        <v>55</v>
      </c>
    </row>
    <row r="4" spans="1:3" s="91" customFormat="1" ht="15.75" customHeight="1" thickBot="1">
      <c r="A4" s="234"/>
      <c r="B4" s="234"/>
      <c r="C4" s="235" t="str">
        <f>'7.sz.mell.'!F2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90148912</v>
      </c>
    </row>
    <row r="9" spans="1:3" s="92" customFormat="1" ht="12" customHeight="1">
      <c r="A9" s="447" t="s">
        <v>99</v>
      </c>
      <c r="B9" s="428" t="s">
        <v>256</v>
      </c>
      <c r="C9" s="472">
        <v>65071472</v>
      </c>
    </row>
    <row r="10" spans="1:3" s="93" customFormat="1" ht="12" customHeight="1">
      <c r="A10" s="448" t="s">
        <v>100</v>
      </c>
      <c r="B10" s="429" t="s">
        <v>257</v>
      </c>
      <c r="C10" s="305"/>
    </row>
    <row r="11" spans="1:3" s="93" customFormat="1" ht="12" customHeight="1">
      <c r="A11" s="448" t="s">
        <v>101</v>
      </c>
      <c r="B11" s="429" t="s">
        <v>557</v>
      </c>
      <c r="C11" s="304">
        <v>12270440</v>
      </c>
    </row>
    <row r="12" spans="1:3" s="93" customFormat="1" ht="12" customHeight="1">
      <c r="A12" s="448" t="s">
        <v>102</v>
      </c>
      <c r="B12" s="429" t="s">
        <v>259</v>
      </c>
      <c r="C12" s="304">
        <v>2416800</v>
      </c>
    </row>
    <row r="13" spans="1:3" s="93" customFormat="1" ht="12" customHeight="1">
      <c r="A13" s="448" t="s">
        <v>149</v>
      </c>
      <c r="B13" s="429" t="s">
        <v>511</v>
      </c>
      <c r="C13" s="304">
        <v>10390200</v>
      </c>
    </row>
    <row r="14" spans="1:3" s="92" customFormat="1" ht="12" customHeight="1" thickBot="1">
      <c r="A14" s="449" t="s">
        <v>103</v>
      </c>
      <c r="B14" s="568" t="s">
        <v>584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6152000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>
        <v>6152000</v>
      </c>
    </row>
    <row r="21" spans="1:3" s="93" customFormat="1" ht="12" customHeight="1" thickBot="1">
      <c r="A21" s="449" t="s">
        <v>118</v>
      </c>
      <c r="B21" s="568" t="s">
        <v>585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80030624</v>
      </c>
    </row>
    <row r="23" spans="1:3" s="93" customFormat="1" ht="12" customHeight="1">
      <c r="A23" s="447" t="s">
        <v>88</v>
      </c>
      <c r="B23" s="428" t="s">
        <v>266</v>
      </c>
      <c r="C23" s="305">
        <v>72000000</v>
      </c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>
        <v>8030624</v>
      </c>
    </row>
    <row r="28" spans="1:3" s="93" customFormat="1" ht="12" customHeight="1" thickBot="1">
      <c r="A28" s="449" t="s">
        <v>173</v>
      </c>
      <c r="B28" s="568" t="s">
        <v>577</v>
      </c>
      <c r="C28" s="569"/>
    </row>
    <row r="29" spans="1:3" s="93" customFormat="1" ht="12" customHeight="1" thickBot="1">
      <c r="A29" s="31" t="s">
        <v>174</v>
      </c>
      <c r="B29" s="21" t="s">
        <v>567</v>
      </c>
      <c r="C29" s="308">
        <f>+C30+C34+C35+C36+C31+C32</f>
        <v>140500000</v>
      </c>
    </row>
    <row r="30" spans="1:3" s="93" customFormat="1" ht="12" customHeight="1">
      <c r="A30" s="447" t="s">
        <v>271</v>
      </c>
      <c r="B30" s="428" t="s">
        <v>562</v>
      </c>
      <c r="C30" s="423">
        <v>88000000</v>
      </c>
    </row>
    <row r="31" spans="1:3" s="93" customFormat="1" ht="12" customHeight="1">
      <c r="A31" s="448" t="s">
        <v>272</v>
      </c>
      <c r="B31" s="429" t="s">
        <v>563</v>
      </c>
      <c r="C31" s="304">
        <v>30000000</v>
      </c>
    </row>
    <row r="32" spans="1:3" s="93" customFormat="1" ht="12" customHeight="1">
      <c r="A32" s="448" t="s">
        <v>273</v>
      </c>
      <c r="B32" s="429" t="s">
        <v>564</v>
      </c>
      <c r="C32" s="304">
        <v>13000000</v>
      </c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>
        <v>4000000</v>
      </c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525" t="s">
        <v>277</v>
      </c>
      <c r="C36" s="306">
        <v>5500000</v>
      </c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137863530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>
        <v>102900000</v>
      </c>
    </row>
    <row r="40" spans="1:3" s="93" customFormat="1" ht="12" customHeight="1">
      <c r="A40" s="448" t="s">
        <v>94</v>
      </c>
      <c r="B40" s="429" t="s">
        <v>282</v>
      </c>
      <c r="C40" s="304">
        <v>5010530</v>
      </c>
    </row>
    <row r="41" spans="1:3" s="93" customFormat="1" ht="12" customHeight="1">
      <c r="A41" s="448" t="s">
        <v>176</v>
      </c>
      <c r="B41" s="429" t="s">
        <v>283</v>
      </c>
      <c r="C41" s="304">
        <v>300000</v>
      </c>
    </row>
    <row r="42" spans="1:3" s="93" customFormat="1" ht="12" customHeight="1">
      <c r="A42" s="448" t="s">
        <v>177</v>
      </c>
      <c r="B42" s="429" t="s">
        <v>284</v>
      </c>
      <c r="C42" s="304">
        <v>2500000</v>
      </c>
    </row>
    <row r="43" spans="1:3" s="93" customFormat="1" ht="12" customHeight="1">
      <c r="A43" s="448" t="s">
        <v>178</v>
      </c>
      <c r="B43" s="429" t="s">
        <v>285</v>
      </c>
      <c r="C43" s="304">
        <v>20853000</v>
      </c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566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>
        <v>100000</v>
      </c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568" t="s">
        <v>586</v>
      </c>
      <c r="C48" s="307">
        <v>6200000</v>
      </c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6242070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>
        <v>1524000</v>
      </c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430" t="s">
        <v>298</v>
      </c>
      <c r="C54" s="414">
        <v>4718070</v>
      </c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430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430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460937136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431" t="s">
        <v>466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83046501</v>
      </c>
    </row>
    <row r="76" spans="1:3" s="93" customFormat="1" ht="12" customHeight="1">
      <c r="A76" s="447" t="s">
        <v>343</v>
      </c>
      <c r="B76" s="428" t="s">
        <v>322</v>
      </c>
      <c r="C76" s="307">
        <v>83046501</v>
      </c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25000000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>
        <v>25000000</v>
      </c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108046501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568983637</v>
      </c>
    </row>
    <row r="91" spans="1:3" s="93" customFormat="1" ht="15" customHeight="1" thickBot="1">
      <c r="A91" s="639"/>
      <c r="B91" s="245"/>
      <c r="C91" s="640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342599800</v>
      </c>
    </row>
    <row r="94" spans="1:3" ht="12" customHeight="1">
      <c r="A94" s="455" t="s">
        <v>99</v>
      </c>
      <c r="B94" s="10" t="s">
        <v>50</v>
      </c>
      <c r="C94" s="303">
        <v>63416974</v>
      </c>
    </row>
    <row r="95" spans="1:3" ht="12" customHeight="1">
      <c r="A95" s="448" t="s">
        <v>100</v>
      </c>
      <c r="B95" s="8" t="s">
        <v>184</v>
      </c>
      <c r="C95" s="304">
        <v>13697159</v>
      </c>
    </row>
    <row r="96" spans="1:3" ht="12" customHeight="1">
      <c r="A96" s="448" t="s">
        <v>101</v>
      </c>
      <c r="B96" s="8" t="s">
        <v>141</v>
      </c>
      <c r="C96" s="306">
        <v>118856660</v>
      </c>
    </row>
    <row r="97" spans="1:3" ht="12" customHeight="1">
      <c r="A97" s="448" t="s">
        <v>102</v>
      </c>
      <c r="B97" s="11" t="s">
        <v>185</v>
      </c>
      <c r="C97" s="306">
        <v>6800000</v>
      </c>
    </row>
    <row r="98" spans="1:3" ht="12" customHeight="1">
      <c r="A98" s="448" t="s">
        <v>113</v>
      </c>
      <c r="B98" s="19" t="s">
        <v>186</v>
      </c>
      <c r="C98" s="306">
        <v>72514563</v>
      </c>
    </row>
    <row r="99" spans="1:3" ht="12" customHeight="1">
      <c r="A99" s="448" t="s">
        <v>103</v>
      </c>
      <c r="B99" s="8" t="s">
        <v>516</v>
      </c>
      <c r="C99" s="306">
        <v>55360</v>
      </c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>
        <v>50209003</v>
      </c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>
        <v>22250200</v>
      </c>
    </row>
    <row r="111" spans="1:3" ht="12" customHeight="1">
      <c r="A111" s="448" t="s">
        <v>448</v>
      </c>
      <c r="B111" s="11" t="s">
        <v>51</v>
      </c>
      <c r="C111" s="304">
        <v>67314444</v>
      </c>
    </row>
    <row r="112" spans="1:3" ht="12" customHeight="1">
      <c r="A112" s="449" t="s">
        <v>449</v>
      </c>
      <c r="B112" s="8" t="s">
        <v>517</v>
      </c>
      <c r="C112" s="306">
        <v>49688020</v>
      </c>
    </row>
    <row r="113" spans="1:3" ht="12" customHeight="1" thickBot="1">
      <c r="A113" s="457" t="s">
        <v>450</v>
      </c>
      <c r="B113" s="145" t="s">
        <v>518</v>
      </c>
      <c r="C113" s="310">
        <v>17626244</v>
      </c>
    </row>
    <row r="114" spans="1:3" ht="12" customHeight="1" thickBot="1">
      <c r="A114" s="31" t="s">
        <v>20</v>
      </c>
      <c r="B114" s="26" t="s">
        <v>363</v>
      </c>
      <c r="C114" s="302">
        <f>+C115+C117+C119</f>
        <v>198036138</v>
      </c>
    </row>
    <row r="115" spans="1:3" ht="12" customHeight="1">
      <c r="A115" s="447" t="s">
        <v>105</v>
      </c>
      <c r="B115" s="8" t="s">
        <v>232</v>
      </c>
      <c r="C115" s="305">
        <v>53379478</v>
      </c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>
        <v>144656660</v>
      </c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540635938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28347699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>
        <v>3165677</v>
      </c>
    </row>
    <row r="143" spans="1:3" ht="12" customHeight="1">
      <c r="A143" s="447" t="s">
        <v>291</v>
      </c>
      <c r="B143" s="9" t="s">
        <v>547</v>
      </c>
      <c r="C143" s="273">
        <v>25182022</v>
      </c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s="94" customFormat="1" ht="12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.75" customHeight="1" thickBot="1">
      <c r="A153" s="500" t="s">
        <v>27</v>
      </c>
      <c r="B153" s="123" t="s">
        <v>476</v>
      </c>
      <c r="C153" s="311"/>
    </row>
    <row r="154" spans="1:3" ht="12" customHeight="1" thickBot="1">
      <c r="A154" s="31" t="s">
        <v>28</v>
      </c>
      <c r="B154" s="123" t="s">
        <v>478</v>
      </c>
      <c r="C154" s="438">
        <f>+C129+C133+C140+C146+C152+C153</f>
        <v>28347699</v>
      </c>
    </row>
    <row r="155" spans="1:3" ht="15" customHeight="1" thickBot="1">
      <c r="A155" s="458" t="s">
        <v>29</v>
      </c>
      <c r="B155" s="390" t="s">
        <v>477</v>
      </c>
      <c r="C155" s="438">
        <f>+C128+C154</f>
        <v>568983637</v>
      </c>
    </row>
    <row r="156" spans="1:3" ht="13.5" thickBot="1">
      <c r="A156" s="398"/>
      <c r="B156" s="399"/>
      <c r="C156" s="400"/>
    </row>
    <row r="157" spans="1:3" ht="15" customHeight="1" thickBot="1">
      <c r="A157" s="253" t="s">
        <v>524</v>
      </c>
      <c r="B157" s="254"/>
      <c r="C157" s="120">
        <v>21</v>
      </c>
    </row>
    <row r="158" spans="1:3" ht="14.25" customHeight="1" thickBot="1">
      <c r="A158" s="253" t="s">
        <v>207</v>
      </c>
      <c r="B158" s="254"/>
      <c r="C158" s="120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116" sqref="C116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+CONCATENATE("9.1.1. melléklet a 2/",LEFT(ÖSSZEFÜGGÉSEK!A5,4),". (II.19.) önkormányzati rendelethez")</f>
        <v>9.1.1.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434</v>
      </c>
      <c r="C3" s="499" t="s">
        <v>60</v>
      </c>
    </row>
    <row r="4" spans="1:3" s="91" customFormat="1" ht="15.75" customHeight="1" thickBot="1">
      <c r="A4" s="234"/>
      <c r="B4" s="234"/>
      <c r="C4" s="235" t="str">
        <f>'9.1. sz. mell'!C4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90148912</v>
      </c>
    </row>
    <row r="9" spans="1:3" s="92" customFormat="1" ht="12" customHeight="1">
      <c r="A9" s="447" t="s">
        <v>99</v>
      </c>
      <c r="B9" s="428" t="s">
        <v>256</v>
      </c>
      <c r="C9" s="305">
        <v>65071472</v>
      </c>
    </row>
    <row r="10" spans="1:3" s="93" customFormat="1" ht="12" customHeight="1">
      <c r="A10" s="448" t="s">
        <v>100</v>
      </c>
      <c r="B10" s="429" t="s">
        <v>257</v>
      </c>
      <c r="C10" s="304"/>
    </row>
    <row r="11" spans="1:3" s="93" customFormat="1" ht="12" customHeight="1">
      <c r="A11" s="448" t="s">
        <v>101</v>
      </c>
      <c r="B11" s="429" t="s">
        <v>557</v>
      </c>
      <c r="C11" s="304">
        <v>12270440</v>
      </c>
    </row>
    <row r="12" spans="1:3" s="93" customFormat="1" ht="12" customHeight="1">
      <c r="A12" s="448" t="s">
        <v>102</v>
      </c>
      <c r="B12" s="429" t="s">
        <v>259</v>
      </c>
      <c r="C12" s="304">
        <v>2416800</v>
      </c>
    </row>
    <row r="13" spans="1:3" s="93" customFormat="1" ht="12" customHeight="1">
      <c r="A13" s="448" t="s">
        <v>149</v>
      </c>
      <c r="B13" s="429" t="s">
        <v>511</v>
      </c>
      <c r="C13" s="304">
        <v>10390200</v>
      </c>
    </row>
    <row r="14" spans="1:3" s="92" customFormat="1" ht="12" customHeight="1" thickBot="1">
      <c r="A14" s="449" t="s">
        <v>103</v>
      </c>
      <c r="B14" s="430" t="s">
        <v>438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6152000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>
        <v>6152000</v>
      </c>
    </row>
    <row r="21" spans="1:3" s="93" customFormat="1" ht="12" customHeight="1" thickBot="1">
      <c r="A21" s="449" t="s">
        <v>118</v>
      </c>
      <c r="B21" s="430" t="s">
        <v>264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80030624</v>
      </c>
    </row>
    <row r="23" spans="1:3" s="93" customFormat="1" ht="12" customHeight="1">
      <c r="A23" s="447" t="s">
        <v>88</v>
      </c>
      <c r="B23" s="428" t="s">
        <v>266</v>
      </c>
      <c r="C23" s="305">
        <v>72000000</v>
      </c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>
        <v>8030624</v>
      </c>
    </row>
    <row r="28" spans="1:3" s="93" customFormat="1" ht="12" customHeight="1" thickBot="1">
      <c r="A28" s="449" t="s">
        <v>173</v>
      </c>
      <c r="B28" s="430" t="s">
        <v>269</v>
      </c>
      <c r="C28" s="306"/>
    </row>
    <row r="29" spans="1:3" s="93" customFormat="1" ht="12" customHeight="1" thickBot="1">
      <c r="A29" s="31" t="s">
        <v>174</v>
      </c>
      <c r="B29" s="21" t="s">
        <v>567</v>
      </c>
      <c r="C29" s="308">
        <f>SUM(C30:C36)</f>
        <v>140500000</v>
      </c>
    </row>
    <row r="30" spans="1:3" s="93" customFormat="1" ht="12" customHeight="1">
      <c r="A30" s="447" t="s">
        <v>271</v>
      </c>
      <c r="B30" s="428" t="s">
        <v>562</v>
      </c>
      <c r="C30" s="305">
        <v>88000000</v>
      </c>
    </row>
    <row r="31" spans="1:3" s="93" customFormat="1" ht="12" customHeight="1">
      <c r="A31" s="448" t="s">
        <v>272</v>
      </c>
      <c r="B31" s="429" t="s">
        <v>563</v>
      </c>
      <c r="C31" s="304">
        <v>30000000</v>
      </c>
    </row>
    <row r="32" spans="1:3" s="93" customFormat="1" ht="12" customHeight="1">
      <c r="A32" s="448" t="s">
        <v>273</v>
      </c>
      <c r="B32" s="429" t="s">
        <v>564</v>
      </c>
      <c r="C32" s="304">
        <v>13000000</v>
      </c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>
        <v>4000000</v>
      </c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525" t="s">
        <v>277</v>
      </c>
      <c r="C36" s="306">
        <v>5500000</v>
      </c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137863530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>
        <v>102900000</v>
      </c>
    </row>
    <row r="40" spans="1:3" s="93" customFormat="1" ht="12" customHeight="1">
      <c r="A40" s="448" t="s">
        <v>94</v>
      </c>
      <c r="B40" s="429" t="s">
        <v>282</v>
      </c>
      <c r="C40" s="304">
        <v>5010530</v>
      </c>
    </row>
    <row r="41" spans="1:3" s="93" customFormat="1" ht="12" customHeight="1">
      <c r="A41" s="448" t="s">
        <v>176</v>
      </c>
      <c r="B41" s="429" t="s">
        <v>283</v>
      </c>
      <c r="C41" s="304">
        <v>300000</v>
      </c>
    </row>
    <row r="42" spans="1:3" s="93" customFormat="1" ht="12" customHeight="1">
      <c r="A42" s="448" t="s">
        <v>177</v>
      </c>
      <c r="B42" s="429" t="s">
        <v>284</v>
      </c>
      <c r="C42" s="304">
        <v>2500000</v>
      </c>
    </row>
    <row r="43" spans="1:3" s="93" customFormat="1" ht="12" customHeight="1">
      <c r="A43" s="448" t="s">
        <v>178</v>
      </c>
      <c r="B43" s="429" t="s">
        <v>285</v>
      </c>
      <c r="C43" s="304">
        <v>20853000</v>
      </c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566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>
        <v>100000</v>
      </c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430" t="s">
        <v>289</v>
      </c>
      <c r="C48" s="414">
        <v>6200000</v>
      </c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6242070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>
        <v>1524000</v>
      </c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430" t="s">
        <v>298</v>
      </c>
      <c r="C54" s="414">
        <v>4718070</v>
      </c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430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430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460937136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431" t="s">
        <v>315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83046501</v>
      </c>
    </row>
    <row r="76" spans="1:3" s="93" customFormat="1" ht="12" customHeight="1">
      <c r="A76" s="447" t="s">
        <v>343</v>
      </c>
      <c r="B76" s="428" t="s">
        <v>322</v>
      </c>
      <c r="C76" s="307">
        <v>83046501</v>
      </c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25000000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>
        <v>25000000</v>
      </c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108046501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568983637</v>
      </c>
    </row>
    <row r="91" spans="1:3" s="93" customFormat="1" ht="15" customHeight="1" thickBot="1">
      <c r="A91" s="244"/>
      <c r="B91" s="245"/>
      <c r="C91" s="369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342599800</v>
      </c>
    </row>
    <row r="94" spans="1:3" ht="12" customHeight="1">
      <c r="A94" s="455" t="s">
        <v>99</v>
      </c>
      <c r="B94" s="10" t="s">
        <v>50</v>
      </c>
      <c r="C94" s="303">
        <v>63416974</v>
      </c>
    </row>
    <row r="95" spans="1:3" ht="12" customHeight="1">
      <c r="A95" s="448" t="s">
        <v>100</v>
      </c>
      <c r="B95" s="8" t="s">
        <v>184</v>
      </c>
      <c r="C95" s="304">
        <v>13697159</v>
      </c>
    </row>
    <row r="96" spans="1:3" ht="12" customHeight="1">
      <c r="A96" s="448" t="s">
        <v>101</v>
      </c>
      <c r="B96" s="8" t="s">
        <v>141</v>
      </c>
      <c r="C96" s="306">
        <v>118856660</v>
      </c>
    </row>
    <row r="97" spans="1:3" ht="12" customHeight="1">
      <c r="A97" s="448" t="s">
        <v>102</v>
      </c>
      <c r="B97" s="11" t="s">
        <v>185</v>
      </c>
      <c r="C97" s="306">
        <v>6800000</v>
      </c>
    </row>
    <row r="98" spans="1:3" ht="12" customHeight="1">
      <c r="A98" s="448" t="s">
        <v>113</v>
      </c>
      <c r="B98" s="19" t="s">
        <v>186</v>
      </c>
      <c r="C98" s="306">
        <v>72514563</v>
      </c>
    </row>
    <row r="99" spans="1:3" ht="12" customHeight="1">
      <c r="A99" s="448" t="s">
        <v>103</v>
      </c>
      <c r="B99" s="8" t="s">
        <v>516</v>
      </c>
      <c r="C99" s="306">
        <v>55360</v>
      </c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>
        <v>50209003</v>
      </c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>
        <v>22250200</v>
      </c>
    </row>
    <row r="111" spans="1:3" ht="12" customHeight="1">
      <c r="A111" s="448" t="s">
        <v>448</v>
      </c>
      <c r="B111" s="11" t="s">
        <v>51</v>
      </c>
      <c r="C111" s="304">
        <v>67314444</v>
      </c>
    </row>
    <row r="112" spans="1:3" ht="12" customHeight="1">
      <c r="A112" s="449" t="s">
        <v>449</v>
      </c>
      <c r="B112" s="8" t="s">
        <v>517</v>
      </c>
      <c r="C112" s="306">
        <v>49688020</v>
      </c>
    </row>
    <row r="113" spans="1:3" ht="12" customHeight="1" thickBot="1">
      <c r="A113" s="457" t="s">
        <v>450</v>
      </c>
      <c r="B113" s="145" t="s">
        <v>518</v>
      </c>
      <c r="C113" s="310">
        <v>17626244</v>
      </c>
    </row>
    <row r="114" spans="1:3" ht="12" customHeight="1" thickBot="1">
      <c r="A114" s="31" t="s">
        <v>20</v>
      </c>
      <c r="B114" s="26" t="s">
        <v>363</v>
      </c>
      <c r="C114" s="302">
        <f>+C115+C117+C119</f>
        <v>198036138</v>
      </c>
    </row>
    <row r="115" spans="1:3" ht="12" customHeight="1">
      <c r="A115" s="447" t="s">
        <v>105</v>
      </c>
      <c r="B115" s="8" t="s">
        <v>232</v>
      </c>
      <c r="C115" s="305">
        <v>53379478</v>
      </c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>
        <v>144656660</v>
      </c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540635938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28347699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>
        <v>3165677</v>
      </c>
    </row>
    <row r="143" spans="1:3" s="94" customFormat="1" ht="12" customHeight="1">
      <c r="A143" s="447" t="s">
        <v>291</v>
      </c>
      <c r="B143" s="9" t="s">
        <v>547</v>
      </c>
      <c r="C143" s="273">
        <v>25182022</v>
      </c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ht="12.75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" customHeight="1" thickBot="1">
      <c r="A153" s="500" t="s">
        <v>27</v>
      </c>
      <c r="B153" s="123" t="s">
        <v>476</v>
      </c>
      <c r="C153" s="311"/>
    </row>
    <row r="154" spans="1:3" ht="15" customHeight="1" thickBot="1">
      <c r="A154" s="31" t="s">
        <v>28</v>
      </c>
      <c r="B154" s="123" t="s">
        <v>478</v>
      </c>
      <c r="C154" s="438">
        <f>+C129+C133+C140+C146+C152+C153</f>
        <v>28347699</v>
      </c>
    </row>
    <row r="155" spans="1:3" ht="13.5" thickBot="1">
      <c r="A155" s="458" t="s">
        <v>29</v>
      </c>
      <c r="B155" s="390" t="s">
        <v>477</v>
      </c>
      <c r="C155" s="438">
        <f>+C128+C154</f>
        <v>568983637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3" t="s">
        <v>524</v>
      </c>
      <c r="B157" s="254"/>
      <c r="C157" s="120">
        <v>21</v>
      </c>
    </row>
    <row r="158" spans="1:3" ht="13.5" thickBot="1">
      <c r="A158" s="253" t="s">
        <v>207</v>
      </c>
      <c r="B158" s="254"/>
      <c r="C158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+CONCATENATE("9.1.2. melléklet a 2/",LEFT(ÖSSZEFÜGGÉSEK!A5,4),". (II.19.) önkormányzati rendelethez")</f>
        <v>9.1.2.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435</v>
      </c>
      <c r="C3" s="499" t="s">
        <v>61</v>
      </c>
    </row>
    <row r="4" spans="1:3" s="91" customFormat="1" ht="15.75" customHeight="1" thickBot="1">
      <c r="A4" s="234"/>
      <c r="B4" s="234"/>
      <c r="C4" s="235" t="str">
        <f>'9.1.1. sz. mell '!C4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0</v>
      </c>
    </row>
    <row r="9" spans="1:3" s="92" customFormat="1" ht="12" customHeight="1">
      <c r="A9" s="447" t="s">
        <v>99</v>
      </c>
      <c r="B9" s="428" t="s">
        <v>256</v>
      </c>
      <c r="C9" s="305"/>
    </row>
    <row r="10" spans="1:3" s="93" customFormat="1" ht="12" customHeight="1">
      <c r="A10" s="448" t="s">
        <v>100</v>
      </c>
      <c r="B10" s="429" t="s">
        <v>257</v>
      </c>
      <c r="C10" s="304"/>
    </row>
    <row r="11" spans="1:3" s="93" customFormat="1" ht="12" customHeight="1">
      <c r="A11" s="448" t="s">
        <v>101</v>
      </c>
      <c r="B11" s="429" t="s">
        <v>557</v>
      </c>
      <c r="C11" s="304"/>
    </row>
    <row r="12" spans="1:3" s="93" customFormat="1" ht="12" customHeight="1">
      <c r="A12" s="448" t="s">
        <v>102</v>
      </c>
      <c r="B12" s="429" t="s">
        <v>259</v>
      </c>
      <c r="C12" s="304"/>
    </row>
    <row r="13" spans="1:3" s="93" customFormat="1" ht="12" customHeight="1">
      <c r="A13" s="448" t="s">
        <v>149</v>
      </c>
      <c r="B13" s="429" t="s">
        <v>511</v>
      </c>
      <c r="C13" s="304"/>
    </row>
    <row r="14" spans="1:3" s="92" customFormat="1" ht="12" customHeight="1" thickBot="1">
      <c r="A14" s="449" t="s">
        <v>103</v>
      </c>
      <c r="B14" s="430" t="s">
        <v>438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/>
    </row>
    <row r="21" spans="1:3" s="93" customFormat="1" ht="12" customHeight="1" thickBot="1">
      <c r="A21" s="449" t="s">
        <v>118</v>
      </c>
      <c r="B21" s="430" t="s">
        <v>264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0</v>
      </c>
    </row>
    <row r="23" spans="1:3" s="93" customFormat="1" ht="12" customHeight="1">
      <c r="A23" s="447" t="s">
        <v>88</v>
      </c>
      <c r="B23" s="428" t="s">
        <v>266</v>
      </c>
      <c r="C23" s="305"/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/>
    </row>
    <row r="28" spans="1:3" s="93" customFormat="1" ht="12" customHeight="1" thickBot="1">
      <c r="A28" s="449" t="s">
        <v>173</v>
      </c>
      <c r="B28" s="430" t="s">
        <v>269</v>
      </c>
      <c r="C28" s="306"/>
    </row>
    <row r="29" spans="1:3" s="93" customFormat="1" ht="12" customHeight="1" thickBot="1">
      <c r="A29" s="31" t="s">
        <v>174</v>
      </c>
      <c r="B29" s="21" t="s">
        <v>270</v>
      </c>
      <c r="C29" s="308">
        <f>SUM(C30:C36)</f>
        <v>0</v>
      </c>
    </row>
    <row r="30" spans="1:3" s="93" customFormat="1" ht="12" customHeight="1">
      <c r="A30" s="447" t="s">
        <v>271</v>
      </c>
      <c r="B30" s="428" t="s">
        <v>562</v>
      </c>
      <c r="C30" s="305"/>
    </row>
    <row r="31" spans="1:3" s="93" customFormat="1" ht="12" customHeight="1">
      <c r="A31" s="448" t="s">
        <v>272</v>
      </c>
      <c r="B31" s="429" t="s">
        <v>563</v>
      </c>
      <c r="C31" s="304"/>
    </row>
    <row r="32" spans="1:3" s="93" customFormat="1" ht="12" customHeight="1">
      <c r="A32" s="448" t="s">
        <v>273</v>
      </c>
      <c r="B32" s="429" t="s">
        <v>564</v>
      </c>
      <c r="C32" s="304"/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/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430" t="s">
        <v>277</v>
      </c>
      <c r="C36" s="306"/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/>
    </row>
    <row r="40" spans="1:3" s="93" customFormat="1" ht="12" customHeight="1">
      <c r="A40" s="448" t="s">
        <v>94</v>
      </c>
      <c r="B40" s="429" t="s">
        <v>282</v>
      </c>
      <c r="C40" s="304"/>
    </row>
    <row r="41" spans="1:3" s="93" customFormat="1" ht="12" customHeight="1">
      <c r="A41" s="448" t="s">
        <v>176</v>
      </c>
      <c r="B41" s="429" t="s">
        <v>283</v>
      </c>
      <c r="C41" s="304"/>
    </row>
    <row r="42" spans="1:3" s="93" customFormat="1" ht="12" customHeight="1">
      <c r="A42" s="448" t="s">
        <v>177</v>
      </c>
      <c r="B42" s="429" t="s">
        <v>284</v>
      </c>
      <c r="C42" s="304"/>
    </row>
    <row r="43" spans="1:3" s="93" customFormat="1" ht="12" customHeight="1">
      <c r="A43" s="448" t="s">
        <v>178</v>
      </c>
      <c r="B43" s="429" t="s">
        <v>285</v>
      </c>
      <c r="C43" s="304"/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568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/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430" t="s">
        <v>289</v>
      </c>
      <c r="C48" s="414"/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/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430" t="s">
        <v>298</v>
      </c>
      <c r="C54" s="414"/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430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430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0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431" t="s">
        <v>315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0</v>
      </c>
    </row>
    <row r="76" spans="1:3" s="93" customFormat="1" ht="12" customHeight="1">
      <c r="A76" s="447" t="s">
        <v>343</v>
      </c>
      <c r="B76" s="428" t="s">
        <v>322</v>
      </c>
      <c r="C76" s="307"/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/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0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0</v>
      </c>
    </row>
    <row r="91" spans="1:3" s="93" customFormat="1" ht="15" customHeight="1" thickBot="1">
      <c r="A91" s="244"/>
      <c r="B91" s="245"/>
      <c r="C91" s="369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0</v>
      </c>
    </row>
    <row r="94" spans="1:3" ht="12" customHeight="1">
      <c r="A94" s="455" t="s">
        <v>99</v>
      </c>
      <c r="B94" s="10" t="s">
        <v>50</v>
      </c>
      <c r="C94" s="303"/>
    </row>
    <row r="95" spans="1:3" ht="12" customHeight="1">
      <c r="A95" s="448" t="s">
        <v>100</v>
      </c>
      <c r="B95" s="8" t="s">
        <v>184</v>
      </c>
      <c r="C95" s="304"/>
    </row>
    <row r="96" spans="1:3" ht="12" customHeight="1">
      <c r="A96" s="448" t="s">
        <v>101</v>
      </c>
      <c r="B96" s="8" t="s">
        <v>141</v>
      </c>
      <c r="C96" s="306"/>
    </row>
    <row r="97" spans="1:3" ht="12" customHeight="1">
      <c r="A97" s="448" t="s">
        <v>102</v>
      </c>
      <c r="B97" s="11" t="s">
        <v>185</v>
      </c>
      <c r="C97" s="306"/>
    </row>
    <row r="98" spans="1:3" ht="12" customHeight="1">
      <c r="A98" s="448" t="s">
        <v>113</v>
      </c>
      <c r="B98" s="19" t="s">
        <v>186</v>
      </c>
      <c r="C98" s="306"/>
    </row>
    <row r="99" spans="1:3" ht="12" customHeight="1">
      <c r="A99" s="448" t="s">
        <v>103</v>
      </c>
      <c r="B99" s="8" t="s">
        <v>516</v>
      </c>
      <c r="C99" s="306"/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/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/>
    </row>
    <row r="111" spans="1:3" ht="12" customHeight="1">
      <c r="A111" s="448" t="s">
        <v>448</v>
      </c>
      <c r="B111" s="11" t="s">
        <v>51</v>
      </c>
      <c r="C111" s="304"/>
    </row>
    <row r="112" spans="1:3" ht="12" customHeight="1">
      <c r="A112" s="449" t="s">
        <v>449</v>
      </c>
      <c r="B112" s="8" t="s">
        <v>517</v>
      </c>
      <c r="C112" s="306"/>
    </row>
    <row r="113" spans="1:3" ht="12" customHeight="1" thickBot="1">
      <c r="A113" s="457" t="s">
        <v>450</v>
      </c>
      <c r="B113" s="145" t="s">
        <v>518</v>
      </c>
      <c r="C113" s="310"/>
    </row>
    <row r="114" spans="1:3" ht="12" customHeight="1" thickBot="1">
      <c r="A114" s="31" t="s">
        <v>20</v>
      </c>
      <c r="B114" s="26" t="s">
        <v>363</v>
      </c>
      <c r="C114" s="302">
        <f>+C115+C117+C119</f>
        <v>0</v>
      </c>
    </row>
    <row r="115" spans="1:3" ht="12" customHeight="1">
      <c r="A115" s="447" t="s">
        <v>105</v>
      </c>
      <c r="B115" s="8" t="s">
        <v>232</v>
      </c>
      <c r="C115" s="305"/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/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0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/>
    </row>
    <row r="143" spans="1:3" s="94" customFormat="1" ht="12" customHeight="1">
      <c r="A143" s="447" t="s">
        <v>291</v>
      </c>
      <c r="B143" s="9" t="s">
        <v>547</v>
      </c>
      <c r="C143" s="273"/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ht="12.75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" customHeight="1" thickBot="1">
      <c r="A153" s="500" t="s">
        <v>27</v>
      </c>
      <c r="B153" s="123" t="s">
        <v>476</v>
      </c>
      <c r="C153" s="311"/>
    </row>
    <row r="154" spans="1:3" ht="15" customHeight="1" thickBot="1">
      <c r="A154" s="31" t="s">
        <v>28</v>
      </c>
      <c r="B154" s="123" t="s">
        <v>478</v>
      </c>
      <c r="C154" s="438">
        <f>+C129+C133+C140+C146+C152+C153</f>
        <v>0</v>
      </c>
    </row>
    <row r="155" spans="1:3" ht="13.5" thickBot="1">
      <c r="A155" s="458" t="s">
        <v>29</v>
      </c>
      <c r="B155" s="390" t="s">
        <v>477</v>
      </c>
      <c r="C155" s="438">
        <f>+C128+C154</f>
        <v>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3" t="s">
        <v>524</v>
      </c>
      <c r="B157" s="254"/>
      <c r="C157" s="120"/>
    </row>
    <row r="158" spans="1:3" ht="13.5" thickBot="1">
      <c r="A158" s="253" t="s">
        <v>207</v>
      </c>
      <c r="B158" s="254"/>
      <c r="C158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+CONCATENATE("9.1.3. melléklet a 2/",LEFT(ÖSSZEFÜGGÉSEK!A5,4),". (II.19.) önkormányzati rendelethez")</f>
        <v>9.1.3.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535</v>
      </c>
      <c r="C3" s="499" t="s">
        <v>436</v>
      </c>
    </row>
    <row r="4" spans="1:3" s="91" customFormat="1" ht="15.75" customHeight="1" thickBot="1">
      <c r="A4" s="234"/>
      <c r="B4" s="234"/>
      <c r="C4" s="235" t="str">
        <f>'9.1.2. sz. mell '!C4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0</v>
      </c>
    </row>
    <row r="9" spans="1:3" s="92" customFormat="1" ht="12" customHeight="1">
      <c r="A9" s="447" t="s">
        <v>99</v>
      </c>
      <c r="B9" s="428" t="s">
        <v>256</v>
      </c>
      <c r="C9" s="305"/>
    </row>
    <row r="10" spans="1:3" s="93" customFormat="1" ht="12" customHeight="1">
      <c r="A10" s="448" t="s">
        <v>100</v>
      </c>
      <c r="B10" s="429" t="s">
        <v>257</v>
      </c>
      <c r="C10" s="304"/>
    </row>
    <row r="11" spans="1:3" s="93" customFormat="1" ht="12" customHeight="1">
      <c r="A11" s="448" t="s">
        <v>101</v>
      </c>
      <c r="B11" s="429" t="s">
        <v>557</v>
      </c>
      <c r="C11" s="304"/>
    </row>
    <row r="12" spans="1:3" s="93" customFormat="1" ht="12" customHeight="1">
      <c r="A12" s="448" t="s">
        <v>102</v>
      </c>
      <c r="B12" s="429" t="s">
        <v>259</v>
      </c>
      <c r="C12" s="304"/>
    </row>
    <row r="13" spans="1:3" s="93" customFormat="1" ht="12" customHeight="1">
      <c r="A13" s="448" t="s">
        <v>149</v>
      </c>
      <c r="B13" s="429" t="s">
        <v>511</v>
      </c>
      <c r="C13" s="304"/>
    </row>
    <row r="14" spans="1:3" s="92" customFormat="1" ht="12" customHeight="1" thickBot="1">
      <c r="A14" s="449" t="s">
        <v>103</v>
      </c>
      <c r="B14" s="430" t="s">
        <v>438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/>
    </row>
    <row r="21" spans="1:3" s="93" customFormat="1" ht="12" customHeight="1" thickBot="1">
      <c r="A21" s="449" t="s">
        <v>118</v>
      </c>
      <c r="B21" s="430" t="s">
        <v>264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0</v>
      </c>
    </row>
    <row r="23" spans="1:3" s="93" customFormat="1" ht="12" customHeight="1">
      <c r="A23" s="447" t="s">
        <v>88</v>
      </c>
      <c r="B23" s="428" t="s">
        <v>266</v>
      </c>
      <c r="C23" s="305"/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/>
    </row>
    <row r="28" spans="1:3" s="93" customFormat="1" ht="12" customHeight="1" thickBot="1">
      <c r="A28" s="449" t="s">
        <v>173</v>
      </c>
      <c r="B28" s="430" t="s">
        <v>269</v>
      </c>
      <c r="C28" s="306"/>
    </row>
    <row r="29" spans="1:3" s="93" customFormat="1" ht="12" customHeight="1" thickBot="1">
      <c r="A29" s="31" t="s">
        <v>174</v>
      </c>
      <c r="B29" s="21" t="s">
        <v>270</v>
      </c>
      <c r="C29" s="308">
        <f>SUM(C30:C36)</f>
        <v>0</v>
      </c>
    </row>
    <row r="30" spans="1:3" s="93" customFormat="1" ht="12" customHeight="1">
      <c r="A30" s="447" t="s">
        <v>271</v>
      </c>
      <c r="B30" s="428" t="s">
        <v>562</v>
      </c>
      <c r="C30" s="305"/>
    </row>
    <row r="31" spans="1:3" s="93" customFormat="1" ht="12" customHeight="1">
      <c r="A31" s="448" t="s">
        <v>272</v>
      </c>
      <c r="B31" s="429" t="s">
        <v>563</v>
      </c>
      <c r="C31" s="304"/>
    </row>
    <row r="32" spans="1:3" s="93" customFormat="1" ht="12" customHeight="1">
      <c r="A32" s="448" t="s">
        <v>273</v>
      </c>
      <c r="B32" s="429" t="s">
        <v>564</v>
      </c>
      <c r="C32" s="304"/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/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525" t="s">
        <v>277</v>
      </c>
      <c r="C36" s="306"/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/>
    </row>
    <row r="40" spans="1:3" s="93" customFormat="1" ht="12" customHeight="1">
      <c r="A40" s="448" t="s">
        <v>94</v>
      </c>
      <c r="B40" s="429" t="s">
        <v>282</v>
      </c>
      <c r="C40" s="304"/>
    </row>
    <row r="41" spans="1:3" s="93" customFormat="1" ht="12" customHeight="1">
      <c r="A41" s="448" t="s">
        <v>176</v>
      </c>
      <c r="B41" s="429" t="s">
        <v>283</v>
      </c>
      <c r="C41" s="304"/>
    </row>
    <row r="42" spans="1:3" s="93" customFormat="1" ht="12" customHeight="1">
      <c r="A42" s="448" t="s">
        <v>177</v>
      </c>
      <c r="B42" s="429" t="s">
        <v>284</v>
      </c>
      <c r="C42" s="304"/>
    </row>
    <row r="43" spans="1:3" s="93" customFormat="1" ht="12" customHeight="1">
      <c r="A43" s="448" t="s">
        <v>178</v>
      </c>
      <c r="B43" s="429" t="s">
        <v>285</v>
      </c>
      <c r="C43" s="304"/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566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/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430" t="s">
        <v>289</v>
      </c>
      <c r="C48" s="414"/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/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525" t="s">
        <v>298</v>
      </c>
      <c r="C54" s="414"/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525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525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0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529" t="s">
        <v>315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0</v>
      </c>
    </row>
    <row r="76" spans="1:3" s="93" customFormat="1" ht="12" customHeight="1">
      <c r="A76" s="447" t="s">
        <v>343</v>
      </c>
      <c r="B76" s="428" t="s">
        <v>322</v>
      </c>
      <c r="C76" s="307"/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/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0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0</v>
      </c>
    </row>
    <row r="91" spans="1:3" s="93" customFormat="1" ht="15" customHeight="1" thickBot="1">
      <c r="A91" s="244"/>
      <c r="B91" s="245"/>
      <c r="C91" s="369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0</v>
      </c>
    </row>
    <row r="94" spans="1:3" ht="12" customHeight="1">
      <c r="A94" s="455" t="s">
        <v>99</v>
      </c>
      <c r="B94" s="10" t="s">
        <v>50</v>
      </c>
      <c r="C94" s="303"/>
    </row>
    <row r="95" spans="1:3" ht="12" customHeight="1">
      <c r="A95" s="448" t="s">
        <v>100</v>
      </c>
      <c r="B95" s="8" t="s">
        <v>184</v>
      </c>
      <c r="C95" s="304"/>
    </row>
    <row r="96" spans="1:3" ht="12" customHeight="1">
      <c r="A96" s="448" t="s">
        <v>101</v>
      </c>
      <c r="B96" s="8" t="s">
        <v>141</v>
      </c>
      <c r="C96" s="306"/>
    </row>
    <row r="97" spans="1:3" ht="12" customHeight="1">
      <c r="A97" s="448" t="s">
        <v>102</v>
      </c>
      <c r="B97" s="11" t="s">
        <v>185</v>
      </c>
      <c r="C97" s="306"/>
    </row>
    <row r="98" spans="1:3" ht="12" customHeight="1">
      <c r="A98" s="448" t="s">
        <v>113</v>
      </c>
      <c r="B98" s="19" t="s">
        <v>186</v>
      </c>
      <c r="C98" s="306"/>
    </row>
    <row r="99" spans="1:3" ht="12" customHeight="1">
      <c r="A99" s="448" t="s">
        <v>103</v>
      </c>
      <c r="B99" s="8" t="s">
        <v>516</v>
      </c>
      <c r="C99" s="306"/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/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/>
    </row>
    <row r="111" spans="1:3" ht="12" customHeight="1">
      <c r="A111" s="448" t="s">
        <v>448</v>
      </c>
      <c r="B111" s="11" t="s">
        <v>51</v>
      </c>
      <c r="C111" s="304"/>
    </row>
    <row r="112" spans="1:3" ht="12" customHeight="1">
      <c r="A112" s="449" t="s">
        <v>449</v>
      </c>
      <c r="B112" s="8" t="s">
        <v>517</v>
      </c>
      <c r="C112" s="306"/>
    </row>
    <row r="113" spans="1:3" ht="12" customHeight="1" thickBot="1">
      <c r="A113" s="457" t="s">
        <v>450</v>
      </c>
      <c r="B113" s="145" t="s">
        <v>518</v>
      </c>
      <c r="C113" s="310"/>
    </row>
    <row r="114" spans="1:3" ht="12" customHeight="1" thickBot="1">
      <c r="A114" s="31" t="s">
        <v>20</v>
      </c>
      <c r="B114" s="26" t="s">
        <v>363</v>
      </c>
      <c r="C114" s="302">
        <f>+C115+C117+C119</f>
        <v>0</v>
      </c>
    </row>
    <row r="115" spans="1:3" ht="12" customHeight="1">
      <c r="A115" s="447" t="s">
        <v>105</v>
      </c>
      <c r="B115" s="8" t="s">
        <v>232</v>
      </c>
      <c r="C115" s="305"/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/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0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/>
    </row>
    <row r="143" spans="1:3" s="94" customFormat="1" ht="12" customHeight="1">
      <c r="A143" s="447" t="s">
        <v>291</v>
      </c>
      <c r="B143" s="9" t="s">
        <v>547</v>
      </c>
      <c r="C143" s="273"/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ht="12.75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" customHeight="1" thickBot="1">
      <c r="A153" s="500" t="s">
        <v>27</v>
      </c>
      <c r="B153" s="123" t="s">
        <v>476</v>
      </c>
      <c r="C153" s="311"/>
    </row>
    <row r="154" spans="1:3" ht="15" customHeight="1" thickBot="1">
      <c r="A154" s="31" t="s">
        <v>28</v>
      </c>
      <c r="B154" s="123" t="s">
        <v>478</v>
      </c>
      <c r="C154" s="438">
        <f>+C129+C133+C140+C146+C152+C153</f>
        <v>0</v>
      </c>
    </row>
    <row r="155" spans="1:3" ht="13.5" thickBot="1">
      <c r="A155" s="458" t="s">
        <v>29</v>
      </c>
      <c r="B155" s="390" t="s">
        <v>477</v>
      </c>
      <c r="C155" s="438">
        <f>+C128+C154</f>
        <v>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3" t="s">
        <v>524</v>
      </c>
      <c r="B157" s="254"/>
      <c r="C157" s="120"/>
    </row>
    <row r="158" spans="1:3" ht="13.5" thickBot="1">
      <c r="A158" s="253" t="s">
        <v>207</v>
      </c>
      <c r="B158" s="254"/>
      <c r="C158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 melléklet a 2/",LEFT(ÖSSZEFÜGGÉSEK!A5,4),". (II.19.) önkormányzati rendelethez")</f>
        <v>9.2.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402</v>
      </c>
      <c r="C3" s="375"/>
    </row>
    <row r="4" spans="1:3" s="468" customFormat="1" ht="15.75" customHeight="1" thickBot="1">
      <c r="A4" s="234"/>
      <c r="B4" s="234"/>
      <c r="C4" s="235" t="str">
        <f>'9.1.3.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2" customHeight="1" thickBot="1">
      <c r="A57" s="207" t="s">
        <v>21</v>
      </c>
      <c r="B57" s="123" t="s">
        <v>13</v>
      </c>
      <c r="C57" s="349"/>
    </row>
    <row r="58" spans="1:3" ht="15" customHeight="1" thickBot="1">
      <c r="A58" s="207" t="s">
        <v>22</v>
      </c>
      <c r="B58" s="250" t="s">
        <v>536</v>
      </c>
      <c r="C58" s="372">
        <f>+C46+C52+C57</f>
        <v>0</v>
      </c>
    </row>
    <row r="59" ht="13.5" thickBot="1">
      <c r="C59" s="373"/>
    </row>
    <row r="60" spans="1:3" ht="15" customHeight="1" thickBot="1">
      <c r="A60" s="253" t="s">
        <v>524</v>
      </c>
      <c r="B60" s="254"/>
      <c r="C60" s="120"/>
    </row>
    <row r="61" spans="1:3" ht="14.25" customHeight="1" thickBot="1">
      <c r="A61" s="253" t="s">
        <v>207</v>
      </c>
      <c r="B61" s="254"/>
      <c r="C61" s="12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Layout" zoomScaleNormal="130" zoomScaleSheetLayoutView="100" workbookViewId="0" topLeftCell="A1">
      <selection activeCell="C113" sqref="C113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">
        <v>571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90148912</v>
      </c>
    </row>
    <row r="6" spans="1:3" s="427" customFormat="1" ht="12" customHeight="1">
      <c r="A6" s="15" t="s">
        <v>99</v>
      </c>
      <c r="B6" s="428" t="s">
        <v>256</v>
      </c>
      <c r="C6" s="305">
        <v>65071472</v>
      </c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>
        <v>12270440</v>
      </c>
    </row>
    <row r="9" spans="1:3" s="427" customFormat="1" ht="12" customHeight="1">
      <c r="A9" s="14" t="s">
        <v>102</v>
      </c>
      <c r="B9" s="429" t="s">
        <v>259</v>
      </c>
      <c r="C9" s="304">
        <v>2416800</v>
      </c>
    </row>
    <row r="10" spans="1:3" s="427" customFormat="1" ht="12" customHeight="1">
      <c r="A10" s="14" t="s">
        <v>149</v>
      </c>
      <c r="B10" s="298" t="s">
        <v>437</v>
      </c>
      <c r="C10" s="304">
        <v>10390200</v>
      </c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6599000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>
        <v>6599000</v>
      </c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81030624</v>
      </c>
    </row>
    <row r="20" spans="1:3" s="427" customFormat="1" ht="12" customHeight="1">
      <c r="A20" s="15" t="s">
        <v>88</v>
      </c>
      <c r="B20" s="428" t="s">
        <v>266</v>
      </c>
      <c r="C20" s="305">
        <v>73000000</v>
      </c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>
        <v>8030624</v>
      </c>
    </row>
    <row r="25" spans="1:3" s="570" customFormat="1" ht="12" customHeight="1" thickBot="1">
      <c r="A25" s="567" t="s">
        <v>173</v>
      </c>
      <c r="B25" s="568" t="s">
        <v>577</v>
      </c>
      <c r="C25" s="569"/>
    </row>
    <row r="26" spans="1:3" s="427" customFormat="1" ht="12" customHeight="1" thickBot="1">
      <c r="A26" s="20" t="s">
        <v>174</v>
      </c>
      <c r="B26" s="21" t="s">
        <v>558</v>
      </c>
      <c r="C26" s="308">
        <f>SUM(C27:C33)</f>
        <v>140500000</v>
      </c>
    </row>
    <row r="27" spans="1:3" s="427" customFormat="1" ht="12" customHeight="1">
      <c r="A27" s="15" t="s">
        <v>271</v>
      </c>
      <c r="B27" s="428" t="s">
        <v>562</v>
      </c>
      <c r="C27" s="305">
        <v>88000000</v>
      </c>
    </row>
    <row r="28" spans="1:3" s="427" customFormat="1" ht="12" customHeight="1">
      <c r="A28" s="14" t="s">
        <v>272</v>
      </c>
      <c r="B28" s="429" t="s">
        <v>563</v>
      </c>
      <c r="C28" s="304">
        <v>30000000</v>
      </c>
    </row>
    <row r="29" spans="1:3" s="427" customFormat="1" ht="12" customHeight="1">
      <c r="A29" s="14" t="s">
        <v>273</v>
      </c>
      <c r="B29" s="429" t="s">
        <v>564</v>
      </c>
      <c r="C29" s="304">
        <v>13000000</v>
      </c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>
        <v>4000000</v>
      </c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>
        <v>5500000</v>
      </c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141915530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>
        <v>106952000</v>
      </c>
    </row>
    <row r="37" spans="1:3" s="427" customFormat="1" ht="12" customHeight="1">
      <c r="A37" s="14" t="s">
        <v>94</v>
      </c>
      <c r="B37" s="429" t="s">
        <v>282</v>
      </c>
      <c r="C37" s="304">
        <v>5010530</v>
      </c>
    </row>
    <row r="38" spans="1:3" s="427" customFormat="1" ht="12" customHeight="1">
      <c r="A38" s="14" t="s">
        <v>176</v>
      </c>
      <c r="B38" s="429" t="s">
        <v>283</v>
      </c>
      <c r="C38" s="304">
        <v>300000</v>
      </c>
    </row>
    <row r="39" spans="1:3" s="427" customFormat="1" ht="12" customHeight="1">
      <c r="A39" s="14" t="s">
        <v>177</v>
      </c>
      <c r="B39" s="429" t="s">
        <v>284</v>
      </c>
      <c r="C39" s="304">
        <v>2500000</v>
      </c>
    </row>
    <row r="40" spans="1:3" s="427" customFormat="1" ht="12" customHeight="1">
      <c r="A40" s="14" t="s">
        <v>178</v>
      </c>
      <c r="B40" s="429" t="s">
        <v>285</v>
      </c>
      <c r="C40" s="304">
        <v>20853000</v>
      </c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>
        <v>100000</v>
      </c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>
        <v>6200000</v>
      </c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6242070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>
        <v>1524000</v>
      </c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>
        <v>4718070</v>
      </c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100000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>
        <v>100000</v>
      </c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466536136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578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83089864</v>
      </c>
    </row>
    <row r="73" spans="1:3" s="427" customFormat="1" ht="12" customHeight="1">
      <c r="A73" s="15" t="s">
        <v>343</v>
      </c>
      <c r="B73" s="428" t="s">
        <v>322</v>
      </c>
      <c r="C73" s="307">
        <v>83089864</v>
      </c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25000000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8" t="s">
        <v>347</v>
      </c>
      <c r="B78" s="571" t="s">
        <v>581</v>
      </c>
      <c r="C78" s="572">
        <v>25000000</v>
      </c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108089864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574626000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372154185</v>
      </c>
    </row>
    <row r="94" spans="1:3" ht="12" customHeight="1">
      <c r="A94" s="17" t="s">
        <v>99</v>
      </c>
      <c r="B94" s="10" t="s">
        <v>50</v>
      </c>
      <c r="C94" s="303">
        <v>73698574</v>
      </c>
    </row>
    <row r="95" spans="1:3" ht="12" customHeight="1">
      <c r="A95" s="14" t="s">
        <v>100</v>
      </c>
      <c r="B95" s="8" t="s">
        <v>184</v>
      </c>
      <c r="C95" s="304">
        <v>15989944</v>
      </c>
    </row>
    <row r="96" spans="1:3" ht="12" customHeight="1">
      <c r="A96" s="14" t="s">
        <v>101</v>
      </c>
      <c r="B96" s="8" t="s">
        <v>141</v>
      </c>
      <c r="C96" s="306">
        <v>135836660</v>
      </c>
    </row>
    <row r="97" spans="1:3" ht="12" customHeight="1">
      <c r="A97" s="14" t="s">
        <v>102</v>
      </c>
      <c r="B97" s="11" t="s">
        <v>185</v>
      </c>
      <c r="C97" s="306">
        <v>6800000</v>
      </c>
    </row>
    <row r="98" spans="1:3" ht="12" customHeight="1">
      <c r="A98" s="14" t="s">
        <v>113</v>
      </c>
      <c r="B98" s="19" t="s">
        <v>186</v>
      </c>
      <c r="C98" s="306">
        <v>72514563</v>
      </c>
    </row>
    <row r="99" spans="1:3" ht="12" customHeight="1">
      <c r="A99" s="14" t="s">
        <v>103</v>
      </c>
      <c r="B99" s="8" t="s">
        <v>447</v>
      </c>
      <c r="C99" s="306">
        <v>55360</v>
      </c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>
        <v>50209003</v>
      </c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>
        <v>22250200</v>
      </c>
    </row>
    <row r="111" spans="1:3" ht="12" customHeight="1">
      <c r="A111" s="14" t="s">
        <v>448</v>
      </c>
      <c r="B111" s="11" t="s">
        <v>51</v>
      </c>
      <c r="C111" s="304">
        <v>67314444</v>
      </c>
    </row>
    <row r="112" spans="1:3" ht="12" customHeight="1">
      <c r="A112" s="14" t="s">
        <v>449</v>
      </c>
      <c r="B112" s="8" t="s">
        <v>451</v>
      </c>
      <c r="C112" s="304">
        <v>49688200</v>
      </c>
    </row>
    <row r="113" spans="1:3" ht="12" customHeight="1" thickBot="1">
      <c r="A113" s="18" t="s">
        <v>450</v>
      </c>
      <c r="B113" s="495" t="s">
        <v>452</v>
      </c>
      <c r="C113" s="310">
        <v>17626244</v>
      </c>
    </row>
    <row r="114" spans="1:3" ht="12" customHeight="1" thickBot="1">
      <c r="A114" s="492" t="s">
        <v>20</v>
      </c>
      <c r="B114" s="493" t="s">
        <v>363</v>
      </c>
      <c r="C114" s="494">
        <f>+C115+C117+C119</f>
        <v>199306138</v>
      </c>
    </row>
    <row r="115" spans="1:3" ht="12" customHeight="1">
      <c r="A115" s="15" t="s">
        <v>105</v>
      </c>
      <c r="B115" s="8" t="s">
        <v>232</v>
      </c>
      <c r="C115" s="305">
        <v>54649478</v>
      </c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>
        <v>144656660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571460323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3165677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3165677</v>
      </c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3165677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574626000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-104924187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104924187</v>
      </c>
    </row>
  </sheetData>
  <sheetProtection sheet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KÖLTSÉGVETÉSÉNEK ÖSSZEVONT MÉRLEGE&amp;10
&amp;R&amp;"Times New Roman CE,Félkövér dőlt"&amp;11 1.1. melléklet a 2/2018. (II.19)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+CONCATENATE("9.2.1. melléklet a 2/",LEFT(ÖSSZEFÜGGÉSEK!A5,4),". (II.19.) önkormányzati rendelethez")</f>
        <v>9.2.1.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422</v>
      </c>
      <c r="C3" s="375" t="s">
        <v>55</v>
      </c>
    </row>
    <row r="4" spans="1:3" s="468" customFormat="1" ht="15.75" customHeight="1" thickBot="1">
      <c r="A4" s="234"/>
      <c r="B4" s="234"/>
      <c r="C4" s="235" t="str">
        <f>'9.2.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5" customHeight="1" thickBot="1">
      <c r="A57" s="207" t="s">
        <v>21</v>
      </c>
      <c r="B57" s="123" t="s">
        <v>13</v>
      </c>
      <c r="C57" s="349"/>
    </row>
    <row r="58" spans="1:3" ht="13.5" thickBot="1">
      <c r="A58" s="207" t="s">
        <v>22</v>
      </c>
      <c r="B58" s="250" t="s">
        <v>536</v>
      </c>
      <c r="C58" s="372">
        <f>+C46+C52+C57</f>
        <v>0</v>
      </c>
    </row>
    <row r="59" ht="15" customHeight="1" thickBot="1">
      <c r="C59" s="373"/>
    </row>
    <row r="60" spans="1:3" ht="14.25" customHeight="1" thickBot="1">
      <c r="A60" s="253" t="s">
        <v>524</v>
      </c>
      <c r="B60" s="254"/>
      <c r="C60" s="120"/>
    </row>
    <row r="61" spans="1:3" ht="13.5" thickBot="1">
      <c r="A61" s="253" t="s">
        <v>207</v>
      </c>
      <c r="B61" s="254"/>
      <c r="C61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+CONCATENATE("9.2.2. melléklet a 2/",LEFT(ÖSSZEFÜGGÉSEK!A5,4),". (II.19.) önkormányzati rendelethez")</f>
        <v>9.2.2.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423</v>
      </c>
      <c r="C3" s="375" t="s">
        <v>60</v>
      </c>
    </row>
    <row r="4" spans="1:3" s="468" customFormat="1" ht="15.75" customHeight="1" thickBot="1">
      <c r="A4" s="234"/>
      <c r="B4" s="234"/>
      <c r="C4" s="235" t="str">
        <f>'9.2.1.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5" customHeight="1" thickBot="1">
      <c r="A57" s="207" t="s">
        <v>21</v>
      </c>
      <c r="B57" s="123" t="s">
        <v>13</v>
      </c>
      <c r="C57" s="349"/>
    </row>
    <row r="58" spans="1:3" ht="13.5" thickBot="1">
      <c r="A58" s="207" t="s">
        <v>22</v>
      </c>
      <c r="B58" s="250" t="s">
        <v>536</v>
      </c>
      <c r="C58" s="372">
        <f>+C46+C52+C57</f>
        <v>0</v>
      </c>
    </row>
    <row r="59" ht="15" customHeight="1" thickBot="1">
      <c r="C59" s="373"/>
    </row>
    <row r="60" spans="1:3" ht="14.25" customHeight="1" thickBot="1">
      <c r="A60" s="253" t="s">
        <v>524</v>
      </c>
      <c r="B60" s="254"/>
      <c r="C60" s="120"/>
    </row>
    <row r="61" spans="1:3" ht="13.5" thickBot="1">
      <c r="A61" s="253" t="s">
        <v>207</v>
      </c>
      <c r="B61" s="254"/>
      <c r="C61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+CONCATENATE("9.2.3. melléklet a 2/",LEFT(ÖSSZEFÜGGÉSEK!A5,4),". (II.19.) önkormányzati rendelethez")</f>
        <v>9.2.3.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537</v>
      </c>
      <c r="C3" s="375" t="s">
        <v>61</v>
      </c>
    </row>
    <row r="4" spans="1:3" s="468" customFormat="1" ht="15.75" customHeight="1" thickBot="1">
      <c r="A4" s="234"/>
      <c r="B4" s="234"/>
      <c r="C4" s="235" t="str">
        <f>'9.2.2. sz. 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5" customHeight="1" thickBot="1">
      <c r="A57" s="207" t="s">
        <v>21</v>
      </c>
      <c r="B57" s="123" t="s">
        <v>13</v>
      </c>
      <c r="C57" s="349"/>
    </row>
    <row r="58" spans="1:3" ht="13.5" thickBot="1">
      <c r="A58" s="207" t="s">
        <v>22</v>
      </c>
      <c r="B58" s="250" t="s">
        <v>536</v>
      </c>
      <c r="C58" s="372">
        <f>+C46+C52+C57</f>
        <v>0</v>
      </c>
    </row>
    <row r="59" ht="15" customHeight="1" thickBot="1">
      <c r="C59" s="373"/>
    </row>
    <row r="60" spans="1:3" ht="14.25" customHeight="1" thickBot="1">
      <c r="A60" s="253" t="s">
        <v>524</v>
      </c>
      <c r="B60" s="254"/>
      <c r="C60" s="120"/>
    </row>
    <row r="61" spans="1:3" ht="13.5" thickBot="1">
      <c r="A61" s="253" t="s">
        <v>207</v>
      </c>
      <c r="B61" s="254"/>
      <c r="C61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48" sqref="C48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 melléklet a 2/",LEFT(ÖSSZEFÜGGÉSEK!A5,4),". (II.19.) önkormányzati rendelethez")</f>
        <v>9.3.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402</v>
      </c>
      <c r="C3" s="375"/>
    </row>
    <row r="4" spans="1:3" s="468" customFormat="1" ht="15.75" customHeight="1" thickBot="1">
      <c r="A4" s="234"/>
      <c r="B4" s="234"/>
      <c r="C4" s="235" t="str">
        <f>'9.2.3.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4052000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>
        <v>4052000</v>
      </c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1447000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>
        <v>1447000</v>
      </c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>
        <v>100000</v>
      </c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5599000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25225385</v>
      </c>
    </row>
    <row r="38" spans="1:3" s="376" customFormat="1" ht="12" customHeight="1">
      <c r="A38" s="464" t="s">
        <v>415</v>
      </c>
      <c r="B38" s="465" t="s">
        <v>239</v>
      </c>
      <c r="C38" s="73">
        <v>43363</v>
      </c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>
        <v>25182022</v>
      </c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30824385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29554385</v>
      </c>
    </row>
    <row r="46" spans="1:3" ht="12" customHeight="1">
      <c r="A46" s="463" t="s">
        <v>99</v>
      </c>
      <c r="B46" s="9" t="s">
        <v>50</v>
      </c>
      <c r="C46" s="73">
        <v>10281600</v>
      </c>
    </row>
    <row r="47" spans="1:3" ht="12" customHeight="1">
      <c r="A47" s="463" t="s">
        <v>100</v>
      </c>
      <c r="B47" s="8" t="s">
        <v>184</v>
      </c>
      <c r="C47" s="76">
        <v>2292785</v>
      </c>
    </row>
    <row r="48" spans="1:3" ht="12" customHeight="1">
      <c r="A48" s="463" t="s">
        <v>101</v>
      </c>
      <c r="B48" s="8" t="s">
        <v>141</v>
      </c>
      <c r="C48" s="76">
        <v>16980000</v>
      </c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1270000</v>
      </c>
    </row>
    <row r="52" spans="1:3" s="471" customFormat="1" ht="12" customHeight="1">
      <c r="A52" s="463" t="s">
        <v>105</v>
      </c>
      <c r="B52" s="9" t="s">
        <v>232</v>
      </c>
      <c r="C52" s="73">
        <v>1270000</v>
      </c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30824385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>
        <v>2</v>
      </c>
    </row>
    <row r="60" spans="1:3" ht="13.5" thickBot="1">
      <c r="A60" s="253" t="s">
        <v>207</v>
      </c>
      <c r="B60" s="254"/>
      <c r="C60" s="120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48" sqref="C48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+CONCATENATE("9.3.1. melléklet a 2/",LEFT(ÖSSZEFÜGGÉSEK!A5,4),". (II.19.) önkormányzati rendelethez")</f>
        <v>9.3.1.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422</v>
      </c>
      <c r="C3" s="375" t="s">
        <v>55</v>
      </c>
    </row>
    <row r="4" spans="1:3" s="468" customFormat="1" ht="15.75" customHeight="1" thickBot="1">
      <c r="A4" s="234"/>
      <c r="B4" s="234"/>
      <c r="C4" s="235" t="str">
        <f>'9.3.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4052000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>
        <v>4052000</v>
      </c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1447000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>
        <v>1447000</v>
      </c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>
        <v>100000</v>
      </c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5599000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25225385</v>
      </c>
    </row>
    <row r="38" spans="1:3" s="376" customFormat="1" ht="12" customHeight="1">
      <c r="A38" s="464" t="s">
        <v>415</v>
      </c>
      <c r="B38" s="465" t="s">
        <v>239</v>
      </c>
      <c r="C38" s="73">
        <v>43363</v>
      </c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>
        <v>25182022</v>
      </c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30824385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29554385</v>
      </c>
    </row>
    <row r="46" spans="1:3" ht="12" customHeight="1">
      <c r="A46" s="463" t="s">
        <v>99</v>
      </c>
      <c r="B46" s="9" t="s">
        <v>50</v>
      </c>
      <c r="C46" s="73">
        <v>10281600</v>
      </c>
    </row>
    <row r="47" spans="1:3" ht="12" customHeight="1">
      <c r="A47" s="463" t="s">
        <v>100</v>
      </c>
      <c r="B47" s="8" t="s">
        <v>184</v>
      </c>
      <c r="C47" s="76">
        <v>2292785</v>
      </c>
    </row>
    <row r="48" spans="1:3" ht="12" customHeight="1">
      <c r="A48" s="463" t="s">
        <v>101</v>
      </c>
      <c r="B48" s="8" t="s">
        <v>141</v>
      </c>
      <c r="C48" s="76">
        <v>16980000</v>
      </c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1270000</v>
      </c>
    </row>
    <row r="52" spans="1:3" s="471" customFormat="1" ht="12" customHeight="1">
      <c r="A52" s="463" t="s">
        <v>105</v>
      </c>
      <c r="B52" s="9" t="s">
        <v>232</v>
      </c>
      <c r="C52" s="73">
        <v>1270000</v>
      </c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30824385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>
        <v>2</v>
      </c>
    </row>
    <row r="60" spans="1:3" ht="13.5" thickBot="1">
      <c r="A60" s="253" t="s">
        <v>207</v>
      </c>
      <c r="B60" s="254"/>
      <c r="C60" s="120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+CONCATENATE("9.3.2. melléklet a 2/",LEFT(ÖSSZEFÜGGÉSEK!A5,4),". (II.19.) önkormányzati rendelethez")</f>
        <v>9.3.2.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423</v>
      </c>
      <c r="C3" s="375" t="s">
        <v>60</v>
      </c>
    </row>
    <row r="4" spans="1:3" s="468" customFormat="1" ht="15.75" customHeight="1" thickBot="1">
      <c r="A4" s="234"/>
      <c r="B4" s="234"/>
      <c r="C4" s="235" t="str">
        <f>'9.3.1.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/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0</v>
      </c>
    </row>
    <row r="38" spans="1:3" s="376" customFormat="1" ht="12" customHeight="1">
      <c r="A38" s="464" t="s">
        <v>415</v>
      </c>
      <c r="B38" s="465" t="s">
        <v>239</v>
      </c>
      <c r="C38" s="73"/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/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0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0</v>
      </c>
    </row>
    <row r="46" spans="1:3" ht="12" customHeight="1">
      <c r="A46" s="463" t="s">
        <v>99</v>
      </c>
      <c r="B46" s="9" t="s">
        <v>50</v>
      </c>
      <c r="C46" s="73"/>
    </row>
    <row r="47" spans="1:3" ht="12" customHeight="1">
      <c r="A47" s="463" t="s">
        <v>100</v>
      </c>
      <c r="B47" s="8" t="s">
        <v>184</v>
      </c>
      <c r="C47" s="76"/>
    </row>
    <row r="48" spans="1:3" ht="12" customHeight="1">
      <c r="A48" s="463" t="s">
        <v>101</v>
      </c>
      <c r="B48" s="8" t="s">
        <v>141</v>
      </c>
      <c r="C48" s="76"/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0</v>
      </c>
    </row>
    <row r="52" spans="1:3" s="471" customFormat="1" ht="12" customHeight="1">
      <c r="A52" s="463" t="s">
        <v>105</v>
      </c>
      <c r="B52" s="9" t="s">
        <v>232</v>
      </c>
      <c r="C52" s="73"/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0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/>
    </row>
    <row r="60" spans="1:3" ht="13.5" thickBot="1">
      <c r="A60" s="253" t="s">
        <v>207</v>
      </c>
      <c r="B60" s="254"/>
      <c r="C60" s="12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+CONCATENATE("9.3.3. melléklet a 2/",LEFT(ÖSSZEFÜGGÉSEK!A5,4),". (II.19.) önkormányzati rendelethez")</f>
        <v>9.3.3.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537</v>
      </c>
      <c r="C3" s="375" t="s">
        <v>61</v>
      </c>
    </row>
    <row r="4" spans="1:3" s="468" customFormat="1" ht="15.75" customHeight="1" thickBot="1">
      <c r="A4" s="234"/>
      <c r="B4" s="234"/>
      <c r="C4" s="235" t="str">
        <f>'9.3.2. sz. mell'!C4</f>
        <v>Forintban!</v>
      </c>
    </row>
    <row r="5" spans="1:3" ht="13.5" thickBot="1">
      <c r="A5" s="419" t="s">
        <v>206</v>
      </c>
      <c r="B5" s="236" t="s">
        <v>570</v>
      </c>
      <c r="C5" s="566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/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0</v>
      </c>
    </row>
    <row r="38" spans="1:3" s="376" customFormat="1" ht="12" customHeight="1">
      <c r="A38" s="464" t="s">
        <v>415</v>
      </c>
      <c r="B38" s="465" t="s">
        <v>239</v>
      </c>
      <c r="C38" s="73"/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/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0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0</v>
      </c>
    </row>
    <row r="46" spans="1:3" ht="12" customHeight="1">
      <c r="A46" s="463" t="s">
        <v>99</v>
      </c>
      <c r="B46" s="9" t="s">
        <v>50</v>
      </c>
      <c r="C46" s="73"/>
    </row>
    <row r="47" spans="1:3" ht="12" customHeight="1">
      <c r="A47" s="463" t="s">
        <v>100</v>
      </c>
      <c r="B47" s="8" t="s">
        <v>184</v>
      </c>
      <c r="C47" s="76"/>
    </row>
    <row r="48" spans="1:3" ht="12" customHeight="1">
      <c r="A48" s="463" t="s">
        <v>101</v>
      </c>
      <c r="B48" s="8" t="s">
        <v>141</v>
      </c>
      <c r="C48" s="76"/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0</v>
      </c>
    </row>
    <row r="52" spans="1:3" s="471" customFormat="1" ht="12" customHeight="1">
      <c r="A52" s="463" t="s">
        <v>105</v>
      </c>
      <c r="B52" s="9" t="s">
        <v>232</v>
      </c>
      <c r="C52" s="73"/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0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/>
    </row>
    <row r="60" spans="1:3" ht="13.5" thickBot="1">
      <c r="A60" s="253" t="s">
        <v>207</v>
      </c>
      <c r="B60" s="254"/>
      <c r="C60" s="12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A1" sqref="A1:G1"/>
    </sheetView>
  </sheetViews>
  <sheetFormatPr defaultColWidth="9.37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89" t="s">
        <v>3</v>
      </c>
      <c r="B1" s="689"/>
      <c r="C1" s="689"/>
      <c r="D1" s="689"/>
      <c r="E1" s="689"/>
      <c r="F1" s="689"/>
      <c r="G1" s="689"/>
    </row>
    <row r="3" spans="1:7" s="163" customFormat="1" ht="27" customHeight="1">
      <c r="A3" s="161" t="s">
        <v>211</v>
      </c>
      <c r="B3" s="162"/>
      <c r="C3" s="688" t="s">
        <v>212</v>
      </c>
      <c r="D3" s="688"/>
      <c r="E3" s="688"/>
      <c r="F3" s="688"/>
      <c r="G3" s="688"/>
    </row>
    <row r="4" spans="1:7" s="163" customFormat="1" ht="15">
      <c r="A4" s="162"/>
      <c r="B4" s="162"/>
      <c r="C4" s="162"/>
      <c r="D4" s="162"/>
      <c r="E4" s="162"/>
      <c r="F4" s="162"/>
      <c r="G4" s="162"/>
    </row>
    <row r="5" spans="1:7" s="163" customFormat="1" ht="24.75" customHeight="1">
      <c r="A5" s="161" t="s">
        <v>213</v>
      </c>
      <c r="B5" s="162"/>
      <c r="C5" s="688" t="s">
        <v>212</v>
      </c>
      <c r="D5" s="688"/>
      <c r="E5" s="688"/>
      <c r="F5" s="688"/>
      <c r="G5" s="162"/>
    </row>
    <row r="6" spans="1:7" s="164" customFormat="1" ht="12.75">
      <c r="A6" s="216"/>
      <c r="B6" s="216"/>
      <c r="C6" s="216"/>
      <c r="D6" s="216"/>
      <c r="E6" s="216"/>
      <c r="F6" s="216"/>
      <c r="G6" s="216"/>
    </row>
    <row r="7" spans="1:7" s="165" customFormat="1" ht="15" customHeight="1">
      <c r="A7" s="271" t="s">
        <v>573</v>
      </c>
      <c r="B7" s="270"/>
      <c r="C7" s="270"/>
      <c r="D7" s="256"/>
      <c r="E7" s="256"/>
      <c r="F7" s="256"/>
      <c r="G7" s="256"/>
    </row>
    <row r="8" spans="1:7" s="165" customFormat="1" ht="15" customHeight="1" thickBot="1">
      <c r="A8" s="271" t="s">
        <v>214</v>
      </c>
      <c r="B8" s="270"/>
      <c r="C8" s="270"/>
      <c r="D8" s="270"/>
      <c r="E8" s="270"/>
      <c r="F8" s="270"/>
      <c r="G8" s="532" t="str">
        <f>'9.3.3. sz. mell'!C4</f>
        <v>Forintban!</v>
      </c>
    </row>
    <row r="9" spans="1:7" s="72" customFormat="1" ht="42" customHeight="1" thickBot="1">
      <c r="A9" s="196" t="s">
        <v>17</v>
      </c>
      <c r="B9" s="197" t="s">
        <v>215</v>
      </c>
      <c r="C9" s="197" t="s">
        <v>216</v>
      </c>
      <c r="D9" s="197" t="s">
        <v>217</v>
      </c>
      <c r="E9" s="197" t="s">
        <v>218</v>
      </c>
      <c r="F9" s="197" t="s">
        <v>219</v>
      </c>
      <c r="G9" s="198" t="s">
        <v>54</v>
      </c>
    </row>
    <row r="10" spans="1:7" ht="24" customHeight="1">
      <c r="A10" s="257" t="s">
        <v>19</v>
      </c>
      <c r="B10" s="205" t="s">
        <v>220</v>
      </c>
      <c r="C10" s="166"/>
      <c r="D10" s="166"/>
      <c r="E10" s="166"/>
      <c r="F10" s="166"/>
      <c r="G10" s="258">
        <f>SUM(C10:F10)</f>
        <v>0</v>
      </c>
    </row>
    <row r="11" spans="1:7" ht="24" customHeight="1">
      <c r="A11" s="259" t="s">
        <v>20</v>
      </c>
      <c r="B11" s="206" t="s">
        <v>221</v>
      </c>
      <c r="C11" s="167"/>
      <c r="D11" s="167"/>
      <c r="E11" s="167"/>
      <c r="F11" s="167"/>
      <c r="G11" s="260">
        <f aca="true" t="shared" si="0" ref="G11:G16">SUM(C11:F11)</f>
        <v>0</v>
      </c>
    </row>
    <row r="12" spans="1:7" ht="24" customHeight="1">
      <c r="A12" s="259" t="s">
        <v>21</v>
      </c>
      <c r="B12" s="206" t="s">
        <v>222</v>
      </c>
      <c r="C12" s="167"/>
      <c r="D12" s="167"/>
      <c r="E12" s="167"/>
      <c r="F12" s="167"/>
      <c r="G12" s="260">
        <f t="shared" si="0"/>
        <v>0</v>
      </c>
    </row>
    <row r="13" spans="1:7" ht="24" customHeight="1">
      <c r="A13" s="259" t="s">
        <v>22</v>
      </c>
      <c r="B13" s="206" t="s">
        <v>223</v>
      </c>
      <c r="C13" s="167"/>
      <c r="D13" s="167"/>
      <c r="E13" s="167"/>
      <c r="F13" s="167"/>
      <c r="G13" s="260">
        <f t="shared" si="0"/>
        <v>0</v>
      </c>
    </row>
    <row r="14" spans="1:7" ht="24" customHeight="1">
      <c r="A14" s="259" t="s">
        <v>23</v>
      </c>
      <c r="B14" s="206" t="s">
        <v>224</v>
      </c>
      <c r="C14" s="167"/>
      <c r="D14" s="167"/>
      <c r="E14" s="167"/>
      <c r="F14" s="167"/>
      <c r="G14" s="260">
        <f t="shared" si="0"/>
        <v>0</v>
      </c>
    </row>
    <row r="15" spans="1:7" ht="24" customHeight="1" thickBot="1">
      <c r="A15" s="261" t="s">
        <v>24</v>
      </c>
      <c r="B15" s="262" t="s">
        <v>225</v>
      </c>
      <c r="C15" s="168"/>
      <c r="D15" s="168"/>
      <c r="E15" s="168"/>
      <c r="F15" s="168"/>
      <c r="G15" s="263">
        <f t="shared" si="0"/>
        <v>0</v>
      </c>
    </row>
    <row r="16" spans="1:7" s="169" customFormat="1" ht="24" customHeight="1" thickBot="1">
      <c r="A16" s="264" t="s">
        <v>25</v>
      </c>
      <c r="B16" s="265" t="s">
        <v>54</v>
      </c>
      <c r="C16" s="266">
        <f>SUM(C10:C15)</f>
        <v>0</v>
      </c>
      <c r="D16" s="266">
        <f>SUM(D10:D15)</f>
        <v>0</v>
      </c>
      <c r="E16" s="266">
        <f>SUM(E10:E15)</f>
        <v>0</v>
      </c>
      <c r="F16" s="266">
        <f>SUM(F10:F15)</f>
        <v>0</v>
      </c>
      <c r="G16" s="267">
        <f t="shared" si="0"/>
        <v>0</v>
      </c>
    </row>
    <row r="17" spans="1:7" s="164" customFormat="1" ht="12.75">
      <c r="A17" s="216"/>
      <c r="B17" s="216"/>
      <c r="C17" s="216"/>
      <c r="D17" s="216"/>
      <c r="E17" s="216"/>
      <c r="F17" s="216"/>
      <c r="G17" s="216"/>
    </row>
    <row r="18" spans="1:7" s="164" customFormat="1" ht="12.75">
      <c r="A18" s="216"/>
      <c r="B18" s="216"/>
      <c r="C18" s="216"/>
      <c r="D18" s="216"/>
      <c r="E18" s="216"/>
      <c r="F18" s="216"/>
      <c r="G18" s="216"/>
    </row>
    <row r="19" spans="1:7" s="164" customFormat="1" ht="12.75">
      <c r="A19" s="216"/>
      <c r="B19" s="216"/>
      <c r="C19" s="216"/>
      <c r="D19" s="216"/>
      <c r="E19" s="216"/>
      <c r="F19" s="216"/>
      <c r="G19" s="216"/>
    </row>
    <row r="20" spans="1:7" s="164" customFormat="1" ht="15">
      <c r="A20" s="163" t="str">
        <f>+CONCATENATE("......................, ",LEFT(ÖSSZEFÜGGÉSEK!A5,4),". .......................... hó ..... nap")</f>
        <v>......................, 2018. .......................... hó ..... nap</v>
      </c>
      <c r="D20" s="216"/>
      <c r="E20" s="216"/>
      <c r="F20" s="216"/>
      <c r="G20" s="216"/>
    </row>
    <row r="21" spans="1:7" s="164" customFormat="1" ht="12.75">
      <c r="A21" s="216"/>
      <c r="B21" s="216"/>
      <c r="C21" s="216"/>
      <c r="D21" s="216"/>
      <c r="E21" s="216"/>
      <c r="F21" s="216"/>
      <c r="G21" s="216"/>
    </row>
    <row r="22" spans="1:7" ht="12.75">
      <c r="A22" s="216"/>
      <c r="B22" s="216"/>
      <c r="C22" s="216"/>
      <c r="D22" s="216"/>
      <c r="E22" s="216"/>
      <c r="F22" s="216"/>
      <c r="G22" s="216"/>
    </row>
    <row r="23" spans="1:7" ht="12.75">
      <c r="A23" s="216"/>
      <c r="B23" s="216"/>
      <c r="C23" s="164"/>
      <c r="D23" s="164"/>
      <c r="E23" s="164"/>
      <c r="F23" s="164"/>
      <c r="G23" s="216"/>
    </row>
    <row r="24" spans="1:7" ht="13.5">
      <c r="A24" s="216"/>
      <c r="B24" s="216"/>
      <c r="C24" s="268"/>
      <c r="D24" s="269" t="s">
        <v>226</v>
      </c>
      <c r="E24" s="269"/>
      <c r="F24" s="268"/>
      <c r="G24" s="216"/>
    </row>
    <row r="25" spans="3:6" ht="13.5">
      <c r="C25" s="170"/>
      <c r="D25" s="171"/>
      <c r="E25" s="171"/>
      <c r="F25" s="170"/>
    </row>
    <row r="26" spans="3:6" ht="13.5">
      <c r="C26" s="170"/>
      <c r="D26" s="171"/>
      <c r="E26" s="171"/>
      <c r="F26" s="17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2/2018. (II.19.)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E113" sqref="E113"/>
    </sheetView>
  </sheetViews>
  <sheetFormatPr defaultColWidth="9.375" defaultRowHeight="12.75"/>
  <cols>
    <col min="1" max="1" width="9.00390625" style="393" customWidth="1"/>
    <col min="2" max="2" width="75.75390625" style="393" customWidth="1"/>
    <col min="3" max="3" width="15.50390625" style="394" customWidth="1"/>
    <col min="4" max="5" width="15.50390625" style="393" customWidth="1"/>
    <col min="6" max="6" width="9.00390625" style="38" customWidth="1"/>
    <col min="7" max="16384" width="9.375" style="38" customWidth="1"/>
  </cols>
  <sheetData>
    <row r="1" spans="1:5" ht="15.75" customHeight="1">
      <c r="A1" s="642" t="s">
        <v>16</v>
      </c>
      <c r="B1" s="642"/>
      <c r="C1" s="642"/>
      <c r="D1" s="642"/>
      <c r="E1" s="642"/>
    </row>
    <row r="2" spans="1:5" ht="15.75" customHeight="1" thickBot="1">
      <c r="A2" s="643" t="s">
        <v>153</v>
      </c>
      <c r="B2" s="643"/>
      <c r="D2" s="140"/>
      <c r="E2" s="312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16" t="str">
        <f>+CONCATENATE(LEFT(ÖSSZEFÜGGÉSEK!A5,4)-1,". évi várható")</f>
        <v>2017. évi várható</v>
      </c>
      <c r="E3" s="160" t="str">
        <f>+'1.1.sz.mell.'!C3</f>
        <v>2018. évi előirányzat</v>
      </c>
    </row>
    <row r="4" spans="1:5" s="40" customFormat="1" ht="12" customHeight="1" thickBot="1">
      <c r="A4" s="31" t="s">
        <v>498</v>
      </c>
      <c r="B4" s="32" t="s">
        <v>499</v>
      </c>
      <c r="C4" s="32" t="s">
        <v>500</v>
      </c>
      <c r="D4" s="32" t="s">
        <v>502</v>
      </c>
      <c r="E4" s="460" t="s">
        <v>501</v>
      </c>
    </row>
    <row r="5" spans="1:5" s="1" customFormat="1" ht="12" customHeight="1" thickBot="1">
      <c r="A5" s="20" t="s">
        <v>19</v>
      </c>
      <c r="B5" s="21" t="s">
        <v>255</v>
      </c>
      <c r="C5" s="408">
        <f>+C6+C7+C8+C9+C10+C11</f>
        <v>103310384</v>
      </c>
      <c r="D5" s="408">
        <f>+D6+D7+D8+D9+D10+D11</f>
        <v>97268475</v>
      </c>
      <c r="E5" s="272">
        <f>+E6+E7+E8+E9+E10+E11</f>
        <v>90148912</v>
      </c>
    </row>
    <row r="6" spans="1:5" s="1" customFormat="1" ht="12" customHeight="1">
      <c r="A6" s="15" t="s">
        <v>99</v>
      </c>
      <c r="B6" s="428" t="s">
        <v>256</v>
      </c>
      <c r="C6" s="410">
        <v>83498575</v>
      </c>
      <c r="D6" s="410">
        <v>72549307</v>
      </c>
      <c r="E6" s="274">
        <v>65071472</v>
      </c>
    </row>
    <row r="7" spans="1:5" s="1" customFormat="1" ht="12" customHeight="1">
      <c r="A7" s="14" t="s">
        <v>100</v>
      </c>
      <c r="B7" s="429" t="s">
        <v>257</v>
      </c>
      <c r="C7" s="409"/>
      <c r="D7" s="409"/>
      <c r="E7" s="273"/>
    </row>
    <row r="8" spans="1:5" s="1" customFormat="1" ht="12" customHeight="1">
      <c r="A8" s="14" t="s">
        <v>101</v>
      </c>
      <c r="B8" s="429" t="s">
        <v>258</v>
      </c>
      <c r="C8" s="409">
        <v>9747349</v>
      </c>
      <c r="D8" s="409">
        <v>12471440</v>
      </c>
      <c r="E8" s="273">
        <v>12270440</v>
      </c>
    </row>
    <row r="9" spans="1:5" s="1" customFormat="1" ht="12" customHeight="1">
      <c r="A9" s="14" t="s">
        <v>102</v>
      </c>
      <c r="B9" s="429" t="s">
        <v>259</v>
      </c>
      <c r="C9" s="409">
        <v>1707645</v>
      </c>
      <c r="D9" s="409">
        <v>2385877</v>
      </c>
      <c r="E9" s="273">
        <v>2416800</v>
      </c>
    </row>
    <row r="10" spans="1:5" s="1" customFormat="1" ht="12" customHeight="1">
      <c r="A10" s="14" t="s">
        <v>149</v>
      </c>
      <c r="B10" s="298" t="s">
        <v>437</v>
      </c>
      <c r="C10" s="409">
        <v>8190735</v>
      </c>
      <c r="D10" s="409">
        <v>9806491</v>
      </c>
      <c r="E10" s="273">
        <v>10390200</v>
      </c>
    </row>
    <row r="11" spans="1:5" s="1" customFormat="1" ht="12" customHeight="1" thickBot="1">
      <c r="A11" s="16" t="s">
        <v>103</v>
      </c>
      <c r="B11" s="299" t="s">
        <v>438</v>
      </c>
      <c r="C11" s="409">
        <v>166080</v>
      </c>
      <c r="D11" s="409">
        <v>55360</v>
      </c>
      <c r="E11" s="273"/>
    </row>
    <row r="12" spans="1:5" s="1" customFormat="1" ht="12" customHeight="1" thickBot="1">
      <c r="A12" s="20" t="s">
        <v>20</v>
      </c>
      <c r="B12" s="297" t="s">
        <v>260</v>
      </c>
      <c r="C12" s="408">
        <f>+C13+C14+C15+C16+C17</f>
        <v>15789333</v>
      </c>
      <c r="D12" s="408">
        <f>+D13+D14+D15+D16+D17</f>
        <v>4141587</v>
      </c>
      <c r="E12" s="272">
        <f>+E13+E14+E15+E16+E17</f>
        <v>6599000</v>
      </c>
    </row>
    <row r="13" spans="1:5" s="1" customFormat="1" ht="12" customHeight="1">
      <c r="A13" s="15" t="s">
        <v>105</v>
      </c>
      <c r="B13" s="428" t="s">
        <v>261</v>
      </c>
      <c r="C13" s="410"/>
      <c r="D13" s="410"/>
      <c r="E13" s="274"/>
    </row>
    <row r="14" spans="1:5" s="1" customFormat="1" ht="12" customHeight="1">
      <c r="A14" s="14" t="s">
        <v>106</v>
      </c>
      <c r="B14" s="429" t="s">
        <v>262</v>
      </c>
      <c r="C14" s="409"/>
      <c r="D14" s="409"/>
      <c r="E14" s="273"/>
    </row>
    <row r="15" spans="1:5" s="1" customFormat="1" ht="12" customHeight="1">
      <c r="A15" s="14" t="s">
        <v>107</v>
      </c>
      <c r="B15" s="429" t="s">
        <v>427</v>
      </c>
      <c r="C15" s="409"/>
      <c r="D15" s="409"/>
      <c r="E15" s="273"/>
    </row>
    <row r="16" spans="1:5" s="1" customFormat="1" ht="12" customHeight="1">
      <c r="A16" s="14" t="s">
        <v>108</v>
      </c>
      <c r="B16" s="429" t="s">
        <v>428</v>
      </c>
      <c r="C16" s="409"/>
      <c r="D16" s="409"/>
      <c r="E16" s="273"/>
    </row>
    <row r="17" spans="1:5" s="1" customFormat="1" ht="12" customHeight="1">
      <c r="A17" s="14" t="s">
        <v>109</v>
      </c>
      <c r="B17" s="429" t="s">
        <v>263</v>
      </c>
      <c r="C17" s="409">
        <v>15789333</v>
      </c>
      <c r="D17" s="409">
        <v>4141587</v>
      </c>
      <c r="E17" s="273">
        <v>6599000</v>
      </c>
    </row>
    <row r="18" spans="1:5" s="1" customFormat="1" ht="12" customHeight="1" thickBot="1">
      <c r="A18" s="16" t="s">
        <v>118</v>
      </c>
      <c r="B18" s="299" t="s">
        <v>264</v>
      </c>
      <c r="C18" s="411"/>
      <c r="D18" s="411"/>
      <c r="E18" s="275"/>
    </row>
    <row r="19" spans="1:5" s="1" customFormat="1" ht="12" customHeight="1" thickBot="1">
      <c r="A19" s="20" t="s">
        <v>21</v>
      </c>
      <c r="B19" s="21" t="s">
        <v>265</v>
      </c>
      <c r="C19" s="408">
        <f>+C20+C21+C22+C23+C24</f>
        <v>20213294</v>
      </c>
      <c r="D19" s="408">
        <f>+D20+D21+D22+D23+D24</f>
        <v>34065984</v>
      </c>
      <c r="E19" s="272">
        <f>+E20+E21+E22+E23+E24</f>
        <v>81030624</v>
      </c>
    </row>
    <row r="20" spans="1:5" s="1" customFormat="1" ht="12" customHeight="1">
      <c r="A20" s="15" t="s">
        <v>88</v>
      </c>
      <c r="B20" s="428" t="s">
        <v>266</v>
      </c>
      <c r="C20" s="410">
        <v>19995680</v>
      </c>
      <c r="D20" s="410">
        <v>1940000</v>
      </c>
      <c r="E20" s="274">
        <v>73000000</v>
      </c>
    </row>
    <row r="21" spans="1:5" s="1" customFormat="1" ht="12" customHeight="1">
      <c r="A21" s="14" t="s">
        <v>89</v>
      </c>
      <c r="B21" s="429" t="s">
        <v>267</v>
      </c>
      <c r="C21" s="409"/>
      <c r="D21" s="409"/>
      <c r="E21" s="273"/>
    </row>
    <row r="22" spans="1:5" s="1" customFormat="1" ht="12" customHeight="1">
      <c r="A22" s="14" t="s">
        <v>90</v>
      </c>
      <c r="B22" s="429" t="s">
        <v>429</v>
      </c>
      <c r="C22" s="409"/>
      <c r="D22" s="409"/>
      <c r="E22" s="273"/>
    </row>
    <row r="23" spans="1:5" s="1" customFormat="1" ht="12" customHeight="1">
      <c r="A23" s="14" t="s">
        <v>91</v>
      </c>
      <c r="B23" s="429" t="s">
        <v>430</v>
      </c>
      <c r="C23" s="409"/>
      <c r="D23" s="409"/>
      <c r="E23" s="273"/>
    </row>
    <row r="24" spans="1:5" s="1" customFormat="1" ht="12" customHeight="1">
      <c r="A24" s="14" t="s">
        <v>172</v>
      </c>
      <c r="B24" s="429" t="s">
        <v>268</v>
      </c>
      <c r="C24" s="409">
        <v>217614</v>
      </c>
      <c r="D24" s="409">
        <v>32125984</v>
      </c>
      <c r="E24" s="273">
        <v>8030624</v>
      </c>
    </row>
    <row r="25" spans="1:5" s="1" customFormat="1" ht="12" customHeight="1" thickBot="1">
      <c r="A25" s="16" t="s">
        <v>173</v>
      </c>
      <c r="B25" s="430" t="s">
        <v>269</v>
      </c>
      <c r="C25" s="411">
        <v>217614</v>
      </c>
      <c r="D25" s="411"/>
      <c r="E25" s="275"/>
    </row>
    <row r="26" spans="1:5" s="1" customFormat="1" ht="12" customHeight="1" thickBot="1">
      <c r="A26" s="20" t="s">
        <v>174</v>
      </c>
      <c r="B26" s="21" t="s">
        <v>270</v>
      </c>
      <c r="C26" s="415">
        <f>SUM(C27:C33)</f>
        <v>133344800</v>
      </c>
      <c r="D26" s="415">
        <f>SUM(D27:D33)</f>
        <v>134862040</v>
      </c>
      <c r="E26" s="459">
        <f>SUM(E27:E33)</f>
        <v>140500000</v>
      </c>
    </row>
    <row r="27" spans="1:5" s="1" customFormat="1" ht="12" customHeight="1">
      <c r="A27" s="15" t="s">
        <v>271</v>
      </c>
      <c r="B27" s="428" t="s">
        <v>562</v>
      </c>
      <c r="C27" s="410">
        <v>83430228</v>
      </c>
      <c r="D27" s="410">
        <v>81637198</v>
      </c>
      <c r="E27" s="303">
        <v>88000000</v>
      </c>
    </row>
    <row r="28" spans="1:5" s="1" customFormat="1" ht="12" customHeight="1">
      <c r="A28" s="14" t="s">
        <v>272</v>
      </c>
      <c r="B28" s="429" t="s">
        <v>563</v>
      </c>
      <c r="C28" s="409">
        <v>29255100</v>
      </c>
      <c r="D28" s="409">
        <v>32822000</v>
      </c>
      <c r="E28" s="304">
        <v>30000000</v>
      </c>
    </row>
    <row r="29" spans="1:5" s="1" customFormat="1" ht="12" customHeight="1">
      <c r="A29" s="14" t="s">
        <v>273</v>
      </c>
      <c r="B29" s="429" t="s">
        <v>564</v>
      </c>
      <c r="C29" s="409">
        <v>16215302</v>
      </c>
      <c r="D29" s="409">
        <v>15834788</v>
      </c>
      <c r="E29" s="304">
        <v>13000000</v>
      </c>
    </row>
    <row r="30" spans="1:5" s="1" customFormat="1" ht="12" customHeight="1">
      <c r="A30" s="14" t="s">
        <v>274</v>
      </c>
      <c r="B30" s="429" t="s">
        <v>565</v>
      </c>
      <c r="C30" s="409"/>
      <c r="D30" s="409"/>
      <c r="E30" s="304"/>
    </row>
    <row r="31" spans="1:5" s="1" customFormat="1" ht="12" customHeight="1">
      <c r="A31" s="14" t="s">
        <v>559</v>
      </c>
      <c r="B31" s="429" t="s">
        <v>275</v>
      </c>
      <c r="C31" s="409">
        <v>3972745</v>
      </c>
      <c r="D31" s="409">
        <v>4095325</v>
      </c>
      <c r="E31" s="304">
        <v>4000000</v>
      </c>
    </row>
    <row r="32" spans="1:5" s="1" customFormat="1" ht="12" customHeight="1">
      <c r="A32" s="14" t="s">
        <v>560</v>
      </c>
      <c r="B32" s="429" t="s">
        <v>276</v>
      </c>
      <c r="C32" s="409"/>
      <c r="D32" s="409"/>
      <c r="E32" s="304"/>
    </row>
    <row r="33" spans="1:5" s="1" customFormat="1" ht="12" customHeight="1" thickBot="1">
      <c r="A33" s="16" t="s">
        <v>561</v>
      </c>
      <c r="B33" s="430" t="s">
        <v>277</v>
      </c>
      <c r="C33" s="411">
        <v>471425</v>
      </c>
      <c r="D33" s="411">
        <v>472729</v>
      </c>
      <c r="E33" s="310">
        <v>5500000</v>
      </c>
    </row>
    <row r="34" spans="1:5" s="1" customFormat="1" ht="12" customHeight="1" thickBot="1">
      <c r="A34" s="20" t="s">
        <v>23</v>
      </c>
      <c r="B34" s="21" t="s">
        <v>439</v>
      </c>
      <c r="C34" s="408">
        <f>SUM(C35:C45)</f>
        <v>95974475</v>
      </c>
      <c r="D34" s="408">
        <f>SUM(D35:D45)</f>
        <v>121465181</v>
      </c>
      <c r="E34" s="272">
        <f>SUM(E35:E45)</f>
        <v>141915530</v>
      </c>
    </row>
    <row r="35" spans="1:5" s="1" customFormat="1" ht="12" customHeight="1">
      <c r="A35" s="15" t="s">
        <v>92</v>
      </c>
      <c r="B35" s="428" t="s">
        <v>280</v>
      </c>
      <c r="C35" s="410"/>
      <c r="D35" s="410"/>
      <c r="E35" s="274"/>
    </row>
    <row r="36" spans="1:5" s="1" customFormat="1" ht="12" customHeight="1">
      <c r="A36" s="14" t="s">
        <v>93</v>
      </c>
      <c r="B36" s="429" t="s">
        <v>281</v>
      </c>
      <c r="C36" s="409">
        <v>72161410</v>
      </c>
      <c r="D36" s="409">
        <v>92501207</v>
      </c>
      <c r="E36" s="273">
        <v>106952000</v>
      </c>
    </row>
    <row r="37" spans="1:5" s="1" customFormat="1" ht="12" customHeight="1">
      <c r="A37" s="14" t="s">
        <v>94</v>
      </c>
      <c r="B37" s="429" t="s">
        <v>282</v>
      </c>
      <c r="C37" s="409">
        <v>2614768</v>
      </c>
      <c r="D37" s="409">
        <v>4339565</v>
      </c>
      <c r="E37" s="273">
        <v>5010530</v>
      </c>
    </row>
    <row r="38" spans="1:5" s="1" customFormat="1" ht="12" customHeight="1">
      <c r="A38" s="14" t="s">
        <v>176</v>
      </c>
      <c r="B38" s="429" t="s">
        <v>283</v>
      </c>
      <c r="C38" s="409">
        <v>299000</v>
      </c>
      <c r="D38" s="409">
        <v>299000</v>
      </c>
      <c r="E38" s="273">
        <v>300000</v>
      </c>
    </row>
    <row r="39" spans="1:5" s="1" customFormat="1" ht="12" customHeight="1">
      <c r="A39" s="14" t="s">
        <v>177</v>
      </c>
      <c r="B39" s="429" t="s">
        <v>284</v>
      </c>
      <c r="C39" s="409">
        <v>2512650</v>
      </c>
      <c r="D39" s="409">
        <v>2592121</v>
      </c>
      <c r="E39" s="273">
        <v>2500000</v>
      </c>
    </row>
    <row r="40" spans="1:5" s="1" customFormat="1" ht="12" customHeight="1">
      <c r="A40" s="14" t="s">
        <v>178</v>
      </c>
      <c r="B40" s="429" t="s">
        <v>285</v>
      </c>
      <c r="C40" s="409">
        <v>16227621</v>
      </c>
      <c r="D40" s="409">
        <v>21095450</v>
      </c>
      <c r="E40" s="273">
        <v>20853000</v>
      </c>
    </row>
    <row r="41" spans="1:5" s="1" customFormat="1" ht="12" customHeight="1">
      <c r="A41" s="14" t="s">
        <v>179</v>
      </c>
      <c r="B41" s="429" t="s">
        <v>286</v>
      </c>
      <c r="C41" s="409"/>
      <c r="D41" s="409"/>
      <c r="E41" s="273"/>
    </row>
    <row r="42" spans="1:5" s="1" customFormat="1" ht="12" customHeight="1">
      <c r="A42" s="14" t="s">
        <v>180</v>
      </c>
      <c r="B42" s="429" t="s">
        <v>566</v>
      </c>
      <c r="C42" s="409">
        <v>93766</v>
      </c>
      <c r="D42" s="409">
        <v>577224</v>
      </c>
      <c r="E42" s="273"/>
    </row>
    <row r="43" spans="1:5" s="1" customFormat="1" ht="12" customHeight="1">
      <c r="A43" s="14" t="s">
        <v>278</v>
      </c>
      <c r="B43" s="429" t="s">
        <v>288</v>
      </c>
      <c r="C43" s="412"/>
      <c r="D43" s="412">
        <v>4840</v>
      </c>
      <c r="E43" s="276">
        <v>100000</v>
      </c>
    </row>
    <row r="44" spans="1:5" s="1" customFormat="1" ht="12" customHeight="1">
      <c r="A44" s="16" t="s">
        <v>279</v>
      </c>
      <c r="B44" s="430" t="s">
        <v>441</v>
      </c>
      <c r="C44" s="413"/>
      <c r="D44" s="413"/>
      <c r="E44" s="277"/>
    </row>
    <row r="45" spans="1:5" s="1" customFormat="1" ht="12" customHeight="1" thickBot="1">
      <c r="A45" s="16" t="s">
        <v>440</v>
      </c>
      <c r="B45" s="299" t="s">
        <v>289</v>
      </c>
      <c r="C45" s="413">
        <v>2065260</v>
      </c>
      <c r="D45" s="413">
        <v>55774</v>
      </c>
      <c r="E45" s="277">
        <v>6200000</v>
      </c>
    </row>
    <row r="46" spans="1:5" s="1" customFormat="1" ht="12" customHeight="1" thickBot="1">
      <c r="A46" s="20" t="s">
        <v>24</v>
      </c>
      <c r="B46" s="21" t="s">
        <v>290</v>
      </c>
      <c r="C46" s="408">
        <f>SUM(C47:C51)</f>
        <v>635432</v>
      </c>
      <c r="D46" s="408">
        <f>SUM(D47:D51)</f>
        <v>3307087</v>
      </c>
      <c r="E46" s="272">
        <f>SUM(E47:E51)</f>
        <v>6242070</v>
      </c>
    </row>
    <row r="47" spans="1:5" s="1" customFormat="1" ht="12" customHeight="1">
      <c r="A47" s="15" t="s">
        <v>95</v>
      </c>
      <c r="B47" s="428" t="s">
        <v>294</v>
      </c>
      <c r="C47" s="474"/>
      <c r="D47" s="474"/>
      <c r="E47" s="295"/>
    </row>
    <row r="48" spans="1:5" s="1" customFormat="1" ht="12" customHeight="1">
      <c r="A48" s="14" t="s">
        <v>96</v>
      </c>
      <c r="B48" s="429" t="s">
        <v>295</v>
      </c>
      <c r="C48" s="412">
        <v>100000</v>
      </c>
      <c r="D48" s="412">
        <v>3307087</v>
      </c>
      <c r="E48" s="276">
        <v>1524000</v>
      </c>
    </row>
    <row r="49" spans="1:5" s="1" customFormat="1" ht="12" customHeight="1">
      <c r="A49" s="14" t="s">
        <v>291</v>
      </c>
      <c r="B49" s="429" t="s">
        <v>296</v>
      </c>
      <c r="C49" s="412">
        <v>535432</v>
      </c>
      <c r="D49" s="412"/>
      <c r="E49" s="276"/>
    </row>
    <row r="50" spans="1:5" s="1" customFormat="1" ht="12" customHeight="1">
      <c r="A50" s="14" t="s">
        <v>292</v>
      </c>
      <c r="B50" s="429" t="s">
        <v>297</v>
      </c>
      <c r="C50" s="412"/>
      <c r="D50" s="412"/>
      <c r="E50" s="276"/>
    </row>
    <row r="51" spans="1:5" s="1" customFormat="1" ht="12" customHeight="1" thickBot="1">
      <c r="A51" s="16" t="s">
        <v>293</v>
      </c>
      <c r="B51" s="299" t="s">
        <v>298</v>
      </c>
      <c r="C51" s="413"/>
      <c r="D51" s="413"/>
      <c r="E51" s="277">
        <v>4718070</v>
      </c>
    </row>
    <row r="52" spans="1:5" s="1" customFormat="1" ht="12" customHeight="1" thickBot="1">
      <c r="A52" s="20" t="s">
        <v>181</v>
      </c>
      <c r="B52" s="21" t="s">
        <v>299</v>
      </c>
      <c r="C52" s="408">
        <f>SUM(C53:C55)</f>
        <v>50000</v>
      </c>
      <c r="D52" s="408">
        <f>SUM(D53:D55)</f>
        <v>0</v>
      </c>
      <c r="E52" s="272">
        <f>SUM(E53:E55)</f>
        <v>100000</v>
      </c>
    </row>
    <row r="53" spans="1:5" s="1" customFormat="1" ht="12" customHeight="1">
      <c r="A53" s="15" t="s">
        <v>97</v>
      </c>
      <c r="B53" s="428" t="s">
        <v>300</v>
      </c>
      <c r="C53" s="410"/>
      <c r="D53" s="410"/>
      <c r="E53" s="274"/>
    </row>
    <row r="54" spans="1:5" s="1" customFormat="1" ht="12" customHeight="1">
      <c r="A54" s="14" t="s">
        <v>98</v>
      </c>
      <c r="B54" s="429" t="s">
        <v>431</v>
      </c>
      <c r="C54" s="409"/>
      <c r="D54" s="409"/>
      <c r="E54" s="273"/>
    </row>
    <row r="55" spans="1:5" s="1" customFormat="1" ht="12" customHeight="1">
      <c r="A55" s="14" t="s">
        <v>303</v>
      </c>
      <c r="B55" s="429" t="s">
        <v>301</v>
      </c>
      <c r="C55" s="409">
        <v>50000</v>
      </c>
      <c r="D55" s="409"/>
      <c r="E55" s="273">
        <v>100000</v>
      </c>
    </row>
    <row r="56" spans="1:5" s="1" customFormat="1" ht="12" customHeight="1" thickBot="1">
      <c r="A56" s="16" t="s">
        <v>304</v>
      </c>
      <c r="B56" s="299" t="s">
        <v>302</v>
      </c>
      <c r="C56" s="411"/>
      <c r="D56" s="411"/>
      <c r="E56" s="275"/>
    </row>
    <row r="57" spans="1:5" s="1" customFormat="1" ht="12" customHeight="1" thickBot="1">
      <c r="A57" s="20" t="s">
        <v>26</v>
      </c>
      <c r="B57" s="297" t="s">
        <v>305</v>
      </c>
      <c r="C57" s="408">
        <f>SUM(C58:C60)</f>
        <v>0</v>
      </c>
      <c r="D57" s="408">
        <f>SUM(D58:D60)</f>
        <v>0</v>
      </c>
      <c r="E57" s="272">
        <f>SUM(E58:E60)</f>
        <v>0</v>
      </c>
    </row>
    <row r="58" spans="1:5" s="1" customFormat="1" ht="12" customHeight="1">
      <c r="A58" s="15" t="s">
        <v>182</v>
      </c>
      <c r="B58" s="428" t="s">
        <v>307</v>
      </c>
      <c r="C58" s="412"/>
      <c r="D58" s="412"/>
      <c r="E58" s="276"/>
    </row>
    <row r="59" spans="1:5" s="1" customFormat="1" ht="12" customHeight="1">
      <c r="A59" s="14" t="s">
        <v>183</v>
      </c>
      <c r="B59" s="429" t="s">
        <v>432</v>
      </c>
      <c r="C59" s="412"/>
      <c r="D59" s="412"/>
      <c r="E59" s="276"/>
    </row>
    <row r="60" spans="1:5" s="1" customFormat="1" ht="12" customHeight="1">
      <c r="A60" s="14" t="s">
        <v>233</v>
      </c>
      <c r="B60" s="429" t="s">
        <v>308</v>
      </c>
      <c r="C60" s="412"/>
      <c r="D60" s="412"/>
      <c r="E60" s="276"/>
    </row>
    <row r="61" spans="1:5" s="1" customFormat="1" ht="12" customHeight="1" thickBot="1">
      <c r="A61" s="16" t="s">
        <v>306</v>
      </c>
      <c r="B61" s="299" t="s">
        <v>309</v>
      </c>
      <c r="C61" s="412"/>
      <c r="D61" s="412"/>
      <c r="E61" s="276"/>
    </row>
    <row r="62" spans="1:5" s="1" customFormat="1" ht="12" customHeight="1" thickBot="1">
      <c r="A62" s="497" t="s">
        <v>481</v>
      </c>
      <c r="B62" s="21" t="s">
        <v>310</v>
      </c>
      <c r="C62" s="415">
        <f>+C5+C12+C19+C26+C34+C46+C52+C57</f>
        <v>369317718</v>
      </c>
      <c r="D62" s="415">
        <f>+D5+D12+D19+D26+D34+D46+D52+D57</f>
        <v>395110354</v>
      </c>
      <c r="E62" s="459">
        <f>+E5+E12+E19+E26+E34+E46+E52+E57</f>
        <v>466536136</v>
      </c>
    </row>
    <row r="63" spans="1:5" s="1" customFormat="1" ht="12" customHeight="1" thickBot="1">
      <c r="A63" s="475" t="s">
        <v>311</v>
      </c>
      <c r="B63" s="297" t="s">
        <v>550</v>
      </c>
      <c r="C63" s="408">
        <f>SUM(C64:C66)</f>
        <v>0</v>
      </c>
      <c r="D63" s="408">
        <f>SUM(D64:D66)</f>
        <v>0</v>
      </c>
      <c r="E63" s="272">
        <f>SUM(E64:E66)</f>
        <v>0</v>
      </c>
    </row>
    <row r="64" spans="1:5" s="1" customFormat="1" ht="12" customHeight="1">
      <c r="A64" s="15" t="s">
        <v>340</v>
      </c>
      <c r="B64" s="428" t="s">
        <v>313</v>
      </c>
      <c r="C64" s="412"/>
      <c r="D64" s="412"/>
      <c r="E64" s="276"/>
    </row>
    <row r="65" spans="1:5" s="1" customFormat="1" ht="12" customHeight="1">
      <c r="A65" s="14" t="s">
        <v>349</v>
      </c>
      <c r="B65" s="429" t="s">
        <v>314</v>
      </c>
      <c r="C65" s="412"/>
      <c r="D65" s="412"/>
      <c r="E65" s="276"/>
    </row>
    <row r="66" spans="1:5" s="1" customFormat="1" ht="12" customHeight="1" thickBot="1">
      <c r="A66" s="16" t="s">
        <v>350</v>
      </c>
      <c r="B66" s="491" t="s">
        <v>466</v>
      </c>
      <c r="C66" s="412"/>
      <c r="D66" s="412"/>
      <c r="E66" s="276"/>
    </row>
    <row r="67" spans="1:5" s="1" customFormat="1" ht="12" customHeight="1" thickBot="1">
      <c r="A67" s="475" t="s">
        <v>316</v>
      </c>
      <c r="B67" s="297" t="s">
        <v>317</v>
      </c>
      <c r="C67" s="408">
        <f>SUM(C68:C71)</f>
        <v>0</v>
      </c>
      <c r="D67" s="408">
        <f>SUM(D68:D71)</f>
        <v>60000000</v>
      </c>
      <c r="E67" s="272">
        <f>SUM(E68:E71)</f>
        <v>0</v>
      </c>
    </row>
    <row r="68" spans="1:5" s="1" customFormat="1" ht="12" customHeight="1">
      <c r="A68" s="15" t="s">
        <v>150</v>
      </c>
      <c r="B68" s="573" t="s">
        <v>318</v>
      </c>
      <c r="C68" s="412"/>
      <c r="D68" s="412"/>
      <c r="E68" s="276"/>
    </row>
    <row r="69" spans="1:7" s="1" customFormat="1" ht="13.5" customHeight="1">
      <c r="A69" s="14" t="s">
        <v>151</v>
      </c>
      <c r="B69" s="573" t="s">
        <v>579</v>
      </c>
      <c r="C69" s="412"/>
      <c r="D69" s="412"/>
      <c r="E69" s="276"/>
      <c r="G69" s="41"/>
    </row>
    <row r="70" spans="1:5" s="1" customFormat="1" ht="12" customHeight="1">
      <c r="A70" s="14" t="s">
        <v>341</v>
      </c>
      <c r="B70" s="573" t="s">
        <v>319</v>
      </c>
      <c r="C70" s="412"/>
      <c r="D70" s="412">
        <v>60000000</v>
      </c>
      <c r="E70" s="276"/>
    </row>
    <row r="71" spans="1:5" s="1" customFormat="1" ht="12" customHeight="1" thickBot="1">
      <c r="A71" s="16" t="s">
        <v>342</v>
      </c>
      <c r="B71" s="574" t="s">
        <v>580</v>
      </c>
      <c r="C71" s="412"/>
      <c r="D71" s="412"/>
      <c r="E71" s="276"/>
    </row>
    <row r="72" spans="1:5" s="1" customFormat="1" ht="12" customHeight="1" thickBot="1">
      <c r="A72" s="475" t="s">
        <v>320</v>
      </c>
      <c r="B72" s="297" t="s">
        <v>321</v>
      </c>
      <c r="C72" s="408">
        <f>SUM(C73:C74)</f>
        <v>22729768</v>
      </c>
      <c r="D72" s="408">
        <f>SUM(D73:D74)</f>
        <v>781050</v>
      </c>
      <c r="E72" s="272">
        <f>SUM(E73:E74)</f>
        <v>83089864</v>
      </c>
    </row>
    <row r="73" spans="1:5" s="1" customFormat="1" ht="12" customHeight="1">
      <c r="A73" s="15" t="s">
        <v>343</v>
      </c>
      <c r="B73" s="428" t="s">
        <v>322</v>
      </c>
      <c r="C73" s="412">
        <v>22729768</v>
      </c>
      <c r="D73" s="412">
        <v>781050</v>
      </c>
      <c r="E73" s="276">
        <v>83089864</v>
      </c>
    </row>
    <row r="74" spans="1:5" s="1" customFormat="1" ht="12" customHeight="1" thickBot="1">
      <c r="A74" s="16" t="s">
        <v>344</v>
      </c>
      <c r="B74" s="299" t="s">
        <v>323</v>
      </c>
      <c r="C74" s="412"/>
      <c r="D74" s="412"/>
      <c r="E74" s="276"/>
    </row>
    <row r="75" spans="1:5" s="1" customFormat="1" ht="12" customHeight="1" thickBot="1">
      <c r="A75" s="475" t="s">
        <v>324</v>
      </c>
      <c r="B75" s="297" t="s">
        <v>325</v>
      </c>
      <c r="C75" s="408">
        <f>SUM(C76:C78)</f>
        <v>3404012</v>
      </c>
      <c r="D75" s="408">
        <f>SUM(D76:D78)</f>
        <v>3165677</v>
      </c>
      <c r="E75" s="272">
        <f>SUM(E76:E78)</f>
        <v>25000000</v>
      </c>
    </row>
    <row r="76" spans="1:5" s="1" customFormat="1" ht="12" customHeight="1">
      <c r="A76" s="15" t="s">
        <v>345</v>
      </c>
      <c r="B76" s="428" t="s">
        <v>326</v>
      </c>
      <c r="C76" s="412">
        <v>3404012</v>
      </c>
      <c r="D76" s="412">
        <v>3165677</v>
      </c>
      <c r="E76" s="276"/>
    </row>
    <row r="77" spans="1:5" s="1" customFormat="1" ht="12" customHeight="1">
      <c r="A77" s="14" t="s">
        <v>346</v>
      </c>
      <c r="B77" s="429" t="s">
        <v>327</v>
      </c>
      <c r="C77" s="412"/>
      <c r="D77" s="412"/>
      <c r="E77" s="276"/>
    </row>
    <row r="78" spans="1:5" s="1" customFormat="1" ht="12" customHeight="1" thickBot="1">
      <c r="A78" s="16" t="s">
        <v>347</v>
      </c>
      <c r="B78" s="299" t="s">
        <v>581</v>
      </c>
      <c r="C78" s="412"/>
      <c r="D78" s="412"/>
      <c r="E78" s="276">
        <v>25000000</v>
      </c>
    </row>
    <row r="79" spans="1:5" s="1" customFormat="1" ht="12" customHeight="1" thickBot="1">
      <c r="A79" s="475" t="s">
        <v>328</v>
      </c>
      <c r="B79" s="297" t="s">
        <v>348</v>
      </c>
      <c r="C79" s="408">
        <f>SUM(C80:C83)</f>
        <v>0</v>
      </c>
      <c r="D79" s="408">
        <f>SUM(D80:D83)</f>
        <v>0</v>
      </c>
      <c r="E79" s="272">
        <f>SUM(E80:E83)</f>
        <v>0</v>
      </c>
    </row>
    <row r="80" spans="1:5" s="1" customFormat="1" ht="12" customHeight="1">
      <c r="A80" s="432" t="s">
        <v>329</v>
      </c>
      <c r="B80" s="428" t="s">
        <v>330</v>
      </c>
      <c r="C80" s="412"/>
      <c r="D80" s="412"/>
      <c r="E80" s="276"/>
    </row>
    <row r="81" spans="1:5" s="1" customFormat="1" ht="12" customHeight="1">
      <c r="A81" s="433" t="s">
        <v>331</v>
      </c>
      <c r="B81" s="429" t="s">
        <v>332</v>
      </c>
      <c r="C81" s="412"/>
      <c r="D81" s="412"/>
      <c r="E81" s="276"/>
    </row>
    <row r="82" spans="1:5" s="1" customFormat="1" ht="12" customHeight="1">
      <c r="A82" s="433" t="s">
        <v>333</v>
      </c>
      <c r="B82" s="429" t="s">
        <v>334</v>
      </c>
      <c r="C82" s="412"/>
      <c r="D82" s="412"/>
      <c r="E82" s="276"/>
    </row>
    <row r="83" spans="1:5" s="1" customFormat="1" ht="12" customHeight="1" thickBot="1">
      <c r="A83" s="434" t="s">
        <v>335</v>
      </c>
      <c r="B83" s="299" t="s">
        <v>336</v>
      </c>
      <c r="C83" s="412"/>
      <c r="D83" s="412"/>
      <c r="E83" s="276"/>
    </row>
    <row r="84" spans="1:5" s="1" customFormat="1" ht="12" customHeight="1" thickBot="1">
      <c r="A84" s="475" t="s">
        <v>337</v>
      </c>
      <c r="B84" s="297" t="s">
        <v>480</v>
      </c>
      <c r="C84" s="477"/>
      <c r="D84" s="477"/>
      <c r="E84" s="478"/>
    </row>
    <row r="85" spans="1:5" s="1" customFormat="1" ht="12" customHeight="1" thickBot="1">
      <c r="A85" s="475" t="s">
        <v>339</v>
      </c>
      <c r="B85" s="297" t="s">
        <v>338</v>
      </c>
      <c r="C85" s="477"/>
      <c r="D85" s="477"/>
      <c r="E85" s="478"/>
    </row>
    <row r="86" spans="1:5" s="1" customFormat="1" ht="12" customHeight="1" thickBot="1">
      <c r="A86" s="475" t="s">
        <v>351</v>
      </c>
      <c r="B86" s="435" t="s">
        <v>483</v>
      </c>
      <c r="C86" s="415">
        <f>+C63+C67+C72+C75+C79+C85+C84</f>
        <v>26133780</v>
      </c>
      <c r="D86" s="415">
        <f>+D63+D67+D72+D75+D79+D85+D84</f>
        <v>63946727</v>
      </c>
      <c r="E86" s="459">
        <f>+E63+E67+E72+E75+E79+E85+E84</f>
        <v>108089864</v>
      </c>
    </row>
    <row r="87" spans="1:5" s="1" customFormat="1" ht="12" customHeight="1" thickBot="1">
      <c r="A87" s="476" t="s">
        <v>482</v>
      </c>
      <c r="B87" s="436" t="s">
        <v>484</v>
      </c>
      <c r="C87" s="415">
        <f>+C62+C86</f>
        <v>395451498</v>
      </c>
      <c r="D87" s="415">
        <f>+D62+D86</f>
        <v>459057081</v>
      </c>
      <c r="E87" s="459">
        <f>+E62+E86</f>
        <v>574626000</v>
      </c>
    </row>
    <row r="88" spans="1:5" s="1" customFormat="1" ht="12" customHeight="1">
      <c r="A88" s="377"/>
      <c r="B88" s="378"/>
      <c r="C88" s="379"/>
      <c r="D88" s="380"/>
      <c r="E88" s="381"/>
    </row>
    <row r="89" spans="1:5" s="1" customFormat="1" ht="12" customHeight="1">
      <c r="A89" s="642" t="s">
        <v>48</v>
      </c>
      <c r="B89" s="642"/>
      <c r="C89" s="642"/>
      <c r="D89" s="642"/>
      <c r="E89" s="642"/>
    </row>
    <row r="90" spans="1:5" s="1" customFormat="1" ht="12" customHeight="1" thickBot="1">
      <c r="A90" s="644" t="s">
        <v>154</v>
      </c>
      <c r="B90" s="644"/>
      <c r="C90" s="394"/>
      <c r="D90" s="140"/>
      <c r="E90" s="312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0" t="str">
        <f>+E3</f>
        <v>2018. évi előirányzat</v>
      </c>
      <c r="F91" s="148"/>
    </row>
    <row r="92" spans="1:6" s="1" customFormat="1" ht="12" customHeight="1" thickBot="1">
      <c r="A92" s="31" t="s">
        <v>498</v>
      </c>
      <c r="B92" s="32" t="s">
        <v>499</v>
      </c>
      <c r="C92" s="32" t="s">
        <v>500</v>
      </c>
      <c r="D92" s="32" t="s">
        <v>502</v>
      </c>
      <c r="E92" s="460" t="s">
        <v>501</v>
      </c>
      <c r="F92" s="148"/>
    </row>
    <row r="93" spans="1:6" s="1" customFormat="1" ht="15" customHeight="1" thickBot="1">
      <c r="A93" s="22" t="s">
        <v>19</v>
      </c>
      <c r="B93" s="27" t="s">
        <v>442</v>
      </c>
      <c r="C93" s="407">
        <f>C94+C95+C96+C97+C98+C111</f>
        <v>277212926</v>
      </c>
      <c r="D93" s="407">
        <f>D94+D95+D96+D97+D98+D111</f>
        <v>290897195</v>
      </c>
      <c r="E93" s="501">
        <f>E94+E95+E96+E97+E98+E111</f>
        <v>372154185</v>
      </c>
      <c r="F93" s="148"/>
    </row>
    <row r="94" spans="1:5" s="1" customFormat="1" ht="12.75" customHeight="1">
      <c r="A94" s="17" t="s">
        <v>99</v>
      </c>
      <c r="B94" s="10" t="s">
        <v>50</v>
      </c>
      <c r="C94" s="508">
        <v>67793132</v>
      </c>
      <c r="D94" s="508">
        <v>67206135</v>
      </c>
      <c r="E94" s="502">
        <v>73698574</v>
      </c>
    </row>
    <row r="95" spans="1:5" ht="16.5" customHeight="1">
      <c r="A95" s="14" t="s">
        <v>100</v>
      </c>
      <c r="B95" s="8" t="s">
        <v>184</v>
      </c>
      <c r="C95" s="409">
        <v>18208709</v>
      </c>
      <c r="D95" s="409">
        <v>15630005</v>
      </c>
      <c r="E95" s="273">
        <v>15989944</v>
      </c>
    </row>
    <row r="96" spans="1:5" ht="15">
      <c r="A96" s="14" t="s">
        <v>101</v>
      </c>
      <c r="B96" s="8" t="s">
        <v>141</v>
      </c>
      <c r="C96" s="411">
        <v>127266336</v>
      </c>
      <c r="D96" s="411">
        <v>135768079</v>
      </c>
      <c r="E96" s="275">
        <v>135836660</v>
      </c>
    </row>
    <row r="97" spans="1:5" s="40" customFormat="1" ht="12" customHeight="1">
      <c r="A97" s="14" t="s">
        <v>102</v>
      </c>
      <c r="B97" s="11" t="s">
        <v>185</v>
      </c>
      <c r="C97" s="411">
        <v>6716247</v>
      </c>
      <c r="D97" s="411">
        <v>5904394</v>
      </c>
      <c r="E97" s="275">
        <v>6800000</v>
      </c>
    </row>
    <row r="98" spans="1:5" ht="12" customHeight="1">
      <c r="A98" s="14" t="s">
        <v>113</v>
      </c>
      <c r="B98" s="19" t="s">
        <v>186</v>
      </c>
      <c r="C98" s="411">
        <v>57228502</v>
      </c>
      <c r="D98" s="411">
        <v>66388582</v>
      </c>
      <c r="E98" s="275">
        <v>72514563</v>
      </c>
    </row>
    <row r="99" spans="1:5" ht="12" customHeight="1">
      <c r="A99" s="14" t="s">
        <v>103</v>
      </c>
      <c r="B99" s="8" t="s">
        <v>447</v>
      </c>
      <c r="C99" s="411"/>
      <c r="D99" s="411"/>
      <c r="E99" s="275"/>
    </row>
    <row r="100" spans="1:5" ht="12" customHeight="1">
      <c r="A100" s="14" t="s">
        <v>104</v>
      </c>
      <c r="B100" s="144" t="s">
        <v>446</v>
      </c>
      <c r="C100" s="411"/>
      <c r="D100" s="411"/>
      <c r="E100" s="275"/>
    </row>
    <row r="101" spans="1:5" ht="12" customHeight="1">
      <c r="A101" s="14" t="s">
        <v>114</v>
      </c>
      <c r="B101" s="144" t="s">
        <v>445</v>
      </c>
      <c r="C101" s="411"/>
      <c r="D101" s="411"/>
      <c r="E101" s="275"/>
    </row>
    <row r="102" spans="1:5" ht="12" customHeight="1">
      <c r="A102" s="14" t="s">
        <v>115</v>
      </c>
      <c r="B102" s="142" t="s">
        <v>354</v>
      </c>
      <c r="C102" s="411"/>
      <c r="D102" s="411"/>
      <c r="E102" s="275"/>
    </row>
    <row r="103" spans="1:5" ht="12" customHeight="1">
      <c r="A103" s="14" t="s">
        <v>116</v>
      </c>
      <c r="B103" s="143" t="s">
        <v>355</v>
      </c>
      <c r="C103" s="411"/>
      <c r="D103" s="411"/>
      <c r="E103" s="275"/>
    </row>
    <row r="104" spans="1:5" ht="12" customHeight="1">
      <c r="A104" s="14" t="s">
        <v>117</v>
      </c>
      <c r="B104" s="143" t="s">
        <v>356</v>
      </c>
      <c r="C104" s="411"/>
      <c r="D104" s="411"/>
      <c r="E104" s="275"/>
    </row>
    <row r="105" spans="1:5" ht="12" customHeight="1">
      <c r="A105" s="14" t="s">
        <v>119</v>
      </c>
      <c r="B105" s="142" t="s">
        <v>357</v>
      </c>
      <c r="C105" s="411">
        <v>39050502</v>
      </c>
      <c r="D105" s="411">
        <v>46856099</v>
      </c>
      <c r="E105" s="275">
        <v>50209003</v>
      </c>
    </row>
    <row r="106" spans="1:5" ht="12" customHeight="1">
      <c r="A106" s="14" t="s">
        <v>187</v>
      </c>
      <c r="B106" s="142" t="s">
        <v>358</v>
      </c>
      <c r="C106" s="411"/>
      <c r="D106" s="411"/>
      <c r="E106" s="275"/>
    </row>
    <row r="107" spans="1:5" ht="12" customHeight="1">
      <c r="A107" s="14" t="s">
        <v>352</v>
      </c>
      <c r="B107" s="143" t="s">
        <v>359</v>
      </c>
      <c r="C107" s="411"/>
      <c r="D107" s="411"/>
      <c r="E107" s="275"/>
    </row>
    <row r="108" spans="1:5" ht="12" customHeight="1">
      <c r="A108" s="13" t="s">
        <v>353</v>
      </c>
      <c r="B108" s="144" t="s">
        <v>360</v>
      </c>
      <c r="C108" s="411"/>
      <c r="D108" s="411"/>
      <c r="E108" s="275"/>
    </row>
    <row r="109" spans="1:5" ht="12" customHeight="1">
      <c r="A109" s="14" t="s">
        <v>443</v>
      </c>
      <c r="B109" s="144" t="s">
        <v>361</v>
      </c>
      <c r="C109" s="411"/>
      <c r="D109" s="411"/>
      <c r="E109" s="275"/>
    </row>
    <row r="110" spans="1:5" ht="12" customHeight="1">
      <c r="A110" s="16" t="s">
        <v>444</v>
      </c>
      <c r="B110" s="144" t="s">
        <v>362</v>
      </c>
      <c r="C110" s="411">
        <v>18178000</v>
      </c>
      <c r="D110" s="411">
        <v>18660700</v>
      </c>
      <c r="E110" s="275">
        <v>22250200</v>
      </c>
    </row>
    <row r="111" spans="1:5" ht="12" customHeight="1">
      <c r="A111" s="14" t="s">
        <v>448</v>
      </c>
      <c r="B111" s="11" t="s">
        <v>51</v>
      </c>
      <c r="C111" s="409"/>
      <c r="D111" s="409"/>
      <c r="E111" s="273">
        <v>67314444</v>
      </c>
    </row>
    <row r="112" spans="1:5" ht="12" customHeight="1">
      <c r="A112" s="14" t="s">
        <v>449</v>
      </c>
      <c r="B112" s="8" t="s">
        <v>451</v>
      </c>
      <c r="C112" s="409"/>
      <c r="D112" s="409"/>
      <c r="E112" s="273">
        <v>49688200</v>
      </c>
    </row>
    <row r="113" spans="1:5" ht="12" customHeight="1" thickBot="1">
      <c r="A113" s="18" t="s">
        <v>450</v>
      </c>
      <c r="B113" s="495" t="s">
        <v>452</v>
      </c>
      <c r="C113" s="509"/>
      <c r="D113" s="509"/>
      <c r="E113" s="503">
        <v>17626244</v>
      </c>
    </row>
    <row r="114" spans="1:5" ht="12" customHeight="1" thickBot="1">
      <c r="A114" s="492" t="s">
        <v>20</v>
      </c>
      <c r="B114" s="493" t="s">
        <v>363</v>
      </c>
      <c r="C114" s="510">
        <f>+C115+C117+C119</f>
        <v>53687013</v>
      </c>
      <c r="D114" s="510">
        <f>+D115+D117+D119</f>
        <v>81666010</v>
      </c>
      <c r="E114" s="504">
        <f>+E115+E117+E119</f>
        <v>199306138</v>
      </c>
    </row>
    <row r="115" spans="1:5" ht="12" customHeight="1">
      <c r="A115" s="15" t="s">
        <v>105</v>
      </c>
      <c r="B115" s="8" t="s">
        <v>232</v>
      </c>
      <c r="C115" s="410">
        <v>6732480</v>
      </c>
      <c r="D115" s="410">
        <v>29043560</v>
      </c>
      <c r="E115" s="274">
        <v>54649478</v>
      </c>
    </row>
    <row r="116" spans="1:5" ht="15">
      <c r="A116" s="15" t="s">
        <v>106</v>
      </c>
      <c r="B116" s="12" t="s">
        <v>367</v>
      </c>
      <c r="C116" s="410"/>
      <c r="D116" s="410"/>
      <c r="E116" s="274"/>
    </row>
    <row r="117" spans="1:5" ht="12" customHeight="1">
      <c r="A117" s="15" t="s">
        <v>107</v>
      </c>
      <c r="B117" s="12" t="s">
        <v>188</v>
      </c>
      <c r="C117" s="409">
        <v>46954533</v>
      </c>
      <c r="D117" s="409">
        <v>52622450</v>
      </c>
      <c r="E117" s="273">
        <v>144656660</v>
      </c>
    </row>
    <row r="118" spans="1:5" ht="12" customHeight="1">
      <c r="A118" s="15" t="s">
        <v>108</v>
      </c>
      <c r="B118" s="12" t="s">
        <v>368</v>
      </c>
      <c r="C118" s="409"/>
      <c r="D118" s="409"/>
      <c r="E118" s="273"/>
    </row>
    <row r="119" spans="1:5" ht="12" customHeight="1">
      <c r="A119" s="15" t="s">
        <v>109</v>
      </c>
      <c r="B119" s="299" t="s">
        <v>234</v>
      </c>
      <c r="C119" s="409"/>
      <c r="D119" s="409"/>
      <c r="E119" s="273"/>
    </row>
    <row r="120" spans="1:5" ht="12" customHeight="1">
      <c r="A120" s="15" t="s">
        <v>118</v>
      </c>
      <c r="B120" s="298" t="s">
        <v>433</v>
      </c>
      <c r="C120" s="409"/>
      <c r="D120" s="409"/>
      <c r="E120" s="273"/>
    </row>
    <row r="121" spans="1:5" ht="12" customHeight="1">
      <c r="A121" s="15" t="s">
        <v>120</v>
      </c>
      <c r="B121" s="424" t="s">
        <v>373</v>
      </c>
      <c r="C121" s="409"/>
      <c r="D121" s="409"/>
      <c r="E121" s="273"/>
    </row>
    <row r="122" spans="1:5" ht="12" customHeight="1">
      <c r="A122" s="15" t="s">
        <v>189</v>
      </c>
      <c r="B122" s="143" t="s">
        <v>356</v>
      </c>
      <c r="C122" s="409"/>
      <c r="D122" s="409"/>
      <c r="E122" s="273"/>
    </row>
    <row r="123" spans="1:5" ht="12" customHeight="1">
      <c r="A123" s="15" t="s">
        <v>190</v>
      </c>
      <c r="B123" s="143" t="s">
        <v>372</v>
      </c>
      <c r="C123" s="409"/>
      <c r="D123" s="409"/>
      <c r="E123" s="273"/>
    </row>
    <row r="124" spans="1:5" ht="12" customHeight="1">
      <c r="A124" s="15" t="s">
        <v>191</v>
      </c>
      <c r="B124" s="143" t="s">
        <v>371</v>
      </c>
      <c r="C124" s="409"/>
      <c r="D124" s="409"/>
      <c r="E124" s="273"/>
    </row>
    <row r="125" spans="1:5" ht="12" customHeight="1">
      <c r="A125" s="15" t="s">
        <v>364</v>
      </c>
      <c r="B125" s="143" t="s">
        <v>359</v>
      </c>
      <c r="C125" s="409"/>
      <c r="D125" s="409"/>
      <c r="E125" s="273"/>
    </row>
    <row r="126" spans="1:5" ht="12" customHeight="1">
      <c r="A126" s="15" t="s">
        <v>365</v>
      </c>
      <c r="B126" s="143" t="s">
        <v>370</v>
      </c>
      <c r="C126" s="409"/>
      <c r="D126" s="409"/>
      <c r="E126" s="273"/>
    </row>
    <row r="127" spans="1:5" ht="12" customHeight="1" thickBot="1">
      <c r="A127" s="13" t="s">
        <v>366</v>
      </c>
      <c r="B127" s="143" t="s">
        <v>369</v>
      </c>
      <c r="C127" s="411"/>
      <c r="D127" s="411"/>
      <c r="E127" s="275"/>
    </row>
    <row r="128" spans="1:5" ht="12" customHeight="1" thickBot="1">
      <c r="A128" s="20" t="s">
        <v>21</v>
      </c>
      <c r="B128" s="123" t="s">
        <v>453</v>
      </c>
      <c r="C128" s="408">
        <f>+C93+C114</f>
        <v>330899939</v>
      </c>
      <c r="D128" s="408">
        <f>+D93+D114</f>
        <v>372563205</v>
      </c>
      <c r="E128" s="272">
        <f>+E93+E114</f>
        <v>571460323</v>
      </c>
    </row>
    <row r="129" spans="1:5" ht="12" customHeight="1" thickBot="1">
      <c r="A129" s="20" t="s">
        <v>22</v>
      </c>
      <c r="B129" s="123" t="s">
        <v>454</v>
      </c>
      <c r="C129" s="408">
        <f>+C130+C131+C132</f>
        <v>0</v>
      </c>
      <c r="D129" s="408">
        <f>+D130+D131+D132</f>
        <v>0</v>
      </c>
      <c r="E129" s="272">
        <f>+E130+E131+E132</f>
        <v>0</v>
      </c>
    </row>
    <row r="130" spans="1:5" ht="12" customHeight="1">
      <c r="A130" s="15" t="s">
        <v>271</v>
      </c>
      <c r="B130" s="12" t="s">
        <v>461</v>
      </c>
      <c r="C130" s="409"/>
      <c r="D130" s="409"/>
      <c r="E130" s="273"/>
    </row>
    <row r="131" spans="1:5" ht="12" customHeight="1">
      <c r="A131" s="15" t="s">
        <v>272</v>
      </c>
      <c r="B131" s="12" t="s">
        <v>462</v>
      </c>
      <c r="C131" s="409"/>
      <c r="D131" s="409"/>
      <c r="E131" s="273"/>
    </row>
    <row r="132" spans="1:5" ht="12" customHeight="1" thickBot="1">
      <c r="A132" s="13" t="s">
        <v>273</v>
      </c>
      <c r="B132" s="12" t="s">
        <v>463</v>
      </c>
      <c r="C132" s="409"/>
      <c r="D132" s="409"/>
      <c r="E132" s="273"/>
    </row>
    <row r="133" spans="1:5" ht="12" customHeight="1" thickBot="1">
      <c r="A133" s="20" t="s">
        <v>23</v>
      </c>
      <c r="B133" s="123" t="s">
        <v>455</v>
      </c>
      <c r="C133" s="408">
        <f>SUM(C134:C139)</f>
        <v>60000000</v>
      </c>
      <c r="D133" s="408">
        <f>SUM(D134:D139)</f>
        <v>0</v>
      </c>
      <c r="E133" s="272">
        <f>SUM(E134:E139)</f>
        <v>0</v>
      </c>
    </row>
    <row r="134" spans="1:5" ht="12" customHeight="1">
      <c r="A134" s="15" t="s">
        <v>92</v>
      </c>
      <c r="B134" s="9" t="s">
        <v>464</v>
      </c>
      <c r="C134" s="409"/>
      <c r="D134" s="409"/>
      <c r="E134" s="273"/>
    </row>
    <row r="135" spans="1:5" ht="12" customHeight="1">
      <c r="A135" s="15" t="s">
        <v>93</v>
      </c>
      <c r="B135" s="9" t="s">
        <v>456</v>
      </c>
      <c r="C135" s="409"/>
      <c r="D135" s="409"/>
      <c r="E135" s="273"/>
    </row>
    <row r="136" spans="1:5" ht="12" customHeight="1">
      <c r="A136" s="15" t="s">
        <v>94</v>
      </c>
      <c r="B136" s="9" t="s">
        <v>457</v>
      </c>
      <c r="C136" s="409"/>
      <c r="D136" s="409"/>
      <c r="E136" s="273"/>
    </row>
    <row r="137" spans="1:5" ht="12" customHeight="1">
      <c r="A137" s="15" t="s">
        <v>176</v>
      </c>
      <c r="B137" s="9" t="s">
        <v>458</v>
      </c>
      <c r="C137" s="409">
        <v>60000000</v>
      </c>
      <c r="D137" s="409"/>
      <c r="E137" s="273"/>
    </row>
    <row r="138" spans="1:5" ht="12" customHeight="1">
      <c r="A138" s="15" t="s">
        <v>177</v>
      </c>
      <c r="B138" s="9" t="s">
        <v>459</v>
      </c>
      <c r="C138" s="409"/>
      <c r="D138" s="409"/>
      <c r="E138" s="273"/>
    </row>
    <row r="139" spans="1:5" ht="12" customHeight="1" thickBot="1">
      <c r="A139" s="13" t="s">
        <v>178</v>
      </c>
      <c r="B139" s="9" t="s">
        <v>460</v>
      </c>
      <c r="C139" s="409"/>
      <c r="D139" s="409"/>
      <c r="E139" s="273"/>
    </row>
    <row r="140" spans="1:5" ht="12" customHeight="1" thickBot="1">
      <c r="A140" s="20" t="s">
        <v>24</v>
      </c>
      <c r="B140" s="123" t="s">
        <v>468</v>
      </c>
      <c r="C140" s="415">
        <f>+C141+C142+C143+C144</f>
        <v>3770509</v>
      </c>
      <c r="D140" s="415">
        <f>+D141+D142+D143+D144</f>
        <v>3404012</v>
      </c>
      <c r="E140" s="459">
        <f>+E141+E142+E143+E144</f>
        <v>3165677</v>
      </c>
    </row>
    <row r="141" spans="1:5" ht="12" customHeight="1">
      <c r="A141" s="15" t="s">
        <v>95</v>
      </c>
      <c r="B141" s="9" t="s">
        <v>374</v>
      </c>
      <c r="C141" s="409"/>
      <c r="D141" s="409"/>
      <c r="E141" s="273"/>
    </row>
    <row r="142" spans="1:5" ht="12" customHeight="1">
      <c r="A142" s="15" t="s">
        <v>96</v>
      </c>
      <c r="B142" s="9" t="s">
        <v>375</v>
      </c>
      <c r="C142" s="409">
        <v>3770509</v>
      </c>
      <c r="D142" s="409">
        <v>3404012</v>
      </c>
      <c r="E142" s="273">
        <v>3165677</v>
      </c>
    </row>
    <row r="143" spans="1:5" ht="12" customHeight="1">
      <c r="A143" s="15" t="s">
        <v>291</v>
      </c>
      <c r="B143" s="9" t="s">
        <v>469</v>
      </c>
      <c r="C143" s="409"/>
      <c r="D143" s="409"/>
      <c r="E143" s="273"/>
    </row>
    <row r="144" spans="1:5" ht="12" customHeight="1" thickBot="1">
      <c r="A144" s="13" t="s">
        <v>292</v>
      </c>
      <c r="B144" s="7" t="s">
        <v>394</v>
      </c>
      <c r="C144" s="409"/>
      <c r="D144" s="409"/>
      <c r="E144" s="273"/>
    </row>
    <row r="145" spans="1:5" ht="12" customHeight="1" thickBot="1">
      <c r="A145" s="20" t="s">
        <v>25</v>
      </c>
      <c r="B145" s="123" t="s">
        <v>470</v>
      </c>
      <c r="C145" s="511">
        <f>SUM(C146:C150)</f>
        <v>0</v>
      </c>
      <c r="D145" s="511">
        <f>SUM(D146:D150)</f>
        <v>0</v>
      </c>
      <c r="E145" s="505">
        <f>SUM(E146:E150)</f>
        <v>0</v>
      </c>
    </row>
    <row r="146" spans="1:5" ht="12" customHeight="1">
      <c r="A146" s="15" t="s">
        <v>97</v>
      </c>
      <c r="B146" s="9" t="s">
        <v>465</v>
      </c>
      <c r="C146" s="409"/>
      <c r="D146" s="409"/>
      <c r="E146" s="273"/>
    </row>
    <row r="147" spans="1:5" ht="12" customHeight="1">
      <c r="A147" s="15" t="s">
        <v>98</v>
      </c>
      <c r="B147" s="9" t="s">
        <v>472</v>
      </c>
      <c r="C147" s="409"/>
      <c r="D147" s="409"/>
      <c r="E147" s="273"/>
    </row>
    <row r="148" spans="1:5" ht="12" customHeight="1">
      <c r="A148" s="15" t="s">
        <v>303</v>
      </c>
      <c r="B148" s="9" t="s">
        <v>467</v>
      </c>
      <c r="C148" s="409"/>
      <c r="D148" s="409"/>
      <c r="E148" s="273"/>
    </row>
    <row r="149" spans="1:5" ht="12" customHeight="1">
      <c r="A149" s="15" t="s">
        <v>304</v>
      </c>
      <c r="B149" s="9" t="s">
        <v>473</v>
      </c>
      <c r="C149" s="409"/>
      <c r="D149" s="409"/>
      <c r="E149" s="273"/>
    </row>
    <row r="150" spans="1:5" ht="12" customHeight="1" thickBot="1">
      <c r="A150" s="15" t="s">
        <v>471</v>
      </c>
      <c r="B150" s="9" t="s">
        <v>474</v>
      </c>
      <c r="C150" s="409"/>
      <c r="D150" s="409"/>
      <c r="E150" s="273"/>
    </row>
    <row r="151" spans="1:5" ht="12" customHeight="1" thickBot="1">
      <c r="A151" s="20" t="s">
        <v>26</v>
      </c>
      <c r="B151" s="123" t="s">
        <v>475</v>
      </c>
      <c r="C151" s="512"/>
      <c r="D151" s="512"/>
      <c r="E151" s="506"/>
    </row>
    <row r="152" spans="1:5" ht="12" customHeight="1" thickBot="1">
      <c r="A152" s="20" t="s">
        <v>27</v>
      </c>
      <c r="B152" s="123" t="s">
        <v>476</v>
      </c>
      <c r="C152" s="512"/>
      <c r="D152" s="512"/>
      <c r="E152" s="506"/>
    </row>
    <row r="153" spans="1:6" ht="15" customHeight="1" thickBot="1">
      <c r="A153" s="20" t="s">
        <v>28</v>
      </c>
      <c r="B153" s="123" t="s">
        <v>478</v>
      </c>
      <c r="C153" s="513">
        <f>+C129+C133+C140+C145+C151+C152</f>
        <v>63770509</v>
      </c>
      <c r="D153" s="513">
        <f>+D129+D133+D140+D145+D151+D152</f>
        <v>3404012</v>
      </c>
      <c r="E153" s="507">
        <f>+E129+E133+E140+E145+E151+E152</f>
        <v>3165677</v>
      </c>
      <c r="F153" s="124"/>
    </row>
    <row r="154" spans="1:5" s="1" customFormat="1" ht="12.75" customHeight="1" thickBot="1">
      <c r="A154" s="300" t="s">
        <v>29</v>
      </c>
      <c r="B154" s="390" t="s">
        <v>477</v>
      </c>
      <c r="C154" s="513">
        <f>+C128+C153</f>
        <v>394670448</v>
      </c>
      <c r="D154" s="513">
        <f>+D128+D153</f>
        <v>375967217</v>
      </c>
      <c r="E154" s="507">
        <f>+E128+E153</f>
        <v>574626000</v>
      </c>
    </row>
    <row r="155" ht="15">
      <c r="C155" s="393"/>
    </row>
    <row r="156" ht="15">
      <c r="C156" s="393"/>
    </row>
    <row r="157" ht="15">
      <c r="C157" s="393"/>
    </row>
    <row r="158" ht="16.5" customHeight="1">
      <c r="C158" s="393"/>
    </row>
    <row r="159" ht="15">
      <c r="C159" s="393"/>
    </row>
    <row r="160" ht="15">
      <c r="C160" s="393"/>
    </row>
    <row r="161" ht="15">
      <c r="C161" s="393"/>
    </row>
    <row r="162" ht="15">
      <c r="C162" s="393"/>
    </row>
    <row r="163" ht="15">
      <c r="C163" s="393"/>
    </row>
    <row r="164" ht="15">
      <c r="C164" s="393"/>
    </row>
    <row r="165" ht="15">
      <c r="C165" s="393"/>
    </row>
    <row r="166" ht="15">
      <c r="C166" s="393"/>
    </row>
    <row r="167" ht="15">
      <c r="C167" s="393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Balatongyörök Község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view="pageLayout" workbookViewId="0" topLeftCell="A1">
      <selection activeCell="E11" sqref="E11"/>
    </sheetView>
  </sheetViews>
  <sheetFormatPr defaultColWidth="9.375" defaultRowHeight="12.75"/>
  <cols>
    <col min="1" max="1" width="6.75390625" style="191" customWidth="1"/>
    <col min="2" max="2" width="49.625" style="56" customWidth="1"/>
    <col min="3" max="8" width="12.75390625" style="56" customWidth="1"/>
    <col min="9" max="9" width="14.375" style="56" customWidth="1"/>
    <col min="10" max="10" width="3.375" style="56" customWidth="1"/>
    <col min="11" max="16384" width="9.375" style="56" customWidth="1"/>
  </cols>
  <sheetData>
    <row r="1" spans="1:9" ht="27.75" customHeight="1">
      <c r="A1" s="692" t="s">
        <v>4</v>
      </c>
      <c r="B1" s="692"/>
      <c r="C1" s="692"/>
      <c r="D1" s="692"/>
      <c r="E1" s="692"/>
      <c r="F1" s="692"/>
      <c r="G1" s="692"/>
      <c r="H1" s="692"/>
      <c r="I1" s="692"/>
    </row>
    <row r="2" ht="20.25" customHeight="1" thickBot="1">
      <c r="I2" s="485" t="str">
        <f>'1. sz tájékoztató t.'!E2</f>
        <v>Forintban!</v>
      </c>
    </row>
    <row r="3" spans="1:9" s="486" customFormat="1" ht="26.25" customHeight="1">
      <c r="A3" s="700" t="s">
        <v>70</v>
      </c>
      <c r="B3" s="695" t="s">
        <v>86</v>
      </c>
      <c r="C3" s="700" t="s">
        <v>87</v>
      </c>
      <c r="D3" s="700" t="str">
        <f>+CONCATENATE(LEFT(ÖSSZEFÜGGÉSEK!A5,4)," előtti kifizetés")</f>
        <v>2018 előtti kifizetés</v>
      </c>
      <c r="E3" s="697" t="s">
        <v>69</v>
      </c>
      <c r="F3" s="698"/>
      <c r="G3" s="698"/>
      <c r="H3" s="699"/>
      <c r="I3" s="695" t="s">
        <v>52</v>
      </c>
    </row>
    <row r="4" spans="1:9" s="487" customFormat="1" ht="32.25" customHeight="1" thickBot="1">
      <c r="A4" s="701"/>
      <c r="B4" s="696"/>
      <c r="C4" s="696"/>
      <c r="D4" s="701"/>
      <c r="E4" s="278" t="str">
        <f>+CONCATENATE(LEFT(ÖSSZEFÜGGÉSEK!A5,4),".")</f>
        <v>2018.</v>
      </c>
      <c r="F4" s="278" t="str">
        <f>+CONCATENATE(LEFT(ÖSSZEFÜGGÉSEK!A5,4)+1,".")</f>
        <v>2019.</v>
      </c>
      <c r="G4" s="278" t="str">
        <f>+CONCATENATE(LEFT(ÖSSZEFÜGGÉSEK!A5,4)+2,".")</f>
        <v>2020.</v>
      </c>
      <c r="H4" s="279" t="str">
        <f>+CONCATENATE(LEFT(ÖSSZEFÜGGÉSEK!A5,4)+2,".",CHAR(10)," után")</f>
        <v>2020.
 után</v>
      </c>
      <c r="I4" s="696"/>
    </row>
    <row r="5" spans="1:9" s="488" customFormat="1" ht="12.75" customHeight="1" thickBot="1">
      <c r="A5" s="280" t="s">
        <v>498</v>
      </c>
      <c r="B5" s="281" t="s">
        <v>499</v>
      </c>
      <c r="C5" s="282" t="s">
        <v>500</v>
      </c>
      <c r="D5" s="281" t="s">
        <v>502</v>
      </c>
      <c r="E5" s="280" t="s">
        <v>501</v>
      </c>
      <c r="F5" s="282" t="s">
        <v>503</v>
      </c>
      <c r="G5" s="282" t="s">
        <v>504</v>
      </c>
      <c r="H5" s="283" t="s">
        <v>505</v>
      </c>
      <c r="I5" s="284" t="s">
        <v>506</v>
      </c>
    </row>
    <row r="6" spans="1:9" ht="24.75" customHeight="1" thickBot="1">
      <c r="A6" s="285" t="s">
        <v>19</v>
      </c>
      <c r="B6" s="286" t="s">
        <v>5</v>
      </c>
      <c r="C6" s="540"/>
      <c r="D6" s="541"/>
      <c r="E6" s="542"/>
      <c r="F6" s="543"/>
      <c r="G6" s="543"/>
      <c r="H6" s="544"/>
      <c r="I6" s="67"/>
    </row>
    <row r="7" spans="1:10" ht="19.5" customHeight="1" thickBot="1">
      <c r="A7" s="287" t="s">
        <v>20</v>
      </c>
      <c r="B7" s="68" t="s">
        <v>71</v>
      </c>
      <c r="C7" s="545"/>
      <c r="D7" s="546"/>
      <c r="E7" s="547"/>
      <c r="F7" s="548"/>
      <c r="G7" s="548"/>
      <c r="H7" s="549"/>
      <c r="I7" s="288">
        <f>SUM(D7:H7)</f>
        <v>0</v>
      </c>
      <c r="J7" s="690" t="s">
        <v>533</v>
      </c>
    </row>
    <row r="8" spans="1:10" ht="25.5" customHeight="1" thickBot="1">
      <c r="A8" s="285" t="s">
        <v>22</v>
      </c>
      <c r="B8" s="286" t="s">
        <v>6</v>
      </c>
      <c r="C8" s="540"/>
      <c r="D8" s="541"/>
      <c r="E8" s="542"/>
      <c r="F8" s="543"/>
      <c r="G8" s="543"/>
      <c r="H8" s="544"/>
      <c r="I8" s="67"/>
      <c r="J8" s="690"/>
    </row>
    <row r="9" spans="1:10" ht="19.5" customHeight="1" thickBot="1">
      <c r="A9" s="287" t="s">
        <v>23</v>
      </c>
      <c r="B9" s="68" t="s">
        <v>71</v>
      </c>
      <c r="C9" s="545"/>
      <c r="D9" s="550"/>
      <c r="E9" s="551"/>
      <c r="F9" s="552"/>
      <c r="G9" s="552"/>
      <c r="H9" s="553"/>
      <c r="I9" s="289">
        <f aca="true" t="shared" si="0" ref="I9:I22">SUM(D9:H9)</f>
        <v>0</v>
      </c>
      <c r="J9" s="690"/>
    </row>
    <row r="10" spans="1:10" ht="19.5" customHeight="1" thickBot="1">
      <c r="A10" s="285">
        <v>6</v>
      </c>
      <c r="B10" s="286" t="s">
        <v>208</v>
      </c>
      <c r="C10" s="602"/>
      <c r="D10" s="542">
        <f>SUM(D11:D14)</f>
        <v>10347960</v>
      </c>
      <c r="E10" s="543">
        <f>SUM(E11:E14)</f>
        <v>34711420</v>
      </c>
      <c r="F10" s="543">
        <f>SUM(F11:F14)</f>
        <v>0</v>
      </c>
      <c r="G10" s="543">
        <f>SUM(G11:G14)</f>
        <v>0</v>
      </c>
      <c r="H10" s="606">
        <f>SUM(H11:H14)</f>
        <v>0</v>
      </c>
      <c r="I10" s="541">
        <f t="shared" si="0"/>
        <v>45059380</v>
      </c>
      <c r="J10" s="691"/>
    </row>
    <row r="11" spans="1:10" ht="19.5" customHeight="1">
      <c r="A11" s="588">
        <v>7</v>
      </c>
      <c r="B11" s="590" t="s">
        <v>613</v>
      </c>
      <c r="C11" s="595" t="s">
        <v>616</v>
      </c>
      <c r="D11" s="601"/>
      <c r="E11" s="580"/>
      <c r="F11" s="580"/>
      <c r="G11" s="580"/>
      <c r="H11" s="607"/>
      <c r="I11" s="612">
        <f t="shared" si="0"/>
        <v>0</v>
      </c>
      <c r="J11" s="691"/>
    </row>
    <row r="12" spans="1:10" ht="19.5" customHeight="1">
      <c r="A12" s="284">
        <v>8</v>
      </c>
      <c r="B12" s="576" t="s">
        <v>617</v>
      </c>
      <c r="C12" s="596" t="s">
        <v>618</v>
      </c>
      <c r="D12" s="593">
        <v>8569960</v>
      </c>
      <c r="E12" s="578">
        <v>24696420</v>
      </c>
      <c r="F12" s="578"/>
      <c r="G12" s="578"/>
      <c r="H12" s="608"/>
      <c r="I12" s="288">
        <f t="shared" si="0"/>
        <v>33266380</v>
      </c>
      <c r="J12" s="691"/>
    </row>
    <row r="13" spans="1:10" ht="19.5" customHeight="1">
      <c r="A13" s="284">
        <v>9</v>
      </c>
      <c r="B13" s="576" t="s">
        <v>619</v>
      </c>
      <c r="C13" s="596" t="s">
        <v>618</v>
      </c>
      <c r="D13" s="593"/>
      <c r="E13" s="578">
        <v>871000</v>
      </c>
      <c r="F13" s="578"/>
      <c r="G13" s="578"/>
      <c r="H13" s="608"/>
      <c r="I13" s="288">
        <f t="shared" si="0"/>
        <v>871000</v>
      </c>
      <c r="J13" s="691"/>
    </row>
    <row r="14" spans="1:10" ht="19.5" customHeight="1" thickBot="1">
      <c r="A14" s="589">
        <v>10</v>
      </c>
      <c r="B14" s="591" t="s">
        <v>622</v>
      </c>
      <c r="C14" s="597" t="s">
        <v>618</v>
      </c>
      <c r="D14" s="600">
        <v>1778000</v>
      </c>
      <c r="E14" s="581">
        <v>9144000</v>
      </c>
      <c r="F14" s="581"/>
      <c r="G14" s="581"/>
      <c r="H14" s="609"/>
      <c r="I14" s="289">
        <f t="shared" si="0"/>
        <v>10922000</v>
      </c>
      <c r="J14" s="691"/>
    </row>
    <row r="15" spans="1:10" ht="19.5" customHeight="1" thickBot="1">
      <c r="A15" s="588">
        <v>11</v>
      </c>
      <c r="B15" s="577" t="s">
        <v>209</v>
      </c>
      <c r="C15" s="599"/>
      <c r="D15" s="542">
        <f>SUM(D16:D20)</f>
        <v>11620000</v>
      </c>
      <c r="E15" s="543">
        <f>SUM(E16:E20)</f>
        <v>114667612</v>
      </c>
      <c r="F15" s="543">
        <f>SUM(F16:F20)</f>
        <v>0</v>
      </c>
      <c r="G15" s="543">
        <f>SUM(G16:G20)</f>
        <v>0</v>
      </c>
      <c r="H15" s="606">
        <f>SUM(H16:H20)</f>
        <v>0</v>
      </c>
      <c r="I15" s="541">
        <f t="shared" si="0"/>
        <v>126287612</v>
      </c>
      <c r="J15" s="691"/>
    </row>
    <row r="16" spans="1:10" ht="19.5" customHeight="1">
      <c r="A16" s="588">
        <v>12</v>
      </c>
      <c r="B16" s="590" t="s">
        <v>614</v>
      </c>
      <c r="C16" s="595" t="s">
        <v>616</v>
      </c>
      <c r="D16" s="603"/>
      <c r="E16" s="582">
        <v>42848267</v>
      </c>
      <c r="F16" s="582"/>
      <c r="G16" s="582"/>
      <c r="H16" s="610"/>
      <c r="I16" s="613">
        <f t="shared" si="0"/>
        <v>42848267</v>
      </c>
      <c r="J16" s="691"/>
    </row>
    <row r="17" spans="1:10" ht="19.5" customHeight="1">
      <c r="A17" s="284">
        <v>13</v>
      </c>
      <c r="B17" s="576" t="s">
        <v>615</v>
      </c>
      <c r="C17" s="596" t="s">
        <v>616</v>
      </c>
      <c r="D17" s="604"/>
      <c r="E17" s="578">
        <v>39992305</v>
      </c>
      <c r="F17" s="578"/>
      <c r="G17" s="578"/>
      <c r="H17" s="608"/>
      <c r="I17" s="288">
        <f t="shared" si="0"/>
        <v>39992305</v>
      </c>
      <c r="J17" s="691"/>
    </row>
    <row r="18" spans="1:10" ht="19.5" customHeight="1">
      <c r="A18" s="284">
        <v>14</v>
      </c>
      <c r="B18" s="576" t="s">
        <v>617</v>
      </c>
      <c r="C18" s="596" t="s">
        <v>618</v>
      </c>
      <c r="D18" s="604">
        <v>11620000</v>
      </c>
      <c r="E18" s="578">
        <v>6388600</v>
      </c>
      <c r="F18" s="578"/>
      <c r="G18" s="578"/>
      <c r="H18" s="608"/>
      <c r="I18" s="288">
        <f t="shared" si="0"/>
        <v>18008600</v>
      </c>
      <c r="J18" s="691"/>
    </row>
    <row r="19" spans="1:10" ht="19.5" customHeight="1">
      <c r="A19" s="284">
        <v>15</v>
      </c>
      <c r="B19" s="576" t="s">
        <v>620</v>
      </c>
      <c r="C19" s="596" t="s">
        <v>618</v>
      </c>
      <c r="D19" s="604"/>
      <c r="E19" s="578">
        <v>5438440</v>
      </c>
      <c r="F19" s="578"/>
      <c r="G19" s="578"/>
      <c r="H19" s="608"/>
      <c r="I19" s="288">
        <f t="shared" si="0"/>
        <v>5438440</v>
      </c>
      <c r="J19" s="691"/>
    </row>
    <row r="20" spans="1:10" ht="19.5" customHeight="1" thickBot="1">
      <c r="A20" s="284">
        <v>16</v>
      </c>
      <c r="B20" s="576" t="s">
        <v>621</v>
      </c>
      <c r="C20" s="596" t="s">
        <v>618</v>
      </c>
      <c r="D20" s="604"/>
      <c r="E20" s="578">
        <v>20000000</v>
      </c>
      <c r="F20" s="578"/>
      <c r="G20" s="578"/>
      <c r="H20" s="608"/>
      <c r="I20" s="288">
        <f t="shared" si="0"/>
        <v>20000000</v>
      </c>
      <c r="J20" s="691"/>
    </row>
    <row r="21" spans="1:10" ht="19.5" customHeight="1" thickBot="1">
      <c r="A21" s="281">
        <v>17</v>
      </c>
      <c r="B21" s="592" t="s">
        <v>210</v>
      </c>
      <c r="C21" s="597"/>
      <c r="D21" s="605">
        <f>+D22</f>
        <v>0</v>
      </c>
      <c r="E21" s="583">
        <f>+E22</f>
        <v>0</v>
      </c>
      <c r="F21" s="583">
        <f>+F22</f>
        <v>0</v>
      </c>
      <c r="G21" s="583">
        <f>+G22</f>
        <v>0</v>
      </c>
      <c r="H21" s="611">
        <f>+H22</f>
        <v>0</v>
      </c>
      <c r="I21" s="614">
        <f t="shared" si="0"/>
        <v>0</v>
      </c>
      <c r="J21" s="691"/>
    </row>
    <row r="22" spans="1:10" ht="19.5" customHeight="1" thickBot="1">
      <c r="A22" s="54">
        <v>18</v>
      </c>
      <c r="B22" s="584" t="s">
        <v>71</v>
      </c>
      <c r="C22" s="598"/>
      <c r="D22" s="594"/>
      <c r="E22" s="585"/>
      <c r="F22" s="586"/>
      <c r="G22" s="586"/>
      <c r="H22" s="587"/>
      <c r="I22" s="579">
        <f t="shared" si="0"/>
        <v>0</v>
      </c>
      <c r="J22" s="691"/>
    </row>
    <row r="23" spans="1:10" ht="19.5" customHeight="1" thickBot="1">
      <c r="A23" s="693" t="s">
        <v>147</v>
      </c>
      <c r="B23" s="694"/>
      <c r="C23" s="554"/>
      <c r="D23" s="541">
        <f aca="true" t="shared" si="1" ref="D23:I23">+D6+D8+D10+D15+D21</f>
        <v>21967960</v>
      </c>
      <c r="E23" s="542">
        <f t="shared" si="1"/>
        <v>149379032</v>
      </c>
      <c r="F23" s="543">
        <f t="shared" si="1"/>
        <v>0</v>
      </c>
      <c r="G23" s="543">
        <f t="shared" si="1"/>
        <v>0</v>
      </c>
      <c r="H23" s="544">
        <f t="shared" si="1"/>
        <v>0</v>
      </c>
      <c r="I23" s="67">
        <f t="shared" si="1"/>
        <v>171346992</v>
      </c>
      <c r="J23" s="690"/>
    </row>
  </sheetData>
  <sheetProtection/>
  <mergeCells count="9">
    <mergeCell ref="J7:J23"/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B1">
      <selection activeCell="C113" sqref="C113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90148912</v>
      </c>
    </row>
    <row r="6" spans="1:3" s="427" customFormat="1" ht="12" customHeight="1">
      <c r="A6" s="15" t="s">
        <v>99</v>
      </c>
      <c r="B6" s="428" t="s">
        <v>256</v>
      </c>
      <c r="C6" s="305">
        <v>65071472</v>
      </c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>
        <v>12270440</v>
      </c>
    </row>
    <row r="9" spans="1:3" s="427" customFormat="1" ht="12" customHeight="1">
      <c r="A9" s="14" t="s">
        <v>102</v>
      </c>
      <c r="B9" s="429" t="s">
        <v>259</v>
      </c>
      <c r="C9" s="304">
        <v>2416800</v>
      </c>
    </row>
    <row r="10" spans="1:3" s="427" customFormat="1" ht="12" customHeight="1">
      <c r="A10" s="14" t="s">
        <v>149</v>
      </c>
      <c r="B10" s="298" t="s">
        <v>437</v>
      </c>
      <c r="C10" s="304">
        <v>10390200</v>
      </c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6599000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>
        <v>6599000</v>
      </c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81030624</v>
      </c>
    </row>
    <row r="20" spans="1:3" s="427" customFormat="1" ht="12" customHeight="1">
      <c r="A20" s="15" t="s">
        <v>88</v>
      </c>
      <c r="B20" s="428" t="s">
        <v>266</v>
      </c>
      <c r="C20" s="305">
        <v>73000000</v>
      </c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>
        <v>8030624</v>
      </c>
    </row>
    <row r="25" spans="1:3" s="427" customFormat="1" ht="12" customHeight="1" thickBot="1">
      <c r="A25" s="16" t="s">
        <v>173</v>
      </c>
      <c r="B25" s="430" t="s">
        <v>269</v>
      </c>
      <c r="C25" s="306"/>
    </row>
    <row r="26" spans="1:3" s="427" customFormat="1" ht="12" customHeight="1" thickBot="1">
      <c r="A26" s="20" t="s">
        <v>174</v>
      </c>
      <c r="B26" s="21" t="s">
        <v>567</v>
      </c>
      <c r="C26" s="308">
        <f>SUM(C27:C33)</f>
        <v>140500000</v>
      </c>
    </row>
    <row r="27" spans="1:3" s="427" customFormat="1" ht="12" customHeight="1">
      <c r="A27" s="15" t="s">
        <v>271</v>
      </c>
      <c r="B27" s="428" t="s">
        <v>562</v>
      </c>
      <c r="C27" s="305">
        <v>88000000</v>
      </c>
    </row>
    <row r="28" spans="1:3" s="427" customFormat="1" ht="12" customHeight="1">
      <c r="A28" s="14" t="s">
        <v>272</v>
      </c>
      <c r="B28" s="429" t="s">
        <v>563</v>
      </c>
      <c r="C28" s="304">
        <v>30000000</v>
      </c>
    </row>
    <row r="29" spans="1:3" s="427" customFormat="1" ht="12" customHeight="1">
      <c r="A29" s="14" t="s">
        <v>273</v>
      </c>
      <c r="B29" s="429" t="s">
        <v>564</v>
      </c>
      <c r="C29" s="304">
        <v>13000000</v>
      </c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>
        <v>4000000</v>
      </c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>
        <v>5500000</v>
      </c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141915530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>
        <v>106952000</v>
      </c>
    </row>
    <row r="37" spans="1:3" s="427" customFormat="1" ht="12" customHeight="1">
      <c r="A37" s="14" t="s">
        <v>94</v>
      </c>
      <c r="B37" s="429" t="s">
        <v>282</v>
      </c>
      <c r="C37" s="304">
        <v>5010530</v>
      </c>
    </row>
    <row r="38" spans="1:3" s="427" customFormat="1" ht="12" customHeight="1">
      <c r="A38" s="14" t="s">
        <v>176</v>
      </c>
      <c r="B38" s="429" t="s">
        <v>283</v>
      </c>
      <c r="C38" s="304">
        <v>300000</v>
      </c>
    </row>
    <row r="39" spans="1:3" s="427" customFormat="1" ht="12" customHeight="1">
      <c r="A39" s="14" t="s">
        <v>177</v>
      </c>
      <c r="B39" s="429" t="s">
        <v>284</v>
      </c>
      <c r="C39" s="304">
        <v>2500000</v>
      </c>
    </row>
    <row r="40" spans="1:3" s="427" customFormat="1" ht="12" customHeight="1">
      <c r="A40" s="14" t="s">
        <v>178</v>
      </c>
      <c r="B40" s="429" t="s">
        <v>285</v>
      </c>
      <c r="C40" s="304">
        <v>20853000</v>
      </c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>
        <v>100000</v>
      </c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>
        <v>6200000</v>
      </c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6242070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>
        <v>1524000</v>
      </c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>
        <v>4718070</v>
      </c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100000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>
        <v>100000</v>
      </c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466536136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466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83089864</v>
      </c>
    </row>
    <row r="73" spans="1:3" s="427" customFormat="1" ht="12" customHeight="1">
      <c r="A73" s="15" t="s">
        <v>343</v>
      </c>
      <c r="B73" s="428" t="s">
        <v>322</v>
      </c>
      <c r="C73" s="307">
        <v>83089864</v>
      </c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25000000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6" t="s">
        <v>347</v>
      </c>
      <c r="B78" s="299" t="s">
        <v>581</v>
      </c>
      <c r="C78" s="307">
        <v>25000000</v>
      </c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108089864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574626000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372154185</v>
      </c>
    </row>
    <row r="94" spans="1:3" ht="12" customHeight="1">
      <c r="A94" s="17" t="s">
        <v>99</v>
      </c>
      <c r="B94" s="10" t="s">
        <v>50</v>
      </c>
      <c r="C94" s="303">
        <v>73698574</v>
      </c>
    </row>
    <row r="95" spans="1:3" ht="12" customHeight="1">
      <c r="A95" s="14" t="s">
        <v>100</v>
      </c>
      <c r="B95" s="8" t="s">
        <v>184</v>
      </c>
      <c r="C95" s="304">
        <v>15989944</v>
      </c>
    </row>
    <row r="96" spans="1:3" ht="12" customHeight="1">
      <c r="A96" s="14" t="s">
        <v>101</v>
      </c>
      <c r="B96" s="8" t="s">
        <v>141</v>
      </c>
      <c r="C96" s="306">
        <v>135836660</v>
      </c>
    </row>
    <row r="97" spans="1:3" ht="12" customHeight="1">
      <c r="A97" s="14" t="s">
        <v>102</v>
      </c>
      <c r="B97" s="11" t="s">
        <v>185</v>
      </c>
      <c r="C97" s="306">
        <v>6800000</v>
      </c>
    </row>
    <row r="98" spans="1:3" ht="12" customHeight="1">
      <c r="A98" s="14" t="s">
        <v>113</v>
      </c>
      <c r="B98" s="19" t="s">
        <v>186</v>
      </c>
      <c r="C98" s="306">
        <v>72514563</v>
      </c>
    </row>
    <row r="99" spans="1:3" ht="12" customHeight="1">
      <c r="A99" s="14" t="s">
        <v>103</v>
      </c>
      <c r="B99" s="8" t="s">
        <v>447</v>
      </c>
      <c r="C99" s="306">
        <v>55360</v>
      </c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>
        <v>50209003</v>
      </c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>
        <v>22250200</v>
      </c>
    </row>
    <row r="111" spans="1:3" ht="12" customHeight="1">
      <c r="A111" s="14" t="s">
        <v>448</v>
      </c>
      <c r="B111" s="11" t="s">
        <v>51</v>
      </c>
      <c r="C111" s="304">
        <v>67314444</v>
      </c>
    </row>
    <row r="112" spans="1:3" ht="12" customHeight="1">
      <c r="A112" s="14" t="s">
        <v>449</v>
      </c>
      <c r="B112" s="8" t="s">
        <v>451</v>
      </c>
      <c r="C112" s="304">
        <v>49688200</v>
      </c>
    </row>
    <row r="113" spans="1:3" ht="12" customHeight="1" thickBot="1">
      <c r="A113" s="18" t="s">
        <v>450</v>
      </c>
      <c r="B113" s="495" t="s">
        <v>452</v>
      </c>
      <c r="C113" s="310">
        <v>17626244</v>
      </c>
    </row>
    <row r="114" spans="1:3" ht="12" customHeight="1" thickBot="1">
      <c r="A114" s="492" t="s">
        <v>20</v>
      </c>
      <c r="B114" s="493" t="s">
        <v>363</v>
      </c>
      <c r="C114" s="494">
        <f>+C115+C117+C119</f>
        <v>199306138</v>
      </c>
    </row>
    <row r="115" spans="1:3" ht="12" customHeight="1">
      <c r="A115" s="15" t="s">
        <v>105</v>
      </c>
      <c r="B115" s="8" t="s">
        <v>232</v>
      </c>
      <c r="C115" s="305">
        <v>54649478</v>
      </c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>
        <v>144656660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571460323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3165677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3165677</v>
      </c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3165677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574626000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-104924187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104924187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
KÖTELEZŐ FELADATAINAK MÉRLEGE &amp;R&amp;"Times New Roman CE,Félkövér dőlt"&amp;11 1.2. melléklet a 2/2018. (II.19.)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B3" sqref="B3"/>
    </sheetView>
  </sheetViews>
  <sheetFormatPr defaultColWidth="9.375" defaultRowHeight="12.75"/>
  <cols>
    <col min="1" max="1" width="5.75390625" style="82" customWidth="1"/>
    <col min="2" max="2" width="54.75390625" style="3" customWidth="1"/>
    <col min="3" max="4" width="17.625" style="3" customWidth="1"/>
    <col min="5" max="16384" width="9.375" style="3" customWidth="1"/>
  </cols>
  <sheetData>
    <row r="1" spans="2:4" ht="31.5" customHeight="1">
      <c r="B1" s="703" t="s">
        <v>7</v>
      </c>
      <c r="C1" s="703"/>
      <c r="D1" s="703"/>
    </row>
    <row r="2" spans="1:4" s="70" customFormat="1" ht="15.75" thickBot="1">
      <c r="A2" s="69"/>
      <c r="B2" s="382"/>
      <c r="D2" s="44" t="str">
        <f>'2. sz tájékoztató t'!I2</f>
        <v>Forintban!</v>
      </c>
    </row>
    <row r="3" spans="1:4" s="72" customFormat="1" ht="48" customHeight="1" thickBot="1">
      <c r="A3" s="71" t="s">
        <v>17</v>
      </c>
      <c r="B3" s="197" t="s">
        <v>18</v>
      </c>
      <c r="C3" s="197" t="s">
        <v>72</v>
      </c>
      <c r="D3" s="198" t="s">
        <v>73</v>
      </c>
    </row>
    <row r="4" spans="1:4" s="72" customFormat="1" ht="13.5" customHeight="1" thickBot="1">
      <c r="A4" s="35" t="s">
        <v>498</v>
      </c>
      <c r="B4" s="200" t="s">
        <v>499</v>
      </c>
      <c r="C4" s="200" t="s">
        <v>500</v>
      </c>
      <c r="D4" s="201" t="s">
        <v>502</v>
      </c>
    </row>
    <row r="5" spans="1:4" ht="18" customHeight="1">
      <c r="A5" s="133" t="s">
        <v>19</v>
      </c>
      <c r="B5" s="202" t="s">
        <v>168</v>
      </c>
      <c r="C5" s="131">
        <v>2500000</v>
      </c>
      <c r="D5" s="73"/>
    </row>
    <row r="6" spans="1:4" ht="18" customHeight="1">
      <c r="A6" s="74" t="s">
        <v>20</v>
      </c>
      <c r="B6" s="203" t="s">
        <v>169</v>
      </c>
      <c r="C6" s="132"/>
      <c r="D6" s="76"/>
    </row>
    <row r="7" spans="1:4" ht="18" customHeight="1">
      <c r="A7" s="74" t="s">
        <v>21</v>
      </c>
      <c r="B7" s="203" t="s">
        <v>121</v>
      </c>
      <c r="C7" s="132"/>
      <c r="D7" s="76"/>
    </row>
    <row r="8" spans="1:4" ht="18" customHeight="1">
      <c r="A8" s="74" t="s">
        <v>22</v>
      </c>
      <c r="B8" s="203" t="s">
        <v>122</v>
      </c>
      <c r="C8" s="132"/>
      <c r="D8" s="76"/>
    </row>
    <row r="9" spans="1:4" ht="18" customHeight="1">
      <c r="A9" s="74" t="s">
        <v>23</v>
      </c>
      <c r="B9" s="203" t="s">
        <v>161</v>
      </c>
      <c r="C9" s="132">
        <v>131000000</v>
      </c>
      <c r="D9" s="76">
        <v>8420000</v>
      </c>
    </row>
    <row r="10" spans="1:4" ht="18" customHeight="1">
      <c r="A10" s="74" t="s">
        <v>24</v>
      </c>
      <c r="B10" s="203" t="s">
        <v>162</v>
      </c>
      <c r="C10" s="132">
        <v>73000000</v>
      </c>
      <c r="D10" s="76">
        <v>8400000</v>
      </c>
    </row>
    <row r="11" spans="1:4" ht="18" customHeight="1">
      <c r="A11" s="74" t="s">
        <v>25</v>
      </c>
      <c r="B11" s="204" t="s">
        <v>163</v>
      </c>
      <c r="C11" s="132">
        <v>15000000</v>
      </c>
      <c r="D11" s="76">
        <v>200000</v>
      </c>
    </row>
    <row r="12" spans="1:4" ht="18" customHeight="1">
      <c r="A12" s="74" t="s">
        <v>27</v>
      </c>
      <c r="B12" s="204" t="s">
        <v>164</v>
      </c>
      <c r="C12" s="132"/>
      <c r="D12" s="76"/>
    </row>
    <row r="13" spans="1:4" ht="18" customHeight="1">
      <c r="A13" s="74" t="s">
        <v>28</v>
      </c>
      <c r="B13" s="204" t="s">
        <v>165</v>
      </c>
      <c r="C13" s="132">
        <v>30000000</v>
      </c>
      <c r="D13" s="76"/>
    </row>
    <row r="14" spans="1:4" ht="18" customHeight="1">
      <c r="A14" s="74" t="s">
        <v>29</v>
      </c>
      <c r="B14" s="204" t="s">
        <v>166</v>
      </c>
      <c r="C14" s="132"/>
      <c r="D14" s="76"/>
    </row>
    <row r="15" spans="1:4" ht="22.5" customHeight="1">
      <c r="A15" s="74" t="s">
        <v>30</v>
      </c>
      <c r="B15" s="204" t="s">
        <v>167</v>
      </c>
      <c r="C15" s="132">
        <v>13000000</v>
      </c>
      <c r="D15" s="76"/>
    </row>
    <row r="16" spans="1:4" ht="18" customHeight="1">
      <c r="A16" s="74" t="s">
        <v>31</v>
      </c>
      <c r="B16" s="203" t="s">
        <v>123</v>
      </c>
      <c r="C16" s="132">
        <v>4000000</v>
      </c>
      <c r="D16" s="76"/>
    </row>
    <row r="17" spans="1:4" ht="18" customHeight="1">
      <c r="A17" s="74" t="s">
        <v>32</v>
      </c>
      <c r="B17" s="203" t="s">
        <v>9</v>
      </c>
      <c r="C17" s="132"/>
      <c r="D17" s="76"/>
    </row>
    <row r="18" spans="1:4" ht="18" customHeight="1">
      <c r="A18" s="74" t="s">
        <v>33</v>
      </c>
      <c r="B18" s="203" t="s">
        <v>8</v>
      </c>
      <c r="C18" s="132"/>
      <c r="D18" s="76"/>
    </row>
    <row r="19" spans="1:4" ht="18" customHeight="1">
      <c r="A19" s="74" t="s">
        <v>34</v>
      </c>
      <c r="B19" s="203" t="s">
        <v>124</v>
      </c>
      <c r="C19" s="132"/>
      <c r="D19" s="76"/>
    </row>
    <row r="20" spans="1:4" ht="18" customHeight="1">
      <c r="A20" s="74" t="s">
        <v>35</v>
      </c>
      <c r="B20" s="203" t="s">
        <v>125</v>
      </c>
      <c r="C20" s="132"/>
      <c r="D20" s="76"/>
    </row>
    <row r="21" spans="1:4" ht="18" customHeight="1">
      <c r="A21" s="74" t="s">
        <v>36</v>
      </c>
      <c r="B21" s="122"/>
      <c r="C21" s="75"/>
      <c r="D21" s="76"/>
    </row>
    <row r="22" spans="1:4" ht="18" customHeight="1">
      <c r="A22" s="74" t="s">
        <v>37</v>
      </c>
      <c r="B22" s="77"/>
      <c r="C22" s="75"/>
      <c r="D22" s="76"/>
    </row>
    <row r="23" spans="1:4" ht="18" customHeight="1">
      <c r="A23" s="74" t="s">
        <v>38</v>
      </c>
      <c r="B23" s="77"/>
      <c r="C23" s="75"/>
      <c r="D23" s="76"/>
    </row>
    <row r="24" spans="1:4" ht="18" customHeight="1">
      <c r="A24" s="74" t="s">
        <v>39</v>
      </c>
      <c r="B24" s="77"/>
      <c r="C24" s="75"/>
      <c r="D24" s="76"/>
    </row>
    <row r="25" spans="1:4" ht="18" customHeight="1">
      <c r="A25" s="74" t="s">
        <v>40</v>
      </c>
      <c r="B25" s="77"/>
      <c r="C25" s="75"/>
      <c r="D25" s="76"/>
    </row>
    <row r="26" spans="1:4" ht="18" customHeight="1">
      <c r="A26" s="74" t="s">
        <v>41</v>
      </c>
      <c r="B26" s="77"/>
      <c r="C26" s="75"/>
      <c r="D26" s="76"/>
    </row>
    <row r="27" spans="1:4" ht="18" customHeight="1">
      <c r="A27" s="74" t="s">
        <v>42</v>
      </c>
      <c r="B27" s="77"/>
      <c r="C27" s="75"/>
      <c r="D27" s="76"/>
    </row>
    <row r="28" spans="1:4" ht="18" customHeight="1">
      <c r="A28" s="74" t="s">
        <v>43</v>
      </c>
      <c r="B28" s="77"/>
      <c r="C28" s="75"/>
      <c r="D28" s="76"/>
    </row>
    <row r="29" spans="1:4" ht="18" customHeight="1" thickBot="1">
      <c r="A29" s="134" t="s">
        <v>44</v>
      </c>
      <c r="B29" s="78"/>
      <c r="C29" s="79"/>
      <c r="D29" s="80"/>
    </row>
    <row r="30" spans="1:4" ht="18" customHeight="1" thickBot="1">
      <c r="A30" s="36" t="s">
        <v>45</v>
      </c>
      <c r="B30" s="208" t="s">
        <v>54</v>
      </c>
      <c r="C30" s="209">
        <f>+C5+C6+C7+C8+C9+C16+C17+C18+C19+C20+C21+C22+C23+C24+C25+C26+C27+C28+C29</f>
        <v>137500000</v>
      </c>
      <c r="D30" s="210">
        <f>+D5+D6+D7+D8+D9+D16+D17+D18+D19+D20+D21+D22+D23+D24+D25+D26+D27+D28+D29</f>
        <v>8420000</v>
      </c>
    </row>
    <row r="31" spans="1:4" ht="8.25" customHeight="1">
      <c r="A31" s="81"/>
      <c r="B31" s="702"/>
      <c r="C31" s="702"/>
      <c r="D31" s="70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zoomScaleNormal="175" workbookViewId="0" topLeftCell="A4">
      <selection activeCell="K22" sqref="K22"/>
    </sheetView>
  </sheetViews>
  <sheetFormatPr defaultColWidth="9.375" defaultRowHeight="12.75"/>
  <cols>
    <col min="1" max="1" width="4.75390625" style="98" customWidth="1"/>
    <col min="2" max="2" width="31.125" style="111" customWidth="1"/>
    <col min="3" max="4" width="9.00390625" style="111" customWidth="1"/>
    <col min="5" max="5" width="9.50390625" style="111" customWidth="1"/>
    <col min="6" max="6" width="8.75390625" style="111" customWidth="1"/>
    <col min="7" max="7" width="8.625" style="111" customWidth="1"/>
    <col min="8" max="8" width="8.75390625" style="111" customWidth="1"/>
    <col min="9" max="9" width="8.125" style="111" customWidth="1"/>
    <col min="10" max="14" width="9.50390625" style="111" customWidth="1"/>
    <col min="15" max="15" width="12.625" style="98" customWidth="1"/>
    <col min="16" max="16384" width="9.375" style="111" customWidth="1"/>
  </cols>
  <sheetData>
    <row r="1" spans="1:15" ht="31.5" customHeight="1">
      <c r="A1" s="707" t="str">
        <f>+CONCATENATE("Előirányzat-felhasználási terv",CHAR(10),LEFT(ÖSSZEFÜGGÉSEK!A5,4),". évre")</f>
        <v>Előirányzat-felhasználási terv
2018. évre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ht="15.75" thickBot="1">
      <c r="O2" s="4" t="str">
        <f>'3. sz tájékoztató t.'!D2</f>
        <v>Forintban!</v>
      </c>
    </row>
    <row r="3" spans="1:15" s="98" customFormat="1" ht="25.5" customHeight="1" thickBot="1">
      <c r="A3" s="95" t="s">
        <v>17</v>
      </c>
      <c r="B3" s="96" t="s">
        <v>62</v>
      </c>
      <c r="C3" s="96" t="s">
        <v>74</v>
      </c>
      <c r="D3" s="96" t="s">
        <v>75</v>
      </c>
      <c r="E3" s="96" t="s">
        <v>76</v>
      </c>
      <c r="F3" s="96" t="s">
        <v>77</v>
      </c>
      <c r="G3" s="96" t="s">
        <v>78</v>
      </c>
      <c r="H3" s="96" t="s">
        <v>79</v>
      </c>
      <c r="I3" s="96" t="s">
        <v>80</v>
      </c>
      <c r="J3" s="96" t="s">
        <v>81</v>
      </c>
      <c r="K3" s="96" t="s">
        <v>82</v>
      </c>
      <c r="L3" s="96" t="s">
        <v>83</v>
      </c>
      <c r="M3" s="96" t="s">
        <v>84</v>
      </c>
      <c r="N3" s="96" t="s">
        <v>85</v>
      </c>
      <c r="O3" s="97" t="s">
        <v>54</v>
      </c>
    </row>
    <row r="4" spans="1:15" s="100" customFormat="1" ht="15" customHeight="1" thickBot="1">
      <c r="A4" s="99" t="s">
        <v>19</v>
      </c>
      <c r="B4" s="704" t="s">
        <v>57</v>
      </c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6"/>
    </row>
    <row r="5" spans="1:15" s="100" customFormat="1" ht="15">
      <c r="A5" s="101" t="s">
        <v>20</v>
      </c>
      <c r="B5" s="489" t="s">
        <v>377</v>
      </c>
      <c r="C5" s="555">
        <v>9660146</v>
      </c>
      <c r="D5" s="555">
        <v>6494469</v>
      </c>
      <c r="E5" s="555">
        <v>6494469</v>
      </c>
      <c r="F5" s="555">
        <v>6494469</v>
      </c>
      <c r="G5" s="555">
        <v>6494469</v>
      </c>
      <c r="H5" s="555">
        <v>6494469</v>
      </c>
      <c r="I5" s="555">
        <v>6494469</v>
      </c>
      <c r="J5" s="555">
        <v>6494469</v>
      </c>
      <c r="K5" s="555">
        <v>6494469</v>
      </c>
      <c r="L5" s="555">
        <v>6494469</v>
      </c>
      <c r="M5" s="555">
        <v>6494469</v>
      </c>
      <c r="N5" s="555">
        <v>3366676</v>
      </c>
      <c r="O5" s="102">
        <f aca="true" t="shared" si="0" ref="O5:O25">SUM(C5:N5)</f>
        <v>77971512</v>
      </c>
    </row>
    <row r="6" spans="1:15" s="105" customFormat="1" ht="15">
      <c r="A6" s="103" t="s">
        <v>21</v>
      </c>
      <c r="B6" s="292" t="s">
        <v>424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104">
        <f t="shared" si="0"/>
        <v>0</v>
      </c>
    </row>
    <row r="7" spans="1:15" s="105" customFormat="1" ht="15">
      <c r="A7" s="103" t="s">
        <v>22</v>
      </c>
      <c r="B7" s="291" t="s">
        <v>425</v>
      </c>
      <c r="C7" s="557"/>
      <c r="D7" s="557"/>
      <c r="E7" s="557"/>
      <c r="F7" s="557"/>
      <c r="G7" s="557">
        <v>8030624</v>
      </c>
      <c r="H7" s="557"/>
      <c r="I7" s="557"/>
      <c r="J7" s="557"/>
      <c r="K7" s="557"/>
      <c r="L7" s="557">
        <v>47000000</v>
      </c>
      <c r="M7" s="557">
        <v>26000000</v>
      </c>
      <c r="N7" s="557"/>
      <c r="O7" s="106">
        <f t="shared" si="0"/>
        <v>81030624</v>
      </c>
    </row>
    <row r="8" spans="1:15" s="105" customFormat="1" ht="13.5" customHeight="1">
      <c r="A8" s="103" t="s">
        <v>23</v>
      </c>
      <c r="B8" s="290" t="s">
        <v>175</v>
      </c>
      <c r="C8" s="556">
        <v>3500000</v>
      </c>
      <c r="D8" s="556">
        <v>4000000</v>
      </c>
      <c r="E8" s="556">
        <v>42000000</v>
      </c>
      <c r="F8" s="556">
        <v>13000000</v>
      </c>
      <c r="G8" s="556">
        <v>7500000</v>
      </c>
      <c r="H8" s="556">
        <v>5000000</v>
      </c>
      <c r="I8" s="556">
        <v>8500000</v>
      </c>
      <c r="J8" s="556">
        <v>8500000</v>
      </c>
      <c r="K8" s="556">
        <v>38000000</v>
      </c>
      <c r="L8" s="556">
        <v>4000000</v>
      </c>
      <c r="M8" s="556">
        <v>3000000</v>
      </c>
      <c r="N8" s="556">
        <v>3500000</v>
      </c>
      <c r="O8" s="104">
        <f t="shared" si="0"/>
        <v>140500000</v>
      </c>
    </row>
    <row r="9" spans="1:15" s="105" customFormat="1" ht="13.5" customHeight="1">
      <c r="A9" s="103" t="s">
        <v>24</v>
      </c>
      <c r="B9" s="290" t="s">
        <v>426</v>
      </c>
      <c r="C9" s="556">
        <v>350000</v>
      </c>
      <c r="D9" s="556">
        <v>500000</v>
      </c>
      <c r="E9" s="556">
        <v>3000000</v>
      </c>
      <c r="F9" s="556">
        <v>2000000</v>
      </c>
      <c r="G9" s="556">
        <v>2500000</v>
      </c>
      <c r="H9" s="556">
        <v>10000000</v>
      </c>
      <c r="I9" s="556">
        <v>22000000</v>
      </c>
      <c r="J9" s="556">
        <v>23000000</v>
      </c>
      <c r="K9" s="556">
        <v>12000000</v>
      </c>
      <c r="L9" s="556">
        <v>15000000</v>
      </c>
      <c r="M9" s="556">
        <v>5000000</v>
      </c>
      <c r="N9" s="556">
        <v>1694000</v>
      </c>
      <c r="O9" s="104">
        <f t="shared" si="0"/>
        <v>97044000</v>
      </c>
    </row>
    <row r="10" spans="1:15" s="105" customFormat="1" ht="13.5" customHeight="1">
      <c r="A10" s="103" t="s">
        <v>25</v>
      </c>
      <c r="B10" s="290" t="s">
        <v>10</v>
      </c>
      <c r="C10" s="556"/>
      <c r="D10" s="556"/>
      <c r="E10" s="556">
        <v>1524000</v>
      </c>
      <c r="F10" s="556"/>
      <c r="G10" s="556"/>
      <c r="H10" s="556"/>
      <c r="I10" s="556"/>
      <c r="J10" s="556"/>
      <c r="K10" s="556"/>
      <c r="L10" s="556"/>
      <c r="M10" s="556"/>
      <c r="N10" s="556"/>
      <c r="O10" s="104">
        <f t="shared" si="0"/>
        <v>1524000</v>
      </c>
    </row>
    <row r="11" spans="1:15" s="105" customFormat="1" ht="13.5" customHeight="1">
      <c r="A11" s="103" t="s">
        <v>26</v>
      </c>
      <c r="B11" s="290" t="s">
        <v>379</v>
      </c>
      <c r="C11" s="556"/>
      <c r="D11" s="556"/>
      <c r="E11" s="556"/>
      <c r="F11" s="556"/>
      <c r="G11" s="556"/>
      <c r="H11" s="556">
        <v>6152000</v>
      </c>
      <c r="I11" s="556"/>
      <c r="J11" s="556"/>
      <c r="K11" s="556"/>
      <c r="L11" s="556"/>
      <c r="M11" s="556"/>
      <c r="N11" s="556"/>
      <c r="O11" s="104">
        <f t="shared" si="0"/>
        <v>6152000</v>
      </c>
    </row>
    <row r="12" spans="1:15" s="105" customFormat="1" ht="15">
      <c r="A12" s="103" t="s">
        <v>27</v>
      </c>
      <c r="B12" s="292" t="s">
        <v>412</v>
      </c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104">
        <f t="shared" si="0"/>
        <v>0</v>
      </c>
    </row>
    <row r="13" spans="1:15" s="105" customFormat="1" ht="13.5" customHeight="1" thickBot="1">
      <c r="A13" s="103" t="s">
        <v>28</v>
      </c>
      <c r="B13" s="290" t="s">
        <v>11</v>
      </c>
      <c r="C13" s="556">
        <v>108089864</v>
      </c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104">
        <f t="shared" si="0"/>
        <v>108089864</v>
      </c>
    </row>
    <row r="14" spans="1:15" s="100" customFormat="1" ht="15.75" customHeight="1" thickBot="1">
      <c r="A14" s="99" t="s">
        <v>29</v>
      </c>
      <c r="B14" s="37" t="s">
        <v>110</v>
      </c>
      <c r="C14" s="558">
        <f aca="true" t="shared" si="1" ref="C14:N14">SUM(C5:C13)</f>
        <v>121600010</v>
      </c>
      <c r="D14" s="558">
        <f t="shared" si="1"/>
        <v>10994469</v>
      </c>
      <c r="E14" s="558">
        <f t="shared" si="1"/>
        <v>53018469</v>
      </c>
      <c r="F14" s="558">
        <f t="shared" si="1"/>
        <v>21494469</v>
      </c>
      <c r="G14" s="558">
        <f t="shared" si="1"/>
        <v>24525093</v>
      </c>
      <c r="H14" s="558">
        <f t="shared" si="1"/>
        <v>27646469</v>
      </c>
      <c r="I14" s="558">
        <f t="shared" si="1"/>
        <v>36994469</v>
      </c>
      <c r="J14" s="558">
        <f t="shared" si="1"/>
        <v>37994469</v>
      </c>
      <c r="K14" s="558">
        <f t="shared" si="1"/>
        <v>56494469</v>
      </c>
      <c r="L14" s="558">
        <f t="shared" si="1"/>
        <v>72494469</v>
      </c>
      <c r="M14" s="558">
        <f t="shared" si="1"/>
        <v>40494469</v>
      </c>
      <c r="N14" s="558">
        <f t="shared" si="1"/>
        <v>8560676</v>
      </c>
      <c r="O14" s="107">
        <f>SUM(C14:N14)</f>
        <v>512312000</v>
      </c>
    </row>
    <row r="15" spans="1:15" s="100" customFormat="1" ht="15" customHeight="1" thickBot="1">
      <c r="A15" s="99" t="s">
        <v>30</v>
      </c>
      <c r="B15" s="704" t="s">
        <v>58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6"/>
    </row>
    <row r="16" spans="1:15" s="105" customFormat="1" ht="13.5" customHeight="1">
      <c r="A16" s="108" t="s">
        <v>31</v>
      </c>
      <c r="B16" s="293" t="s">
        <v>63</v>
      </c>
      <c r="C16" s="557">
        <v>4000000</v>
      </c>
      <c r="D16" s="557">
        <v>4000000</v>
      </c>
      <c r="E16" s="557">
        <v>4000000</v>
      </c>
      <c r="F16" s="557">
        <v>6250000</v>
      </c>
      <c r="G16" s="557">
        <v>5800000</v>
      </c>
      <c r="H16" s="557">
        <v>5500000</v>
      </c>
      <c r="I16" s="557">
        <v>5500000</v>
      </c>
      <c r="J16" s="557">
        <v>6500000</v>
      </c>
      <c r="K16" s="557">
        <v>8800000</v>
      </c>
      <c r="L16" s="557">
        <v>8200000</v>
      </c>
      <c r="M16" s="557">
        <v>5500000</v>
      </c>
      <c r="N16" s="557">
        <v>6500000</v>
      </c>
      <c r="O16" s="106">
        <f t="shared" si="0"/>
        <v>70550000</v>
      </c>
    </row>
    <row r="17" spans="1:15" s="105" customFormat="1" ht="27" customHeight="1">
      <c r="A17" s="103" t="s">
        <v>32</v>
      </c>
      <c r="B17" s="292" t="s">
        <v>184</v>
      </c>
      <c r="C17" s="556">
        <v>762000</v>
      </c>
      <c r="D17" s="556">
        <v>762000</v>
      </c>
      <c r="E17" s="556">
        <v>762000</v>
      </c>
      <c r="F17" s="556">
        <v>1300000</v>
      </c>
      <c r="G17" s="556">
        <v>950000</v>
      </c>
      <c r="H17" s="556">
        <v>920000</v>
      </c>
      <c r="I17" s="556">
        <v>1500000</v>
      </c>
      <c r="J17" s="556">
        <v>1700000</v>
      </c>
      <c r="K17" s="556">
        <v>1800000</v>
      </c>
      <c r="L17" s="556">
        <v>2000000</v>
      </c>
      <c r="M17" s="556">
        <v>1000000</v>
      </c>
      <c r="N17" s="556">
        <v>1200000</v>
      </c>
      <c r="O17" s="104">
        <f t="shared" si="0"/>
        <v>14656000</v>
      </c>
    </row>
    <row r="18" spans="1:15" s="105" customFormat="1" ht="13.5" customHeight="1">
      <c r="A18" s="103" t="s">
        <v>33</v>
      </c>
      <c r="B18" s="290" t="s">
        <v>141</v>
      </c>
      <c r="C18" s="556">
        <v>7000000</v>
      </c>
      <c r="D18" s="556">
        <v>5000000</v>
      </c>
      <c r="E18" s="556">
        <v>7500000</v>
      </c>
      <c r="F18" s="556">
        <v>20400000</v>
      </c>
      <c r="G18" s="556">
        <v>20600000</v>
      </c>
      <c r="H18" s="556">
        <v>24000000</v>
      </c>
      <c r="I18" s="556">
        <v>9300000</v>
      </c>
      <c r="J18" s="556">
        <v>7900000</v>
      </c>
      <c r="K18" s="556">
        <v>8900000</v>
      </c>
      <c r="L18" s="556">
        <v>6500000</v>
      </c>
      <c r="M18" s="556">
        <v>5400000</v>
      </c>
      <c r="N18" s="556">
        <v>6000000</v>
      </c>
      <c r="O18" s="104">
        <f t="shared" si="0"/>
        <v>128500000</v>
      </c>
    </row>
    <row r="19" spans="1:15" s="105" customFormat="1" ht="13.5" customHeight="1">
      <c r="A19" s="103" t="s">
        <v>34</v>
      </c>
      <c r="B19" s="290" t="s">
        <v>185</v>
      </c>
      <c r="C19" s="556">
        <v>100000</v>
      </c>
      <c r="D19" s="556"/>
      <c r="E19" s="556"/>
      <c r="F19" s="556"/>
      <c r="G19" s="556"/>
      <c r="H19" s="556"/>
      <c r="I19" s="556"/>
      <c r="J19" s="556">
        <v>2000000</v>
      </c>
      <c r="K19" s="556"/>
      <c r="L19" s="556"/>
      <c r="M19" s="556">
        <v>3465000</v>
      </c>
      <c r="N19" s="556">
        <v>1235000</v>
      </c>
      <c r="O19" s="104">
        <f t="shared" si="0"/>
        <v>6800000</v>
      </c>
    </row>
    <row r="20" spans="1:15" s="105" customFormat="1" ht="13.5" customHeight="1">
      <c r="A20" s="103" t="s">
        <v>35</v>
      </c>
      <c r="B20" s="290" t="s">
        <v>12</v>
      </c>
      <c r="C20" s="556"/>
      <c r="D20" s="556"/>
      <c r="E20" s="556">
        <v>6000000</v>
      </c>
      <c r="F20" s="556">
        <v>14000000</v>
      </c>
      <c r="G20" s="556">
        <v>12530000</v>
      </c>
      <c r="H20" s="556">
        <v>5600000</v>
      </c>
      <c r="I20" s="556">
        <v>800000</v>
      </c>
      <c r="J20" s="556">
        <v>14000000</v>
      </c>
      <c r="K20" s="556">
        <v>3500000</v>
      </c>
      <c r="L20" s="556">
        <v>3500000</v>
      </c>
      <c r="M20" s="556">
        <v>3500000</v>
      </c>
      <c r="N20" s="556"/>
      <c r="O20" s="104">
        <f t="shared" si="0"/>
        <v>63430000</v>
      </c>
    </row>
    <row r="21" spans="1:15" s="105" customFormat="1" ht="13.5" customHeight="1">
      <c r="A21" s="103" t="s">
        <v>36</v>
      </c>
      <c r="B21" s="290" t="s">
        <v>232</v>
      </c>
      <c r="C21" s="556"/>
      <c r="D21" s="556"/>
      <c r="E21" s="556"/>
      <c r="F21" s="556">
        <v>24696420</v>
      </c>
      <c r="G21" s="556"/>
      <c r="H21" s="556"/>
      <c r="I21" s="556"/>
      <c r="J21" s="556"/>
      <c r="K21" s="556">
        <v>2828600</v>
      </c>
      <c r="L21" s="556">
        <v>3200000</v>
      </c>
      <c r="M21" s="556"/>
      <c r="N21" s="556">
        <v>1500000</v>
      </c>
      <c r="O21" s="104">
        <f t="shared" si="0"/>
        <v>32225020</v>
      </c>
    </row>
    <row r="22" spans="1:15" s="105" customFormat="1" ht="15">
      <c r="A22" s="103" t="s">
        <v>37</v>
      </c>
      <c r="B22" s="292" t="s">
        <v>188</v>
      </c>
      <c r="C22" s="556"/>
      <c r="D22" s="556"/>
      <c r="E22" s="556"/>
      <c r="F22" s="556">
        <v>6388600</v>
      </c>
      <c r="G22" s="556"/>
      <c r="H22" s="556">
        <v>1500000</v>
      </c>
      <c r="I22" s="556"/>
      <c r="J22" s="556"/>
      <c r="K22" s="556">
        <v>20000000</v>
      </c>
      <c r="L22" s="556">
        <v>8000000</v>
      </c>
      <c r="M22" s="556">
        <v>60000000</v>
      </c>
      <c r="N22" s="556">
        <v>30000000</v>
      </c>
      <c r="O22" s="104">
        <f t="shared" si="0"/>
        <v>125888600</v>
      </c>
    </row>
    <row r="23" spans="1:15" s="105" customFormat="1" ht="13.5" customHeight="1">
      <c r="A23" s="103" t="s">
        <v>38</v>
      </c>
      <c r="B23" s="290" t="s">
        <v>234</v>
      </c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104">
        <f t="shared" si="0"/>
        <v>0</v>
      </c>
    </row>
    <row r="24" spans="1:15" s="105" customFormat="1" ht="13.5" customHeight="1" thickBot="1">
      <c r="A24" s="103" t="s">
        <v>39</v>
      </c>
      <c r="B24" s="290" t="s">
        <v>13</v>
      </c>
      <c r="C24" s="556">
        <v>3165677</v>
      </c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104">
        <f t="shared" si="0"/>
        <v>3165677</v>
      </c>
    </row>
    <row r="25" spans="1:15" s="100" customFormat="1" ht="15.75" customHeight="1" thickBot="1">
      <c r="A25" s="109" t="s">
        <v>40</v>
      </c>
      <c r="B25" s="37" t="s">
        <v>111</v>
      </c>
      <c r="C25" s="558">
        <f aca="true" t="shared" si="2" ref="C25:N25">SUM(C16:C24)</f>
        <v>15027677</v>
      </c>
      <c r="D25" s="558">
        <f t="shared" si="2"/>
        <v>9762000</v>
      </c>
      <c r="E25" s="558">
        <f t="shared" si="2"/>
        <v>18262000</v>
      </c>
      <c r="F25" s="558">
        <f t="shared" si="2"/>
        <v>73035020</v>
      </c>
      <c r="G25" s="558">
        <f t="shared" si="2"/>
        <v>39880000</v>
      </c>
      <c r="H25" s="558">
        <f t="shared" si="2"/>
        <v>37520000</v>
      </c>
      <c r="I25" s="558">
        <f t="shared" si="2"/>
        <v>17100000</v>
      </c>
      <c r="J25" s="558">
        <f t="shared" si="2"/>
        <v>32100000</v>
      </c>
      <c r="K25" s="558">
        <f t="shared" si="2"/>
        <v>45828600</v>
      </c>
      <c r="L25" s="558">
        <f t="shared" si="2"/>
        <v>31400000</v>
      </c>
      <c r="M25" s="558">
        <f t="shared" si="2"/>
        <v>78865000</v>
      </c>
      <c r="N25" s="558">
        <f t="shared" si="2"/>
        <v>46435000</v>
      </c>
      <c r="O25" s="107">
        <f t="shared" si="0"/>
        <v>445215297</v>
      </c>
    </row>
    <row r="26" spans="1:15" ht="15.75" thickBot="1">
      <c r="A26" s="109" t="s">
        <v>41</v>
      </c>
      <c r="B26" s="294" t="s">
        <v>112</v>
      </c>
      <c r="C26" s="559">
        <f aca="true" t="shared" si="3" ref="C26:O26">C14-C25</f>
        <v>106572333</v>
      </c>
      <c r="D26" s="559">
        <f t="shared" si="3"/>
        <v>1232469</v>
      </c>
      <c r="E26" s="559">
        <f t="shared" si="3"/>
        <v>34756469</v>
      </c>
      <c r="F26" s="559">
        <f t="shared" si="3"/>
        <v>-51540551</v>
      </c>
      <c r="G26" s="559">
        <f t="shared" si="3"/>
        <v>-15354907</v>
      </c>
      <c r="H26" s="559">
        <f t="shared" si="3"/>
        <v>-9873531</v>
      </c>
      <c r="I26" s="559">
        <f t="shared" si="3"/>
        <v>19894469</v>
      </c>
      <c r="J26" s="559">
        <f t="shared" si="3"/>
        <v>5894469</v>
      </c>
      <c r="K26" s="559">
        <f t="shared" si="3"/>
        <v>10665869</v>
      </c>
      <c r="L26" s="559">
        <f t="shared" si="3"/>
        <v>41094469</v>
      </c>
      <c r="M26" s="559">
        <f t="shared" si="3"/>
        <v>-38370531</v>
      </c>
      <c r="N26" s="559">
        <f t="shared" si="3"/>
        <v>-37874324</v>
      </c>
      <c r="O26" s="110">
        <f t="shared" si="3"/>
        <v>67096703</v>
      </c>
    </row>
    <row r="27" ht="15">
      <c r="A27" s="112"/>
    </row>
    <row r="28" spans="2:15" ht="15">
      <c r="B28" s="113"/>
      <c r="C28" s="114"/>
      <c r="D28" s="114"/>
      <c r="O28" s="111"/>
    </row>
    <row r="29" ht="15">
      <c r="O29" s="111"/>
    </row>
    <row r="30" ht="15">
      <c r="O30" s="111"/>
    </row>
    <row r="31" ht="15">
      <c r="O31" s="111"/>
    </row>
    <row r="32" ht="15">
      <c r="O32" s="111"/>
    </row>
    <row r="33" ht="15">
      <c r="O33" s="111"/>
    </row>
    <row r="34" ht="15">
      <c r="O34" s="111"/>
    </row>
    <row r="35" ht="15">
      <c r="O35" s="111"/>
    </row>
    <row r="36" ht="15">
      <c r="O36" s="111"/>
    </row>
    <row r="37" ht="15">
      <c r="O37" s="111"/>
    </row>
    <row r="38" ht="15">
      <c r="O38" s="111"/>
    </row>
    <row r="39" ht="15">
      <c r="O39" s="111"/>
    </row>
    <row r="40" ht="15">
      <c r="O40" s="111"/>
    </row>
    <row r="41" ht="15">
      <c r="O41" s="111"/>
    </row>
    <row r="42" ht="15">
      <c r="O42" s="111"/>
    </row>
    <row r="43" ht="15">
      <c r="O43" s="111"/>
    </row>
    <row r="44" ht="15">
      <c r="O44" s="111"/>
    </row>
    <row r="45" ht="15">
      <c r="O45" s="111"/>
    </row>
    <row r="46" ht="15">
      <c r="O46" s="111"/>
    </row>
    <row r="47" ht="15">
      <c r="O47" s="111"/>
    </row>
    <row r="48" ht="15">
      <c r="O48" s="111"/>
    </row>
    <row r="49" ht="15">
      <c r="O49" s="111"/>
    </row>
    <row r="50" ht="15">
      <c r="O50" s="111"/>
    </row>
    <row r="51" ht="15">
      <c r="O51" s="111"/>
    </row>
    <row r="52" ht="15">
      <c r="O52" s="111"/>
    </row>
    <row r="53" ht="15">
      <c r="O53" s="111"/>
    </row>
    <row r="54" ht="15">
      <c r="O54" s="111"/>
    </row>
    <row r="55" ht="15">
      <c r="O55" s="111"/>
    </row>
    <row r="56" ht="15">
      <c r="O56" s="111"/>
    </row>
    <row r="57" ht="15">
      <c r="O57" s="111"/>
    </row>
    <row r="58" ht="15">
      <c r="O58" s="111"/>
    </row>
    <row r="59" ht="15">
      <c r="O59" s="111"/>
    </row>
    <row r="60" ht="15">
      <c r="O60" s="111"/>
    </row>
    <row r="61" ht="15">
      <c r="O61" s="111"/>
    </row>
    <row r="62" ht="15">
      <c r="O62" s="111"/>
    </row>
    <row r="63" ht="15">
      <c r="O63" s="111"/>
    </row>
    <row r="64" ht="15">
      <c r="O64" s="111"/>
    </row>
    <row r="65" ht="15">
      <c r="O65" s="111"/>
    </row>
    <row r="66" ht="15">
      <c r="O66" s="111"/>
    </row>
    <row r="67" ht="15">
      <c r="O67" s="111"/>
    </row>
    <row r="68" ht="15">
      <c r="O68" s="111"/>
    </row>
    <row r="69" ht="15">
      <c r="O69" s="111"/>
    </row>
    <row r="70" ht="15">
      <c r="O70" s="111"/>
    </row>
    <row r="71" ht="15">
      <c r="O71" s="111"/>
    </row>
    <row r="72" ht="15">
      <c r="O72" s="111"/>
    </row>
    <row r="73" ht="15">
      <c r="O73" s="111"/>
    </row>
    <row r="74" ht="15">
      <c r="O74" s="111"/>
    </row>
    <row r="75" ht="15">
      <c r="O75" s="111"/>
    </row>
    <row r="76" ht="15">
      <c r="O76" s="111"/>
    </row>
    <row r="77" ht="15">
      <c r="O77" s="111"/>
    </row>
    <row r="78" ht="15">
      <c r="O78" s="111"/>
    </row>
    <row r="79" ht="15">
      <c r="O79" s="111"/>
    </row>
    <row r="80" ht="15">
      <c r="O80" s="111"/>
    </row>
    <row r="81" ht="15">
      <c r="O81" s="11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view="pageLayout" workbookViewId="0" topLeftCell="A4">
      <selection activeCell="B16" sqref="B16"/>
    </sheetView>
  </sheetViews>
  <sheetFormatPr defaultColWidth="9.375" defaultRowHeight="12.75"/>
  <cols>
    <col min="1" max="1" width="88.625" style="47" customWidth="1"/>
    <col min="2" max="2" width="27.75390625" style="47" customWidth="1"/>
    <col min="3" max="3" width="3.50390625" style="47" customWidth="1"/>
    <col min="4" max="16384" width="9.375" style="47" customWidth="1"/>
  </cols>
  <sheetData>
    <row r="1" spans="1:2" ht="47.25" customHeight="1">
      <c r="A1" s="709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709"/>
    </row>
    <row r="2" spans="1:2" ht="22.5" customHeight="1" thickBot="1">
      <c r="A2" s="385"/>
      <c r="B2" s="386" t="s">
        <v>14</v>
      </c>
    </row>
    <row r="3" spans="1:2" s="48" customFormat="1" ht="24" customHeight="1" thickBot="1">
      <c r="A3" s="296" t="s">
        <v>53</v>
      </c>
      <c r="B3" s="384" t="str">
        <f>+CONCATENATE(LEFT(ÖSSZEFÜGGÉSEK!A5,4),". évi támogatás összesen")</f>
        <v>2018. évi támogatás összesen</v>
      </c>
    </row>
    <row r="4" spans="1:2" s="49" customFormat="1" ht="13.5" thickBot="1">
      <c r="A4" s="189" t="s">
        <v>498</v>
      </c>
      <c r="B4" s="190" t="s">
        <v>499</v>
      </c>
    </row>
    <row r="5" spans="1:2" ht="12.75">
      <c r="A5" s="115" t="s">
        <v>587</v>
      </c>
      <c r="B5" s="417">
        <v>5343080</v>
      </c>
    </row>
    <row r="6" spans="1:2" ht="12.75" customHeight="1">
      <c r="A6" s="116" t="s">
        <v>588</v>
      </c>
      <c r="B6" s="417">
        <v>13440000</v>
      </c>
    </row>
    <row r="7" spans="1:2" ht="12.75">
      <c r="A7" s="116" t="s">
        <v>589</v>
      </c>
      <c r="B7" s="417">
        <v>565662</v>
      </c>
    </row>
    <row r="8" spans="1:2" ht="12.75">
      <c r="A8" s="116" t="s">
        <v>590</v>
      </c>
      <c r="B8" s="417">
        <v>8828030</v>
      </c>
    </row>
    <row r="9" spans="1:2" ht="12.75">
      <c r="A9" s="116" t="s">
        <v>591</v>
      </c>
      <c r="B9" s="417">
        <v>6000000</v>
      </c>
    </row>
    <row r="10" spans="1:2" ht="12.75">
      <c r="A10" s="116" t="s">
        <v>592</v>
      </c>
      <c r="B10" s="417">
        <v>469200</v>
      </c>
    </row>
    <row r="11" spans="1:2" ht="12.75">
      <c r="A11" s="116" t="s">
        <v>593</v>
      </c>
      <c r="B11" s="417">
        <v>29255100</v>
      </c>
    </row>
    <row r="12" spans="1:2" ht="12.75">
      <c r="A12" s="116" t="s">
        <v>597</v>
      </c>
      <c r="B12" s="417">
        <v>0</v>
      </c>
    </row>
    <row r="13" spans="1:3" ht="12.75">
      <c r="A13" s="116" t="s">
        <v>594</v>
      </c>
      <c r="B13" s="417">
        <v>10665000</v>
      </c>
      <c r="C13" s="710" t="s">
        <v>534</v>
      </c>
    </row>
    <row r="14" spans="1:3" ht="12.75">
      <c r="A14" s="116" t="s">
        <v>595</v>
      </c>
      <c r="B14" s="417">
        <v>1605440</v>
      </c>
      <c r="C14" s="710"/>
    </row>
    <row r="15" spans="1:3" ht="12.75">
      <c r="A15" s="116" t="s">
        <v>596</v>
      </c>
      <c r="B15" s="417">
        <v>2416800</v>
      </c>
      <c r="C15" s="710"/>
    </row>
    <row r="16" spans="1:3" ht="12.75">
      <c r="A16" s="116"/>
      <c r="B16" s="417"/>
      <c r="C16" s="710"/>
    </row>
    <row r="17" spans="1:3" ht="12.75">
      <c r="A17" s="116"/>
      <c r="B17" s="417"/>
      <c r="C17" s="710"/>
    </row>
    <row r="18" spans="1:3" ht="12.75">
      <c r="A18" s="116"/>
      <c r="B18" s="417"/>
      <c r="C18" s="710"/>
    </row>
    <row r="19" spans="1:3" ht="12.75">
      <c r="A19" s="116"/>
      <c r="B19" s="417"/>
      <c r="C19" s="710"/>
    </row>
    <row r="20" spans="1:3" ht="12.75">
      <c r="A20" s="116"/>
      <c r="B20" s="417"/>
      <c r="C20" s="710"/>
    </row>
    <row r="21" spans="1:3" ht="12.75">
      <c r="A21" s="116"/>
      <c r="B21" s="417"/>
      <c r="C21" s="710"/>
    </row>
    <row r="22" spans="1:3" ht="12.75">
      <c r="A22" s="116"/>
      <c r="B22" s="417"/>
      <c r="C22" s="710"/>
    </row>
    <row r="23" spans="1:3" ht="12.75">
      <c r="A23" s="116"/>
      <c r="B23" s="417"/>
      <c r="C23" s="710"/>
    </row>
    <row r="24" spans="1:3" ht="13.5" thickBot="1">
      <c r="A24" s="117"/>
      <c r="B24" s="417"/>
      <c r="C24" s="710"/>
    </row>
    <row r="25" spans="1:3" s="51" customFormat="1" ht="19.5" customHeight="1" thickBot="1">
      <c r="A25" s="34" t="s">
        <v>54</v>
      </c>
      <c r="B25" s="50">
        <f>SUM(B5:B24)</f>
        <v>78588312</v>
      </c>
      <c r="C25" s="710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3">
      <selection activeCell="D12" sqref="D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714" t="str">
        <f>+CONCATENATE("K I M U T A T Á S",CHAR(10),"a ",LEFT(ÖSSZEFÜGGÉSEK!A5,4),". évben céljelleggel juttatott támogatásokról")</f>
        <v>K I M U T A T Á S
a 2018. évben céljelleggel juttatott támogatásokról</v>
      </c>
      <c r="B1" s="714"/>
      <c r="C1" s="714"/>
      <c r="D1" s="714"/>
    </row>
    <row r="2" spans="1:4" ht="17.25" customHeight="1">
      <c r="A2" s="383"/>
      <c r="B2" s="383"/>
      <c r="C2" s="383"/>
      <c r="D2" s="383"/>
    </row>
    <row r="3" spans="1:4" ht="13.5" thickBot="1">
      <c r="A3" s="211"/>
      <c r="B3" s="211"/>
      <c r="C3" s="711" t="str">
        <f>'4.sz tájékoztató t.'!O2</f>
        <v>Forintban!</v>
      </c>
      <c r="D3" s="711"/>
    </row>
    <row r="4" spans="1:4" ht="42.75" customHeight="1" thickBot="1">
      <c r="A4" s="387" t="s">
        <v>70</v>
      </c>
      <c r="B4" s="388" t="s">
        <v>126</v>
      </c>
      <c r="C4" s="388" t="s">
        <v>127</v>
      </c>
      <c r="D4" s="389" t="s">
        <v>15</v>
      </c>
    </row>
    <row r="5" spans="1:4" ht="15.75" customHeight="1">
      <c r="A5" s="212" t="s">
        <v>19</v>
      </c>
      <c r="B5" s="28" t="s">
        <v>598</v>
      </c>
      <c r="C5" s="28" t="s">
        <v>599</v>
      </c>
      <c r="D5" s="560">
        <v>6400000</v>
      </c>
    </row>
    <row r="6" spans="1:4" ht="15.75" customHeight="1">
      <c r="A6" s="213" t="s">
        <v>20</v>
      </c>
      <c r="B6" s="29" t="s">
        <v>600</v>
      </c>
      <c r="C6" s="29" t="s">
        <v>599</v>
      </c>
      <c r="D6" s="561">
        <v>400000</v>
      </c>
    </row>
    <row r="7" spans="1:4" ht="15.75" customHeight="1">
      <c r="A7" s="213" t="s">
        <v>21</v>
      </c>
      <c r="B7" s="29" t="s">
        <v>601</v>
      </c>
      <c r="C7" s="29" t="s">
        <v>599</v>
      </c>
      <c r="D7" s="561">
        <v>400000</v>
      </c>
    </row>
    <row r="8" spans="1:4" ht="15.75" customHeight="1">
      <c r="A8" s="213" t="s">
        <v>22</v>
      </c>
      <c r="B8" s="29" t="s">
        <v>602</v>
      </c>
      <c r="C8" s="29" t="s">
        <v>599</v>
      </c>
      <c r="D8" s="561">
        <v>1000000</v>
      </c>
    </row>
    <row r="9" spans="1:4" ht="15.75" customHeight="1">
      <c r="A9" s="213" t="s">
        <v>23</v>
      </c>
      <c r="B9" s="29" t="s">
        <v>603</v>
      </c>
      <c r="C9" s="29" t="s">
        <v>599</v>
      </c>
      <c r="D9" s="561">
        <v>500000</v>
      </c>
    </row>
    <row r="10" spans="1:4" ht="15.75" customHeight="1">
      <c r="A10" s="213" t="s">
        <v>24</v>
      </c>
      <c r="B10" s="29" t="s">
        <v>612</v>
      </c>
      <c r="C10" s="29" t="s">
        <v>599</v>
      </c>
      <c r="D10" s="561">
        <v>600000</v>
      </c>
    </row>
    <row r="11" spans="1:4" ht="15.75" customHeight="1">
      <c r="A11" s="213" t="s">
        <v>25</v>
      </c>
      <c r="B11" s="29" t="s">
        <v>604</v>
      </c>
      <c r="C11" s="29" t="s">
        <v>599</v>
      </c>
      <c r="D11" s="561">
        <v>3100000</v>
      </c>
    </row>
    <row r="12" spans="1:4" ht="15.75" customHeight="1">
      <c r="A12" s="213" t="s">
        <v>26</v>
      </c>
      <c r="B12" s="29" t="s">
        <v>605</v>
      </c>
      <c r="C12" s="29" t="s">
        <v>599</v>
      </c>
      <c r="D12" s="561">
        <v>14577549</v>
      </c>
    </row>
    <row r="13" spans="1:4" ht="15.75" customHeight="1">
      <c r="A13" s="213" t="s">
        <v>27</v>
      </c>
      <c r="B13" s="29" t="s">
        <v>606</v>
      </c>
      <c r="C13" s="29" t="s">
        <v>599</v>
      </c>
      <c r="D13" s="561">
        <v>30994654</v>
      </c>
    </row>
    <row r="14" spans="1:4" ht="15.75" customHeight="1">
      <c r="A14" s="213" t="s">
        <v>28</v>
      </c>
      <c r="B14" s="29" t="s">
        <v>607</v>
      </c>
      <c r="C14" s="29" t="s">
        <v>599</v>
      </c>
      <c r="D14" s="561">
        <v>1960219</v>
      </c>
    </row>
    <row r="15" spans="1:4" ht="15.75" customHeight="1">
      <c r="A15" s="213" t="s">
        <v>29</v>
      </c>
      <c r="B15" s="29" t="s">
        <v>608</v>
      </c>
      <c r="C15" s="29" t="s">
        <v>599</v>
      </c>
      <c r="D15" s="561">
        <v>235000</v>
      </c>
    </row>
    <row r="16" spans="1:4" ht="15.75" customHeight="1">
      <c r="A16" s="213" t="s">
        <v>30</v>
      </c>
      <c r="B16" s="29" t="s">
        <v>609</v>
      </c>
      <c r="C16" s="29" t="s">
        <v>599</v>
      </c>
      <c r="D16" s="561">
        <v>1300000</v>
      </c>
    </row>
    <row r="17" spans="1:4" ht="15.75" customHeight="1">
      <c r="A17" s="213" t="s">
        <v>31</v>
      </c>
      <c r="B17" s="29" t="s">
        <v>610</v>
      </c>
      <c r="C17" s="29" t="s">
        <v>599</v>
      </c>
      <c r="D17" s="561">
        <v>534581</v>
      </c>
    </row>
    <row r="18" spans="1:4" ht="15.75" customHeight="1">
      <c r="A18" s="213" t="s">
        <v>32</v>
      </c>
      <c r="B18" s="29" t="s">
        <v>611</v>
      </c>
      <c r="C18" s="29" t="s">
        <v>599</v>
      </c>
      <c r="D18" s="561">
        <v>607000</v>
      </c>
    </row>
    <row r="19" spans="1:4" ht="15.75" customHeight="1">
      <c r="A19" s="213" t="s">
        <v>33</v>
      </c>
      <c r="B19" s="29" t="s">
        <v>646</v>
      </c>
      <c r="C19" s="29" t="s">
        <v>599</v>
      </c>
      <c r="D19" s="561">
        <v>100000</v>
      </c>
    </row>
    <row r="20" spans="1:4" ht="15.75" customHeight="1">
      <c r="A20" s="213" t="s">
        <v>34</v>
      </c>
      <c r="B20" s="29"/>
      <c r="C20" s="29"/>
      <c r="D20" s="561"/>
    </row>
    <row r="21" spans="1:4" ht="15.75" customHeight="1">
      <c r="A21" s="213" t="s">
        <v>35</v>
      </c>
      <c r="B21" s="29"/>
      <c r="C21" s="29"/>
      <c r="D21" s="561"/>
    </row>
    <row r="22" spans="1:4" ht="15.75" customHeight="1">
      <c r="A22" s="213" t="s">
        <v>36</v>
      </c>
      <c r="B22" s="29"/>
      <c r="C22" s="29"/>
      <c r="D22" s="561"/>
    </row>
    <row r="23" spans="1:4" ht="15.75" customHeight="1">
      <c r="A23" s="213" t="s">
        <v>37</v>
      </c>
      <c r="B23" s="29"/>
      <c r="C23" s="29"/>
      <c r="D23" s="561"/>
    </row>
    <row r="24" spans="1:4" ht="15.75" customHeight="1">
      <c r="A24" s="213" t="s">
        <v>38</v>
      </c>
      <c r="B24" s="29"/>
      <c r="C24" s="29"/>
      <c r="D24" s="561"/>
    </row>
    <row r="25" spans="1:4" ht="15.75" customHeight="1">
      <c r="A25" s="213" t="s">
        <v>39</v>
      </c>
      <c r="B25" s="29"/>
      <c r="C25" s="29"/>
      <c r="D25" s="561"/>
    </row>
    <row r="26" spans="1:4" ht="15.75" customHeight="1">
      <c r="A26" s="213" t="s">
        <v>40</v>
      </c>
      <c r="B26" s="29"/>
      <c r="C26" s="29"/>
      <c r="D26" s="561"/>
    </row>
    <row r="27" spans="1:4" ht="15.75" customHeight="1">
      <c r="A27" s="213" t="s">
        <v>41</v>
      </c>
      <c r="B27" s="29"/>
      <c r="C27" s="29"/>
      <c r="D27" s="561"/>
    </row>
    <row r="28" spans="1:4" ht="15.75" customHeight="1">
      <c r="A28" s="213" t="s">
        <v>42</v>
      </c>
      <c r="B28" s="29"/>
      <c r="C28" s="29"/>
      <c r="D28" s="561"/>
    </row>
    <row r="29" spans="1:4" ht="15.75" customHeight="1">
      <c r="A29" s="213" t="s">
        <v>43</v>
      </c>
      <c r="B29" s="29"/>
      <c r="C29" s="29"/>
      <c r="D29" s="561"/>
    </row>
    <row r="30" spans="1:4" ht="15.75" customHeight="1">
      <c r="A30" s="213" t="s">
        <v>44</v>
      </c>
      <c r="B30" s="29"/>
      <c r="C30" s="29"/>
      <c r="D30" s="561"/>
    </row>
    <row r="31" spans="1:4" ht="15.75" customHeight="1">
      <c r="A31" s="213" t="s">
        <v>45</v>
      </c>
      <c r="B31" s="29"/>
      <c r="C31" s="29"/>
      <c r="D31" s="561"/>
    </row>
    <row r="32" spans="1:4" ht="15.75" customHeight="1">
      <c r="A32" s="213" t="s">
        <v>46</v>
      </c>
      <c r="B32" s="29"/>
      <c r="C32" s="29"/>
      <c r="D32" s="561"/>
    </row>
    <row r="33" spans="1:4" ht="15.75" customHeight="1">
      <c r="A33" s="213" t="s">
        <v>47</v>
      </c>
      <c r="B33" s="29"/>
      <c r="C33" s="29"/>
      <c r="D33" s="561"/>
    </row>
    <row r="34" spans="1:4" ht="15.75" customHeight="1">
      <c r="A34" s="213" t="s">
        <v>128</v>
      </c>
      <c r="B34" s="29"/>
      <c r="C34" s="29"/>
      <c r="D34" s="562"/>
    </row>
    <row r="35" spans="1:4" ht="15.75" customHeight="1">
      <c r="A35" s="213" t="s">
        <v>129</v>
      </c>
      <c r="B35" s="29"/>
      <c r="C35" s="29"/>
      <c r="D35" s="562"/>
    </row>
    <row r="36" spans="1:4" ht="15.75" customHeight="1">
      <c r="A36" s="213" t="s">
        <v>130</v>
      </c>
      <c r="B36" s="29"/>
      <c r="C36" s="29"/>
      <c r="D36" s="562"/>
    </row>
    <row r="37" spans="1:4" ht="15.75" customHeight="1" thickBot="1">
      <c r="A37" s="214" t="s">
        <v>131</v>
      </c>
      <c r="B37" s="30"/>
      <c r="C37" s="30"/>
      <c r="D37" s="563"/>
    </row>
    <row r="38" spans="1:4" ht="15.75" customHeight="1" thickBot="1">
      <c r="A38" s="712" t="s">
        <v>54</v>
      </c>
      <c r="B38" s="713"/>
      <c r="C38" s="215"/>
      <c r="D38" s="564">
        <f>SUM(D5:D37)</f>
        <v>62709003</v>
      </c>
    </row>
    <row r="39" ht="12.75">
      <c r="A39" t="s">
        <v>203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35" sqref="E35"/>
    </sheetView>
  </sheetViews>
  <sheetFormatPr defaultColWidth="9.375" defaultRowHeight="12.75"/>
  <cols>
    <col min="1" max="1" width="9.00390625" style="391" customWidth="1"/>
    <col min="2" max="2" width="66.375" style="391" bestFit="1" customWidth="1"/>
    <col min="3" max="3" width="15.50390625" style="392" customWidth="1"/>
    <col min="4" max="5" width="15.50390625" style="391" customWidth="1"/>
    <col min="6" max="6" width="9.00390625" style="425" customWidth="1"/>
    <col min="7" max="16384" width="9.375" style="425" customWidth="1"/>
  </cols>
  <sheetData>
    <row r="1" spans="1:5" ht="15.75" customHeight="1">
      <c r="A1" s="642" t="s">
        <v>16</v>
      </c>
      <c r="B1" s="642"/>
      <c r="C1" s="642"/>
      <c r="D1" s="642"/>
      <c r="E1" s="642"/>
    </row>
    <row r="2" spans="1:5" ht="15.75" customHeight="1" thickBot="1">
      <c r="A2" s="643" t="s">
        <v>153</v>
      </c>
      <c r="B2" s="643"/>
      <c r="D2" s="140"/>
      <c r="E2" s="312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16" t="str">
        <f>+CONCATENATE(LEFT(ÖSSZEFÜGGÉSEK!A5,4)+2,". évi")</f>
        <v>2020. évi</v>
      </c>
      <c r="E3" s="160" t="str">
        <f>+CONCATENATE(LEFT(ÖSSZEFÜGGÉSEK!A5,4)+3,". évi")</f>
        <v>2021. évi</v>
      </c>
    </row>
    <row r="4" spans="1:5" s="426" customFormat="1" ht="12" customHeight="1" thickBot="1">
      <c r="A4" s="31" t="s">
        <v>498</v>
      </c>
      <c r="B4" s="32" t="s">
        <v>499</v>
      </c>
      <c r="C4" s="32" t="s">
        <v>500</v>
      </c>
      <c r="D4" s="32" t="s">
        <v>502</v>
      </c>
      <c r="E4" s="460" t="s">
        <v>501</v>
      </c>
    </row>
    <row r="5" spans="1:5" s="427" customFormat="1" ht="12" customHeight="1" thickBot="1">
      <c r="A5" s="20" t="s">
        <v>19</v>
      </c>
      <c r="B5" s="21" t="s">
        <v>538</v>
      </c>
      <c r="C5" s="477">
        <v>78000000</v>
      </c>
      <c r="D5" s="477">
        <v>75000000</v>
      </c>
      <c r="E5" s="478">
        <v>75000000</v>
      </c>
    </row>
    <row r="6" spans="1:5" s="427" customFormat="1" ht="12" customHeight="1" thickBot="1">
      <c r="A6" s="20" t="s">
        <v>20</v>
      </c>
      <c r="B6" s="297" t="s">
        <v>378</v>
      </c>
      <c r="C6" s="477"/>
      <c r="D6" s="477"/>
      <c r="E6" s="478"/>
    </row>
    <row r="7" spans="1:5" s="427" customFormat="1" ht="12" customHeight="1" thickBot="1">
      <c r="A7" s="20" t="s">
        <v>21</v>
      </c>
      <c r="B7" s="21" t="s">
        <v>386</v>
      </c>
      <c r="C7" s="477"/>
      <c r="D7" s="477"/>
      <c r="E7" s="478"/>
    </row>
    <row r="8" spans="1:5" s="427" customFormat="1" ht="12" customHeight="1" thickBot="1">
      <c r="A8" s="20" t="s">
        <v>174</v>
      </c>
      <c r="B8" s="21" t="s">
        <v>270</v>
      </c>
      <c r="C8" s="415">
        <f>SUM(C9:C15)</f>
        <v>133500000</v>
      </c>
      <c r="D8" s="415">
        <f>SUM(D9:D15)</f>
        <v>133500000</v>
      </c>
      <c r="E8" s="459">
        <f>SUM(E9:E15)</f>
        <v>133500000</v>
      </c>
    </row>
    <row r="9" spans="1:5" s="427" customFormat="1" ht="12" customHeight="1">
      <c r="A9" s="15" t="s">
        <v>271</v>
      </c>
      <c r="B9" s="428" t="s">
        <v>562</v>
      </c>
      <c r="C9" s="410">
        <v>85000000</v>
      </c>
      <c r="D9" s="410">
        <v>85000000</v>
      </c>
      <c r="E9" s="274">
        <v>85000000</v>
      </c>
    </row>
    <row r="10" spans="1:5" s="427" customFormat="1" ht="12" customHeight="1">
      <c r="A10" s="14" t="s">
        <v>272</v>
      </c>
      <c r="B10" s="429" t="s">
        <v>563</v>
      </c>
      <c r="C10" s="409">
        <v>30000000</v>
      </c>
      <c r="D10" s="409">
        <v>30000000</v>
      </c>
      <c r="E10" s="273">
        <v>30000000</v>
      </c>
    </row>
    <row r="11" spans="1:5" s="427" customFormat="1" ht="12" customHeight="1">
      <c r="A11" s="14" t="s">
        <v>273</v>
      </c>
      <c r="B11" s="429" t="s">
        <v>564</v>
      </c>
      <c r="C11" s="409">
        <v>14000000</v>
      </c>
      <c r="D11" s="409">
        <v>14000000</v>
      </c>
      <c r="E11" s="273">
        <v>14000000</v>
      </c>
    </row>
    <row r="12" spans="1:5" s="427" customFormat="1" ht="12" customHeight="1">
      <c r="A12" s="14" t="s">
        <v>274</v>
      </c>
      <c r="B12" s="429" t="s">
        <v>565</v>
      </c>
      <c r="C12" s="409"/>
      <c r="D12" s="409"/>
      <c r="E12" s="273"/>
    </row>
    <row r="13" spans="1:5" s="427" customFormat="1" ht="12" customHeight="1">
      <c r="A13" s="14" t="s">
        <v>559</v>
      </c>
      <c r="B13" s="429" t="s">
        <v>275</v>
      </c>
      <c r="C13" s="409">
        <v>4000000</v>
      </c>
      <c r="D13" s="409">
        <v>4000000</v>
      </c>
      <c r="E13" s="273">
        <v>4000000</v>
      </c>
    </row>
    <row r="14" spans="1:5" s="427" customFormat="1" ht="12" customHeight="1">
      <c r="A14" s="14" t="s">
        <v>560</v>
      </c>
      <c r="B14" s="429" t="s">
        <v>276</v>
      </c>
      <c r="C14" s="409"/>
      <c r="D14" s="409"/>
      <c r="E14" s="273"/>
    </row>
    <row r="15" spans="1:5" s="427" customFormat="1" ht="12" customHeight="1" thickBot="1">
      <c r="A15" s="16" t="s">
        <v>561</v>
      </c>
      <c r="B15" s="430" t="s">
        <v>277</v>
      </c>
      <c r="C15" s="411">
        <v>500000</v>
      </c>
      <c r="D15" s="411">
        <v>500000</v>
      </c>
      <c r="E15" s="275">
        <v>500000</v>
      </c>
    </row>
    <row r="16" spans="1:5" s="427" customFormat="1" ht="12" customHeight="1" thickBot="1">
      <c r="A16" s="20" t="s">
        <v>23</v>
      </c>
      <c r="B16" s="21" t="s">
        <v>541</v>
      </c>
      <c r="C16" s="477">
        <v>85000000</v>
      </c>
      <c r="D16" s="477">
        <v>86000000</v>
      </c>
      <c r="E16" s="478">
        <v>86000000</v>
      </c>
    </row>
    <row r="17" spans="1:5" s="427" customFormat="1" ht="12" customHeight="1" thickBot="1">
      <c r="A17" s="20" t="s">
        <v>24</v>
      </c>
      <c r="B17" s="21" t="s">
        <v>10</v>
      </c>
      <c r="C17" s="477"/>
      <c r="D17" s="477"/>
      <c r="E17" s="478"/>
    </row>
    <row r="18" spans="1:5" s="427" customFormat="1" ht="12" customHeight="1" thickBot="1">
      <c r="A18" s="20" t="s">
        <v>181</v>
      </c>
      <c r="B18" s="21" t="s">
        <v>540</v>
      </c>
      <c r="C18" s="477"/>
      <c r="D18" s="477"/>
      <c r="E18" s="478"/>
    </row>
    <row r="19" spans="1:5" s="427" customFormat="1" ht="12" customHeight="1" thickBot="1">
      <c r="A19" s="20" t="s">
        <v>26</v>
      </c>
      <c r="B19" s="297" t="s">
        <v>539</v>
      </c>
      <c r="C19" s="477"/>
      <c r="D19" s="477"/>
      <c r="E19" s="478"/>
    </row>
    <row r="20" spans="1:5" s="427" customFormat="1" ht="12" customHeight="1" thickBot="1">
      <c r="A20" s="20" t="s">
        <v>27</v>
      </c>
      <c r="B20" s="21" t="s">
        <v>310</v>
      </c>
      <c r="C20" s="415">
        <f>+C5+C6+C7+C8+C16+C17+C18+C19</f>
        <v>296500000</v>
      </c>
      <c r="D20" s="415">
        <f>+D5+D6+D7+D8+D16+D17+D18+D19</f>
        <v>294500000</v>
      </c>
      <c r="E20" s="308">
        <f>+E5+E6+E7+E8+E16+E17+E18+E19</f>
        <v>294500000</v>
      </c>
    </row>
    <row r="21" spans="1:5" s="427" customFormat="1" ht="12" customHeight="1" thickBot="1">
      <c r="A21" s="20" t="s">
        <v>28</v>
      </c>
      <c r="B21" s="21" t="s">
        <v>542</v>
      </c>
      <c r="C21" s="521">
        <v>25000000</v>
      </c>
      <c r="D21" s="521">
        <v>25000000</v>
      </c>
      <c r="E21" s="522">
        <v>25000000</v>
      </c>
    </row>
    <row r="22" spans="1:5" s="427" customFormat="1" ht="12" customHeight="1" thickBot="1">
      <c r="A22" s="20" t="s">
        <v>29</v>
      </c>
      <c r="B22" s="21" t="s">
        <v>543</v>
      </c>
      <c r="C22" s="415">
        <f>+C20+C21</f>
        <v>321500000</v>
      </c>
      <c r="D22" s="415">
        <f>+D20+D21</f>
        <v>319500000</v>
      </c>
      <c r="E22" s="459">
        <f>+E20+E21</f>
        <v>319500000</v>
      </c>
    </row>
    <row r="23" spans="1:5" s="427" customFormat="1" ht="12" customHeight="1">
      <c r="A23" s="377"/>
      <c r="B23" s="378"/>
      <c r="C23" s="379"/>
      <c r="D23" s="518"/>
      <c r="E23" s="519"/>
    </row>
    <row r="24" spans="1:5" s="427" customFormat="1" ht="12" customHeight="1">
      <c r="A24" s="642" t="s">
        <v>48</v>
      </c>
      <c r="B24" s="642"/>
      <c r="C24" s="642"/>
      <c r="D24" s="642"/>
      <c r="E24" s="642"/>
    </row>
    <row r="25" spans="1:5" s="427" customFormat="1" ht="12" customHeight="1" thickBot="1">
      <c r="A25" s="644" t="s">
        <v>154</v>
      </c>
      <c r="B25" s="644"/>
      <c r="C25" s="392"/>
      <c r="D25" s="140"/>
      <c r="E25" s="312" t="str">
        <f>E2</f>
        <v>Forintban!</v>
      </c>
    </row>
    <row r="26" spans="1:6" s="427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0" t="str">
        <f>+E3</f>
        <v>2021. évi</v>
      </c>
      <c r="F26" s="520"/>
    </row>
    <row r="27" spans="1:6" s="427" customFormat="1" ht="12" customHeight="1" thickBot="1">
      <c r="A27" s="420" t="s">
        <v>498</v>
      </c>
      <c r="B27" s="421" t="s">
        <v>499</v>
      </c>
      <c r="C27" s="421" t="s">
        <v>500</v>
      </c>
      <c r="D27" s="421" t="s">
        <v>502</v>
      </c>
      <c r="E27" s="514" t="s">
        <v>501</v>
      </c>
      <c r="F27" s="520"/>
    </row>
    <row r="28" spans="1:6" s="427" customFormat="1" ht="15" customHeight="1" thickBot="1">
      <c r="A28" s="20" t="s">
        <v>19</v>
      </c>
      <c r="B28" s="26" t="s">
        <v>544</v>
      </c>
      <c r="C28" s="477">
        <v>298652000</v>
      </c>
      <c r="D28" s="477">
        <v>298530000</v>
      </c>
      <c r="E28" s="473">
        <v>267851000</v>
      </c>
      <c r="F28" s="520"/>
    </row>
    <row r="29" spans="1:5" ht="12" customHeight="1" thickBot="1">
      <c r="A29" s="492" t="s">
        <v>20</v>
      </c>
      <c r="B29" s="515" t="s">
        <v>549</v>
      </c>
      <c r="C29" s="516">
        <f>+C30+C31+C32</f>
        <v>97000000</v>
      </c>
      <c r="D29" s="516">
        <f>+D30+D31+D32</f>
        <v>74000000</v>
      </c>
      <c r="E29" s="517">
        <f>+E30+E31+E32</f>
        <v>90000000</v>
      </c>
    </row>
    <row r="30" spans="1:5" ht="12" customHeight="1">
      <c r="A30" s="15" t="s">
        <v>105</v>
      </c>
      <c r="B30" s="8" t="s">
        <v>232</v>
      </c>
      <c r="C30" s="410">
        <v>32000000</v>
      </c>
      <c r="D30" s="410">
        <v>29000000</v>
      </c>
      <c r="E30" s="274">
        <v>35000000</v>
      </c>
    </row>
    <row r="31" spans="1:5" ht="12" customHeight="1">
      <c r="A31" s="15" t="s">
        <v>106</v>
      </c>
      <c r="B31" s="12" t="s">
        <v>188</v>
      </c>
      <c r="C31" s="409">
        <v>65000000</v>
      </c>
      <c r="D31" s="409">
        <v>45000000</v>
      </c>
      <c r="E31" s="273">
        <v>55000000</v>
      </c>
    </row>
    <row r="32" spans="1:5" ht="12" customHeight="1" thickBot="1">
      <c r="A32" s="15" t="s">
        <v>107</v>
      </c>
      <c r="B32" s="299" t="s">
        <v>234</v>
      </c>
      <c r="C32" s="409"/>
      <c r="D32" s="409"/>
      <c r="E32" s="273"/>
    </row>
    <row r="33" spans="1:5" ht="12" customHeight="1" thickBot="1">
      <c r="A33" s="20" t="s">
        <v>21</v>
      </c>
      <c r="B33" s="123" t="s">
        <v>453</v>
      </c>
      <c r="C33" s="408">
        <f>+C28+C29</f>
        <v>395652000</v>
      </c>
      <c r="D33" s="408">
        <f>+D28+D29</f>
        <v>372530000</v>
      </c>
      <c r="E33" s="272">
        <f>+E28+E29</f>
        <v>357851000</v>
      </c>
    </row>
    <row r="34" spans="1:6" ht="15" customHeight="1" thickBot="1">
      <c r="A34" s="20" t="s">
        <v>22</v>
      </c>
      <c r="B34" s="123" t="s">
        <v>545</v>
      </c>
      <c r="C34" s="523">
        <v>3000000</v>
      </c>
      <c r="D34" s="523">
        <v>3000000</v>
      </c>
      <c r="E34" s="524">
        <v>3000000</v>
      </c>
      <c r="F34" s="440"/>
    </row>
    <row r="35" spans="1:5" s="427" customFormat="1" ht="12.75" customHeight="1" thickBot="1">
      <c r="A35" s="300" t="s">
        <v>23</v>
      </c>
      <c r="B35" s="390" t="s">
        <v>546</v>
      </c>
      <c r="C35" s="513">
        <f>+C33+C34</f>
        <v>398652000</v>
      </c>
      <c r="D35" s="513">
        <f>+D33+D34</f>
        <v>375530000</v>
      </c>
      <c r="E35" s="507">
        <f>+E33+E34</f>
        <v>360851000</v>
      </c>
    </row>
    <row r="36" ht="15">
      <c r="C36" s="391"/>
    </row>
    <row r="37" ht="15">
      <c r="C37" s="391"/>
    </row>
    <row r="38" ht="15">
      <c r="C38" s="391"/>
    </row>
    <row r="39" ht="16.5" customHeight="1">
      <c r="C39" s="391"/>
    </row>
    <row r="40" ht="15">
      <c r="C40" s="391"/>
    </row>
    <row r="41" ht="15">
      <c r="C41" s="391"/>
    </row>
    <row r="42" spans="6:7" s="391" customFormat="1" ht="15">
      <c r="F42" s="425"/>
      <c r="G42" s="425"/>
    </row>
    <row r="43" spans="6:7" s="391" customFormat="1" ht="15">
      <c r="F43" s="425"/>
      <c r="G43" s="425"/>
    </row>
    <row r="44" spans="6:7" s="391" customFormat="1" ht="15">
      <c r="F44" s="425"/>
      <c r="G44" s="425"/>
    </row>
    <row r="45" spans="6:7" s="391" customFormat="1" ht="15">
      <c r="F45" s="425"/>
      <c r="G45" s="425"/>
    </row>
    <row r="46" spans="6:7" s="391" customFormat="1" ht="15">
      <c r="F46" s="425"/>
      <c r="G46" s="425"/>
    </row>
    <row r="47" spans="6:7" s="391" customFormat="1" ht="15">
      <c r="F47" s="425"/>
      <c r="G47" s="425"/>
    </row>
    <row r="48" spans="6:7" s="391" customFormat="1" ht="15">
      <c r="F48" s="425"/>
      <c r="G48" s="425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2" sqref="C2"/>
    </sheetView>
  </sheetViews>
  <sheetFormatPr defaultColWidth="9.00390625" defaultRowHeight="12.75"/>
  <cols>
    <col min="4" max="4" width="19.875" style="0" customWidth="1"/>
    <col min="5" max="5" width="13.125" style="0" customWidth="1"/>
  </cols>
  <sheetData>
    <row r="1" spans="3:6" ht="13.5">
      <c r="C1" s="641" t="s">
        <v>647</v>
      </c>
      <c r="D1" s="641"/>
      <c r="F1" s="641"/>
    </row>
    <row r="2" ht="40.5" customHeight="1"/>
    <row r="3" spans="1:6" ht="25.5" customHeight="1">
      <c r="A3" s="715" t="s">
        <v>636</v>
      </c>
      <c r="B3" s="715"/>
      <c r="C3" s="715"/>
      <c r="D3" s="715"/>
      <c r="E3" s="715"/>
      <c r="F3" s="715"/>
    </row>
    <row r="4" spans="1:6" ht="46.5" customHeight="1" thickBot="1">
      <c r="A4" s="716" t="s">
        <v>643</v>
      </c>
      <c r="B4" s="716"/>
      <c r="C4" s="716"/>
      <c r="D4" s="716"/>
      <c r="E4" s="716"/>
      <c r="F4" s="716"/>
    </row>
    <row r="5" spans="1:6" ht="27" customHeight="1">
      <c r="A5" s="717" t="s">
        <v>637</v>
      </c>
      <c r="B5" s="718"/>
      <c r="C5" s="718"/>
      <c r="D5" s="718"/>
      <c r="E5" s="723" t="s">
        <v>638</v>
      </c>
      <c r="F5" s="724"/>
    </row>
    <row r="6" spans="1:6" ht="27" customHeight="1">
      <c r="A6" s="719" t="s">
        <v>639</v>
      </c>
      <c r="B6" s="720"/>
      <c r="C6" s="720"/>
      <c r="D6" s="720"/>
      <c r="E6" s="725" t="s">
        <v>640</v>
      </c>
      <c r="F6" s="726"/>
    </row>
    <row r="7" spans="1:6" ht="27" customHeight="1">
      <c r="A7" s="719" t="s">
        <v>641</v>
      </c>
      <c r="B7" s="720"/>
      <c r="C7" s="720"/>
      <c r="D7" s="720"/>
      <c r="E7" s="725" t="s">
        <v>644</v>
      </c>
      <c r="F7" s="726"/>
    </row>
    <row r="8" spans="1:6" ht="27" customHeight="1" thickBot="1">
      <c r="A8" s="721" t="s">
        <v>645</v>
      </c>
      <c r="B8" s="722"/>
      <c r="C8" s="722"/>
      <c r="D8" s="722"/>
      <c r="E8" s="727" t="s">
        <v>642</v>
      </c>
      <c r="F8" s="728"/>
    </row>
  </sheetData>
  <sheetProtection/>
  <mergeCells count="10">
    <mergeCell ref="A3:F3"/>
    <mergeCell ref="A4:F4"/>
    <mergeCell ref="A5:D5"/>
    <mergeCell ref="A6:D6"/>
    <mergeCell ref="A7:D7"/>
    <mergeCell ref="A8:D8"/>
    <mergeCell ref="E5:F5"/>
    <mergeCell ref="E6:F6"/>
    <mergeCell ref="E7:F7"/>
    <mergeCell ref="E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0</v>
      </c>
    </row>
    <row r="6" spans="1:3" s="427" customFormat="1" ht="12" customHeight="1">
      <c r="A6" s="15" t="s">
        <v>99</v>
      </c>
      <c r="B6" s="428" t="s">
        <v>256</v>
      </c>
      <c r="C6" s="305"/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/>
    </row>
    <row r="9" spans="1:3" s="427" customFormat="1" ht="12" customHeight="1">
      <c r="A9" s="14" t="s">
        <v>102</v>
      </c>
      <c r="B9" s="429" t="s">
        <v>259</v>
      </c>
      <c r="C9" s="304"/>
    </row>
    <row r="10" spans="1:3" s="427" customFormat="1" ht="12" customHeight="1">
      <c r="A10" s="14" t="s">
        <v>149</v>
      </c>
      <c r="B10" s="298" t="s">
        <v>437</v>
      </c>
      <c r="C10" s="304"/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/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0</v>
      </c>
    </row>
    <row r="20" spans="1:3" s="427" customFormat="1" ht="12" customHeight="1">
      <c r="A20" s="15" t="s">
        <v>88</v>
      </c>
      <c r="B20" s="428" t="s">
        <v>266</v>
      </c>
      <c r="C20" s="305"/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/>
    </row>
    <row r="25" spans="1:3" s="427" customFormat="1" ht="12" customHeight="1" thickBot="1">
      <c r="A25" s="16" t="s">
        <v>173</v>
      </c>
      <c r="B25" s="430" t="s">
        <v>269</v>
      </c>
      <c r="C25" s="306"/>
    </row>
    <row r="26" spans="1:3" s="427" customFormat="1" ht="12" customHeight="1" thickBot="1">
      <c r="A26" s="20" t="s">
        <v>174</v>
      </c>
      <c r="B26" s="21" t="s">
        <v>558</v>
      </c>
      <c r="C26" s="308">
        <f>SUM(C27:C33)</f>
        <v>0</v>
      </c>
    </row>
    <row r="27" spans="1:3" s="427" customFormat="1" ht="12" customHeight="1">
      <c r="A27" s="15" t="s">
        <v>271</v>
      </c>
      <c r="B27" s="428" t="s">
        <v>562</v>
      </c>
      <c r="C27" s="305"/>
    </row>
    <row r="28" spans="1:3" s="427" customFormat="1" ht="12" customHeight="1">
      <c r="A28" s="14" t="s">
        <v>272</v>
      </c>
      <c r="B28" s="429" t="s">
        <v>563</v>
      </c>
      <c r="C28" s="304"/>
    </row>
    <row r="29" spans="1:3" s="427" customFormat="1" ht="12" customHeight="1">
      <c r="A29" s="14" t="s">
        <v>273</v>
      </c>
      <c r="B29" s="429" t="s">
        <v>564</v>
      </c>
      <c r="C29" s="304"/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/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/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/>
    </row>
    <row r="37" spans="1:3" s="427" customFormat="1" ht="12" customHeight="1">
      <c r="A37" s="14" t="s">
        <v>94</v>
      </c>
      <c r="B37" s="429" t="s">
        <v>282</v>
      </c>
      <c r="C37" s="304"/>
    </row>
    <row r="38" spans="1:3" s="427" customFormat="1" ht="12" customHeight="1">
      <c r="A38" s="14" t="s">
        <v>176</v>
      </c>
      <c r="B38" s="429" t="s">
        <v>283</v>
      </c>
      <c r="C38" s="304"/>
    </row>
    <row r="39" spans="1:3" s="427" customFormat="1" ht="12" customHeight="1">
      <c r="A39" s="14" t="s">
        <v>177</v>
      </c>
      <c r="B39" s="429" t="s">
        <v>284</v>
      </c>
      <c r="C39" s="304"/>
    </row>
    <row r="40" spans="1:3" s="427" customFormat="1" ht="12" customHeight="1">
      <c r="A40" s="14" t="s">
        <v>178</v>
      </c>
      <c r="B40" s="429" t="s">
        <v>285</v>
      </c>
      <c r="C40" s="304"/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/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/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/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/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/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0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466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0</v>
      </c>
    </row>
    <row r="73" spans="1:3" s="427" customFormat="1" ht="12" customHeight="1">
      <c r="A73" s="15" t="s">
        <v>343</v>
      </c>
      <c r="B73" s="428" t="s">
        <v>322</v>
      </c>
      <c r="C73" s="307"/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6" t="s">
        <v>347</v>
      </c>
      <c r="B78" s="299" t="s">
        <v>581</v>
      </c>
      <c r="C78" s="307"/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0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0</v>
      </c>
    </row>
    <row r="94" spans="1:3" ht="12" customHeight="1">
      <c r="A94" s="17" t="s">
        <v>99</v>
      </c>
      <c r="B94" s="10" t="s">
        <v>50</v>
      </c>
      <c r="C94" s="303"/>
    </row>
    <row r="95" spans="1:3" ht="12" customHeight="1">
      <c r="A95" s="14" t="s">
        <v>100</v>
      </c>
      <c r="B95" s="8" t="s">
        <v>184</v>
      </c>
      <c r="C95" s="304"/>
    </row>
    <row r="96" spans="1:3" ht="12" customHeight="1">
      <c r="A96" s="14" t="s">
        <v>101</v>
      </c>
      <c r="B96" s="8" t="s">
        <v>141</v>
      </c>
      <c r="C96" s="306"/>
    </row>
    <row r="97" spans="1:3" ht="12" customHeight="1">
      <c r="A97" s="14" t="s">
        <v>102</v>
      </c>
      <c r="B97" s="11" t="s">
        <v>185</v>
      </c>
      <c r="C97" s="306"/>
    </row>
    <row r="98" spans="1:3" ht="12" customHeight="1">
      <c r="A98" s="14" t="s">
        <v>113</v>
      </c>
      <c r="B98" s="19" t="s">
        <v>186</v>
      </c>
      <c r="C98" s="306"/>
    </row>
    <row r="99" spans="1:3" ht="12" customHeight="1">
      <c r="A99" s="14" t="s">
        <v>103</v>
      </c>
      <c r="B99" s="8" t="s">
        <v>447</v>
      </c>
      <c r="C99" s="306"/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/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/>
    </row>
    <row r="111" spans="1:3" ht="12" customHeight="1">
      <c r="A111" s="14" t="s">
        <v>448</v>
      </c>
      <c r="B111" s="11" t="s">
        <v>51</v>
      </c>
      <c r="C111" s="304"/>
    </row>
    <row r="112" spans="1:3" ht="12" customHeight="1">
      <c r="A112" s="14" t="s">
        <v>449</v>
      </c>
      <c r="B112" s="8" t="s">
        <v>451</v>
      </c>
      <c r="C112" s="304"/>
    </row>
    <row r="113" spans="1:3" ht="12" customHeight="1" thickBot="1">
      <c r="A113" s="18" t="s">
        <v>450</v>
      </c>
      <c r="B113" s="495" t="s">
        <v>452</v>
      </c>
      <c r="C113" s="310"/>
    </row>
    <row r="114" spans="1:3" ht="12" customHeight="1" thickBot="1">
      <c r="A114" s="492" t="s">
        <v>20</v>
      </c>
      <c r="B114" s="493" t="s">
        <v>363</v>
      </c>
      <c r="C114" s="494">
        <f>+C115+C117+C119</f>
        <v>0</v>
      </c>
    </row>
    <row r="115" spans="1:3" ht="12" customHeight="1">
      <c r="A115" s="15" t="s">
        <v>105</v>
      </c>
      <c r="B115" s="8" t="s">
        <v>232</v>
      </c>
      <c r="C115" s="305"/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0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0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
ÖNKÉNT VÁLLALT FELADATAINAK MÉRLEGE
&amp;R&amp;"Times New Roman CE,Félkövér dőlt"&amp;11 1.4. melléklet a 2/2018. (II.19.) önkormányzati rendelethez
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0</v>
      </c>
    </row>
    <row r="6" spans="1:3" s="427" customFormat="1" ht="12" customHeight="1">
      <c r="A6" s="15" t="s">
        <v>99</v>
      </c>
      <c r="B6" s="428" t="s">
        <v>256</v>
      </c>
      <c r="C6" s="305"/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/>
    </row>
    <row r="9" spans="1:3" s="427" customFormat="1" ht="12" customHeight="1">
      <c r="A9" s="14" t="s">
        <v>102</v>
      </c>
      <c r="B9" s="429" t="s">
        <v>259</v>
      </c>
      <c r="C9" s="304"/>
    </row>
    <row r="10" spans="1:3" s="427" customFormat="1" ht="12" customHeight="1">
      <c r="A10" s="14" t="s">
        <v>149</v>
      </c>
      <c r="B10" s="298" t="s">
        <v>437</v>
      </c>
      <c r="C10" s="304"/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/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0</v>
      </c>
    </row>
    <row r="20" spans="1:3" s="427" customFormat="1" ht="12" customHeight="1">
      <c r="A20" s="15" t="s">
        <v>88</v>
      </c>
      <c r="B20" s="428" t="s">
        <v>266</v>
      </c>
      <c r="C20" s="305"/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/>
    </row>
    <row r="25" spans="1:3" s="427" customFormat="1" ht="12" customHeight="1" thickBot="1">
      <c r="A25" s="16" t="s">
        <v>173</v>
      </c>
      <c r="B25" s="430" t="s">
        <v>269</v>
      </c>
      <c r="C25" s="306"/>
    </row>
    <row r="26" spans="1:3" s="427" customFormat="1" ht="12" customHeight="1" thickBot="1">
      <c r="A26" s="20" t="s">
        <v>174</v>
      </c>
      <c r="B26" s="21" t="s">
        <v>567</v>
      </c>
      <c r="C26" s="308">
        <f>SUM(C27:C33)</f>
        <v>0</v>
      </c>
    </row>
    <row r="27" spans="1:3" s="427" customFormat="1" ht="12" customHeight="1">
      <c r="A27" s="15" t="s">
        <v>271</v>
      </c>
      <c r="B27" s="428" t="s">
        <v>562</v>
      </c>
      <c r="C27" s="305"/>
    </row>
    <row r="28" spans="1:3" s="427" customFormat="1" ht="12" customHeight="1">
      <c r="A28" s="14" t="s">
        <v>272</v>
      </c>
      <c r="B28" s="429" t="s">
        <v>563</v>
      </c>
      <c r="C28" s="304"/>
    </row>
    <row r="29" spans="1:3" s="427" customFormat="1" ht="12" customHeight="1">
      <c r="A29" s="14" t="s">
        <v>273</v>
      </c>
      <c r="B29" s="429" t="s">
        <v>564</v>
      </c>
      <c r="C29" s="304"/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/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/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/>
    </row>
    <row r="37" spans="1:3" s="427" customFormat="1" ht="12" customHeight="1">
      <c r="A37" s="14" t="s">
        <v>94</v>
      </c>
      <c r="B37" s="429" t="s">
        <v>282</v>
      </c>
      <c r="C37" s="304"/>
    </row>
    <row r="38" spans="1:3" s="427" customFormat="1" ht="12" customHeight="1">
      <c r="A38" s="14" t="s">
        <v>176</v>
      </c>
      <c r="B38" s="429" t="s">
        <v>283</v>
      </c>
      <c r="C38" s="304"/>
    </row>
    <row r="39" spans="1:3" s="427" customFormat="1" ht="12" customHeight="1">
      <c r="A39" s="14" t="s">
        <v>177</v>
      </c>
      <c r="B39" s="429" t="s">
        <v>284</v>
      </c>
      <c r="C39" s="304"/>
    </row>
    <row r="40" spans="1:3" s="427" customFormat="1" ht="12" customHeight="1">
      <c r="A40" s="14" t="s">
        <v>178</v>
      </c>
      <c r="B40" s="429" t="s">
        <v>285</v>
      </c>
      <c r="C40" s="304"/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/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/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/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/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/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0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466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0</v>
      </c>
    </row>
    <row r="73" spans="1:3" s="427" customFormat="1" ht="12" customHeight="1">
      <c r="A73" s="15" t="s">
        <v>343</v>
      </c>
      <c r="B73" s="428" t="s">
        <v>322</v>
      </c>
      <c r="C73" s="307"/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6" t="s">
        <v>347</v>
      </c>
      <c r="B78" s="299" t="s">
        <v>581</v>
      </c>
      <c r="C78" s="307"/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0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0</v>
      </c>
    </row>
    <row r="94" spans="1:3" ht="12" customHeight="1">
      <c r="A94" s="17" t="s">
        <v>99</v>
      </c>
      <c r="B94" s="10" t="s">
        <v>50</v>
      </c>
      <c r="C94" s="303"/>
    </row>
    <row r="95" spans="1:3" ht="12" customHeight="1">
      <c r="A95" s="14" t="s">
        <v>100</v>
      </c>
      <c r="B95" s="8" t="s">
        <v>184</v>
      </c>
      <c r="C95" s="304"/>
    </row>
    <row r="96" spans="1:3" ht="12" customHeight="1">
      <c r="A96" s="14" t="s">
        <v>101</v>
      </c>
      <c r="B96" s="8" t="s">
        <v>141</v>
      </c>
      <c r="C96" s="306"/>
    </row>
    <row r="97" spans="1:3" ht="12" customHeight="1">
      <c r="A97" s="14" t="s">
        <v>102</v>
      </c>
      <c r="B97" s="11" t="s">
        <v>185</v>
      </c>
      <c r="C97" s="306"/>
    </row>
    <row r="98" spans="1:3" ht="12" customHeight="1">
      <c r="A98" s="14" t="s">
        <v>113</v>
      </c>
      <c r="B98" s="19" t="s">
        <v>186</v>
      </c>
      <c r="C98" s="306"/>
    </row>
    <row r="99" spans="1:3" ht="12" customHeight="1">
      <c r="A99" s="14" t="s">
        <v>103</v>
      </c>
      <c r="B99" s="8" t="s">
        <v>447</v>
      </c>
      <c r="C99" s="306"/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/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/>
    </row>
    <row r="111" spans="1:3" ht="12" customHeight="1">
      <c r="A111" s="14" t="s">
        <v>448</v>
      </c>
      <c r="B111" s="11" t="s">
        <v>51</v>
      </c>
      <c r="C111" s="304"/>
    </row>
    <row r="112" spans="1:3" ht="12" customHeight="1">
      <c r="A112" s="14" t="s">
        <v>449</v>
      </c>
      <c r="B112" s="8" t="s">
        <v>451</v>
      </c>
      <c r="C112" s="304"/>
    </row>
    <row r="113" spans="1:3" ht="12" customHeight="1" thickBot="1">
      <c r="A113" s="18" t="s">
        <v>450</v>
      </c>
      <c r="B113" s="495" t="s">
        <v>452</v>
      </c>
      <c r="C113" s="310"/>
    </row>
    <row r="114" spans="1:3" ht="12" customHeight="1" thickBot="1">
      <c r="A114" s="492" t="s">
        <v>20</v>
      </c>
      <c r="B114" s="493" t="s">
        <v>363</v>
      </c>
      <c r="C114" s="494">
        <f>+C115+C117+C119</f>
        <v>0</v>
      </c>
    </row>
    <row r="115" spans="1:3" ht="12" customHeight="1">
      <c r="A115" s="15" t="s">
        <v>105</v>
      </c>
      <c r="B115" s="8" t="s">
        <v>232</v>
      </c>
      <c r="C115" s="305"/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0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0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
ÁLLAMIGAZGATÁSI FELADATAINAK MÉRLEGE
&amp;R&amp;"Times New Roman CE,Félkövér dőlt"&amp;11 1.4. melléklet a 2/2018. (II.19.)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C19">
      <selection activeCell="E12" sqref="E12"/>
    </sheetView>
  </sheetViews>
  <sheetFormatPr defaultColWidth="9.375" defaultRowHeight="12.75"/>
  <cols>
    <col min="1" max="1" width="6.75390625" style="56" customWidth="1"/>
    <col min="2" max="2" width="55.125" style="191" customWidth="1"/>
    <col min="3" max="3" width="16.375" style="56" customWidth="1"/>
    <col min="4" max="4" width="55.125" style="56" customWidth="1"/>
    <col min="5" max="5" width="16.375" style="56" customWidth="1"/>
    <col min="6" max="6" width="4.75390625" style="56" customWidth="1"/>
    <col min="7" max="16384" width="9.375" style="56" customWidth="1"/>
  </cols>
  <sheetData>
    <row r="1" spans="2:6" ht="39.75" customHeight="1">
      <c r="B1" s="324" t="s">
        <v>159</v>
      </c>
      <c r="C1" s="325"/>
      <c r="D1" s="325"/>
      <c r="E1" s="325"/>
      <c r="F1" s="648" t="str">
        <f>+CONCATENATE("2.1. melléklet a 2/",LEFT(ÖSSZEFÜGGÉSEK!A5,4),". (II.19.) önkormányzati rendelethez")</f>
        <v>2.1. melléklet a 2/2018. (II.19.) önkormányzati rendelethez</v>
      </c>
    </row>
    <row r="2" spans="5:6" ht="14.25" thickBot="1">
      <c r="E2" s="326" t="str">
        <f>'1.4.sz.mell.'!C2</f>
        <v>Forintban!</v>
      </c>
      <c r="F2" s="648"/>
    </row>
    <row r="3" spans="1:6" ht="18" customHeight="1" thickBot="1">
      <c r="A3" s="646" t="s">
        <v>70</v>
      </c>
      <c r="B3" s="327" t="s">
        <v>57</v>
      </c>
      <c r="C3" s="328"/>
      <c r="D3" s="327" t="s">
        <v>58</v>
      </c>
      <c r="E3" s="329"/>
      <c r="F3" s="648"/>
    </row>
    <row r="4" spans="1:6" s="330" customFormat="1" ht="35.25" customHeight="1" thickBot="1">
      <c r="A4" s="647"/>
      <c r="B4" s="192" t="s">
        <v>62</v>
      </c>
      <c r="C4" s="193" t="str">
        <f>+'1.1.sz.mell.'!C3</f>
        <v>2018. évi előirányzat</v>
      </c>
      <c r="D4" s="192" t="s">
        <v>62</v>
      </c>
      <c r="E4" s="53" t="str">
        <f>+C4</f>
        <v>2018. évi előirányzat</v>
      </c>
      <c r="F4" s="648"/>
    </row>
    <row r="5" spans="1:6" s="335" customFormat="1" ht="12" customHeight="1" thickBot="1">
      <c r="A5" s="331"/>
      <c r="B5" s="332" t="s">
        <v>498</v>
      </c>
      <c r="C5" s="333" t="s">
        <v>499</v>
      </c>
      <c r="D5" s="332" t="s">
        <v>500</v>
      </c>
      <c r="E5" s="334" t="s">
        <v>502</v>
      </c>
      <c r="F5" s="648"/>
    </row>
    <row r="6" spans="1:6" ht="12.75" customHeight="1">
      <c r="A6" s="336" t="s">
        <v>19</v>
      </c>
      <c r="B6" s="337" t="s">
        <v>377</v>
      </c>
      <c r="C6" s="313">
        <v>90148912</v>
      </c>
      <c r="D6" s="337" t="s">
        <v>63</v>
      </c>
      <c r="E6" s="319">
        <v>73698574</v>
      </c>
      <c r="F6" s="648"/>
    </row>
    <row r="7" spans="1:6" ht="12.75" customHeight="1">
      <c r="A7" s="338" t="s">
        <v>20</v>
      </c>
      <c r="B7" s="339" t="s">
        <v>378</v>
      </c>
      <c r="C7" s="314">
        <v>6599000</v>
      </c>
      <c r="D7" s="339" t="s">
        <v>184</v>
      </c>
      <c r="E7" s="320">
        <v>15989944</v>
      </c>
      <c r="F7" s="648"/>
    </row>
    <row r="8" spans="1:6" ht="12.75" customHeight="1">
      <c r="A8" s="338" t="s">
        <v>21</v>
      </c>
      <c r="B8" s="339" t="s">
        <v>399</v>
      </c>
      <c r="C8" s="314"/>
      <c r="D8" s="339" t="s">
        <v>237</v>
      </c>
      <c r="E8" s="320">
        <v>135836660</v>
      </c>
      <c r="F8" s="648"/>
    </row>
    <row r="9" spans="1:6" ht="12.75" customHeight="1">
      <c r="A9" s="338" t="s">
        <v>22</v>
      </c>
      <c r="B9" s="339" t="s">
        <v>175</v>
      </c>
      <c r="C9" s="314">
        <v>140500000</v>
      </c>
      <c r="D9" s="339" t="s">
        <v>185</v>
      </c>
      <c r="E9" s="320">
        <v>6800000</v>
      </c>
      <c r="F9" s="648"/>
    </row>
    <row r="10" spans="1:6" ht="12.75" customHeight="1">
      <c r="A10" s="338" t="s">
        <v>23</v>
      </c>
      <c r="B10" s="340" t="s">
        <v>426</v>
      </c>
      <c r="C10" s="314">
        <v>141915530</v>
      </c>
      <c r="D10" s="339" t="s">
        <v>186</v>
      </c>
      <c r="E10" s="320">
        <v>72514563</v>
      </c>
      <c r="F10" s="648"/>
    </row>
    <row r="11" spans="1:6" ht="12.75" customHeight="1">
      <c r="A11" s="338" t="s">
        <v>24</v>
      </c>
      <c r="B11" s="339" t="s">
        <v>379</v>
      </c>
      <c r="C11" s="315">
        <v>100000</v>
      </c>
      <c r="D11" s="339" t="s">
        <v>51</v>
      </c>
      <c r="E11" s="320">
        <v>67314444</v>
      </c>
      <c r="F11" s="648"/>
    </row>
    <row r="12" spans="1:6" ht="12.75" customHeight="1">
      <c r="A12" s="338" t="s">
        <v>25</v>
      </c>
      <c r="B12" s="339" t="s">
        <v>486</v>
      </c>
      <c r="C12" s="314"/>
      <c r="D12" s="46"/>
      <c r="E12" s="320"/>
      <c r="F12" s="648"/>
    </row>
    <row r="13" spans="1:6" ht="12.75" customHeight="1">
      <c r="A13" s="338" t="s">
        <v>26</v>
      </c>
      <c r="B13" s="46"/>
      <c r="C13" s="314"/>
      <c r="D13" s="46"/>
      <c r="E13" s="320"/>
      <c r="F13" s="648"/>
    </row>
    <row r="14" spans="1:6" ht="12.75" customHeight="1">
      <c r="A14" s="338" t="s">
        <v>27</v>
      </c>
      <c r="B14" s="442"/>
      <c r="C14" s="315"/>
      <c r="D14" s="46"/>
      <c r="E14" s="320"/>
      <c r="F14" s="648"/>
    </row>
    <row r="15" spans="1:6" ht="12.75" customHeight="1">
      <c r="A15" s="338" t="s">
        <v>28</v>
      </c>
      <c r="B15" s="46"/>
      <c r="C15" s="314"/>
      <c r="D15" s="46"/>
      <c r="E15" s="320"/>
      <c r="F15" s="648"/>
    </row>
    <row r="16" spans="1:6" ht="12.75" customHeight="1">
      <c r="A16" s="338" t="s">
        <v>29</v>
      </c>
      <c r="B16" s="46"/>
      <c r="C16" s="314"/>
      <c r="D16" s="46"/>
      <c r="E16" s="320"/>
      <c r="F16" s="648"/>
    </row>
    <row r="17" spans="1:6" ht="12.75" customHeight="1" thickBot="1">
      <c r="A17" s="338" t="s">
        <v>30</v>
      </c>
      <c r="B17" s="58"/>
      <c r="C17" s="316"/>
      <c r="D17" s="46"/>
      <c r="E17" s="321"/>
      <c r="F17" s="648"/>
    </row>
    <row r="18" spans="1:6" ht="15.75" customHeight="1" thickBot="1">
      <c r="A18" s="341" t="s">
        <v>31</v>
      </c>
      <c r="B18" s="125" t="s">
        <v>487</v>
      </c>
      <c r="C18" s="317">
        <f>SUM(C6:C17)</f>
        <v>379263442</v>
      </c>
      <c r="D18" s="125" t="s">
        <v>385</v>
      </c>
      <c r="E18" s="322">
        <f>SUM(E6:E17)</f>
        <v>372154185</v>
      </c>
      <c r="F18" s="648"/>
    </row>
    <row r="19" spans="1:6" ht="12.75" customHeight="1">
      <c r="A19" s="342" t="s">
        <v>32</v>
      </c>
      <c r="B19" s="343" t="s">
        <v>382</v>
      </c>
      <c r="C19" s="498">
        <f>+C20+C21+C22+C23</f>
        <v>108089864</v>
      </c>
      <c r="D19" s="344" t="s">
        <v>192</v>
      </c>
      <c r="E19" s="323"/>
      <c r="F19" s="648"/>
    </row>
    <row r="20" spans="1:6" ht="12.75" customHeight="1">
      <c r="A20" s="345" t="s">
        <v>33</v>
      </c>
      <c r="B20" s="344" t="s">
        <v>230</v>
      </c>
      <c r="C20" s="75">
        <v>83089864</v>
      </c>
      <c r="D20" s="344" t="s">
        <v>384</v>
      </c>
      <c r="E20" s="76"/>
      <c r="F20" s="648"/>
    </row>
    <row r="21" spans="1:6" ht="12.75" customHeight="1">
      <c r="A21" s="345" t="s">
        <v>34</v>
      </c>
      <c r="B21" s="344" t="s">
        <v>231</v>
      </c>
      <c r="C21" s="75"/>
      <c r="D21" s="344" t="s">
        <v>157</v>
      </c>
      <c r="E21" s="76"/>
      <c r="F21" s="648"/>
    </row>
    <row r="22" spans="1:6" ht="12.75" customHeight="1">
      <c r="A22" s="345" t="s">
        <v>35</v>
      </c>
      <c r="B22" s="344" t="s">
        <v>235</v>
      </c>
      <c r="C22" s="75">
        <v>25000000</v>
      </c>
      <c r="D22" s="344" t="s">
        <v>158</v>
      </c>
      <c r="E22" s="76"/>
      <c r="F22" s="648"/>
    </row>
    <row r="23" spans="1:6" ht="12.75" customHeight="1">
      <c r="A23" s="345" t="s">
        <v>36</v>
      </c>
      <c r="B23" s="344" t="s">
        <v>236</v>
      </c>
      <c r="C23" s="75"/>
      <c r="D23" s="343" t="s">
        <v>238</v>
      </c>
      <c r="E23" s="76"/>
      <c r="F23" s="648"/>
    </row>
    <row r="24" spans="1:6" ht="12.75" customHeight="1">
      <c r="A24" s="345" t="s">
        <v>37</v>
      </c>
      <c r="B24" s="344" t="s">
        <v>383</v>
      </c>
      <c r="C24" s="346">
        <f>+C25+C26</f>
        <v>0</v>
      </c>
      <c r="D24" s="344" t="s">
        <v>193</v>
      </c>
      <c r="E24" s="76"/>
      <c r="F24" s="648"/>
    </row>
    <row r="25" spans="1:6" ht="12.75" customHeight="1">
      <c r="A25" s="342" t="s">
        <v>38</v>
      </c>
      <c r="B25" s="343" t="s">
        <v>380</v>
      </c>
      <c r="C25" s="318"/>
      <c r="D25" s="337" t="s">
        <v>469</v>
      </c>
      <c r="E25" s="323"/>
      <c r="F25" s="648"/>
    </row>
    <row r="26" spans="1:6" ht="12.75" customHeight="1">
      <c r="A26" s="345" t="s">
        <v>39</v>
      </c>
      <c r="B26" s="344" t="s">
        <v>381</v>
      </c>
      <c r="C26" s="75"/>
      <c r="D26" s="339" t="s">
        <v>475</v>
      </c>
      <c r="E26" s="76"/>
      <c r="F26" s="648"/>
    </row>
    <row r="27" spans="1:6" ht="12.75" customHeight="1">
      <c r="A27" s="338" t="s">
        <v>40</v>
      </c>
      <c r="B27" s="344" t="s">
        <v>480</v>
      </c>
      <c r="C27" s="75"/>
      <c r="D27" s="339" t="s">
        <v>476</v>
      </c>
      <c r="E27" s="76"/>
      <c r="F27" s="648"/>
    </row>
    <row r="28" spans="1:6" ht="12.75" customHeight="1" thickBot="1">
      <c r="A28" s="404" t="s">
        <v>41</v>
      </c>
      <c r="B28" s="343" t="s">
        <v>338</v>
      </c>
      <c r="C28" s="318"/>
      <c r="D28" s="444" t="s">
        <v>623</v>
      </c>
      <c r="E28" s="323">
        <v>3165677</v>
      </c>
      <c r="F28" s="648"/>
    </row>
    <row r="29" spans="1:6" ht="15.75" customHeight="1" thickBot="1">
      <c r="A29" s="341" t="s">
        <v>42</v>
      </c>
      <c r="B29" s="125" t="s">
        <v>488</v>
      </c>
      <c r="C29" s="317">
        <f>+C19+C24+C27+C28</f>
        <v>108089864</v>
      </c>
      <c r="D29" s="125" t="s">
        <v>490</v>
      </c>
      <c r="E29" s="322">
        <f>SUM(E19:E28)</f>
        <v>3165677</v>
      </c>
      <c r="F29" s="648"/>
    </row>
    <row r="30" spans="1:6" ht="13.5" thickBot="1">
      <c r="A30" s="341" t="s">
        <v>43</v>
      </c>
      <c r="B30" s="347" t="s">
        <v>489</v>
      </c>
      <c r="C30" s="348">
        <f>+C18+C29</f>
        <v>487353306</v>
      </c>
      <c r="D30" s="347" t="s">
        <v>491</v>
      </c>
      <c r="E30" s="348">
        <f>+E18+E29</f>
        <v>375319862</v>
      </c>
      <c r="F30" s="648"/>
    </row>
    <row r="31" spans="1:6" ht="13.5" thickBot="1">
      <c r="A31" s="341" t="s">
        <v>44</v>
      </c>
      <c r="B31" s="347" t="s">
        <v>170</v>
      </c>
      <c r="C31" s="348" t="str">
        <f>IF(C18-E18&lt;0,E18-C18,"-")</f>
        <v>-</v>
      </c>
      <c r="D31" s="347" t="s">
        <v>171</v>
      </c>
      <c r="E31" s="348">
        <f>IF(C18-E18&gt;0,C18-E18,"-")</f>
        <v>7109257</v>
      </c>
      <c r="F31" s="648"/>
    </row>
    <row r="32" spans="1:6" ht="13.5" thickBot="1">
      <c r="A32" s="341" t="s">
        <v>45</v>
      </c>
      <c r="B32" s="347" t="s">
        <v>574</v>
      </c>
      <c r="C32" s="348" t="str">
        <f>IF(C30-E30&lt;0,E30-C30,"-")</f>
        <v>-</v>
      </c>
      <c r="D32" s="347" t="s">
        <v>575</v>
      </c>
      <c r="E32" s="348">
        <f>IF(C30-E30&gt;0,C30-E30,"-")</f>
        <v>112033444</v>
      </c>
      <c r="F32" s="648"/>
    </row>
    <row r="33" spans="2:4" ht="17.25">
      <c r="B33" s="649"/>
      <c r="C33" s="649"/>
      <c r="D33" s="64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B22">
      <selection activeCell="C6" sqref="C6"/>
    </sheetView>
  </sheetViews>
  <sheetFormatPr defaultColWidth="9.375" defaultRowHeight="12.75"/>
  <cols>
    <col min="1" max="1" width="6.75390625" style="56" customWidth="1"/>
    <col min="2" max="2" width="55.125" style="191" customWidth="1"/>
    <col min="3" max="3" width="16.375" style="56" customWidth="1"/>
    <col min="4" max="4" width="55.125" style="56" customWidth="1"/>
    <col min="5" max="5" width="16.375" style="56" customWidth="1"/>
    <col min="6" max="6" width="4.75390625" style="56" customWidth="1"/>
    <col min="7" max="16384" width="9.375" style="56" customWidth="1"/>
  </cols>
  <sheetData>
    <row r="1" spans="2:6" ht="30.75">
      <c r="B1" s="324" t="s">
        <v>160</v>
      </c>
      <c r="C1" s="325"/>
      <c r="D1" s="325"/>
      <c r="E1" s="325"/>
      <c r="F1" s="648" t="str">
        <f>+CONCATENATE("2.2. melléklet a 2/",LEFT(ÖSSZEFÜGGÉSEK!A5,4),". (II.19.) önkormányzati rendelethez")</f>
        <v>2.2. melléklet a 2/2018. (II.19.) önkormányzati rendelethez</v>
      </c>
    </row>
    <row r="2" spans="5:6" ht="14.25" thickBot="1">
      <c r="E2" s="326" t="str">
        <f>'2.1.sz.mell  '!E2</f>
        <v>Forintban!</v>
      </c>
      <c r="F2" s="648"/>
    </row>
    <row r="3" spans="1:6" ht="13.5" thickBot="1">
      <c r="A3" s="650" t="s">
        <v>70</v>
      </c>
      <c r="B3" s="327" t="s">
        <v>57</v>
      </c>
      <c r="C3" s="328"/>
      <c r="D3" s="327" t="s">
        <v>58</v>
      </c>
      <c r="E3" s="329"/>
      <c r="F3" s="648"/>
    </row>
    <row r="4" spans="1:6" s="330" customFormat="1" ht="13.5" thickBot="1">
      <c r="A4" s="651"/>
      <c r="B4" s="192" t="s">
        <v>62</v>
      </c>
      <c r="C4" s="193" t="str">
        <f>+'2.1.sz.mell  '!C4</f>
        <v>2018. évi előirányzat</v>
      </c>
      <c r="D4" s="192" t="s">
        <v>62</v>
      </c>
      <c r="E4" s="53" t="str">
        <f>+'2.1.sz.mell  '!C4</f>
        <v>2018. évi előirányzat</v>
      </c>
      <c r="F4" s="648"/>
    </row>
    <row r="5" spans="1:6" s="330" customFormat="1" ht="13.5" thickBot="1">
      <c r="A5" s="331"/>
      <c r="B5" s="332" t="s">
        <v>498</v>
      </c>
      <c r="C5" s="333" t="s">
        <v>499</v>
      </c>
      <c r="D5" s="332" t="s">
        <v>500</v>
      </c>
      <c r="E5" s="334" t="s">
        <v>502</v>
      </c>
      <c r="F5" s="648"/>
    </row>
    <row r="6" spans="1:6" ht="12.75" customHeight="1">
      <c r="A6" s="336" t="s">
        <v>19</v>
      </c>
      <c r="B6" s="337" t="s">
        <v>386</v>
      </c>
      <c r="C6" s="313">
        <v>73000000</v>
      </c>
      <c r="D6" s="337" t="s">
        <v>232</v>
      </c>
      <c r="E6" s="319">
        <v>54649478</v>
      </c>
      <c r="F6" s="648"/>
    </row>
    <row r="7" spans="1:6" ht="12.75">
      <c r="A7" s="338" t="s">
        <v>20</v>
      </c>
      <c r="B7" s="339" t="s">
        <v>387</v>
      </c>
      <c r="C7" s="314"/>
      <c r="D7" s="339" t="s">
        <v>392</v>
      </c>
      <c r="E7" s="320"/>
      <c r="F7" s="648"/>
    </row>
    <row r="8" spans="1:6" ht="12.75" customHeight="1">
      <c r="A8" s="338" t="s">
        <v>21</v>
      </c>
      <c r="B8" s="339" t="s">
        <v>10</v>
      </c>
      <c r="C8" s="314">
        <v>8030624</v>
      </c>
      <c r="D8" s="339" t="s">
        <v>188</v>
      </c>
      <c r="E8" s="320">
        <v>144656660</v>
      </c>
      <c r="F8" s="648"/>
    </row>
    <row r="9" spans="1:6" ht="12.75" customHeight="1">
      <c r="A9" s="338" t="s">
        <v>22</v>
      </c>
      <c r="B9" s="339" t="s">
        <v>388</v>
      </c>
      <c r="C9" s="314"/>
      <c r="D9" s="339" t="s">
        <v>393</v>
      </c>
      <c r="E9" s="320"/>
      <c r="F9" s="648"/>
    </row>
    <row r="10" spans="1:6" ht="12.75" customHeight="1">
      <c r="A10" s="338" t="s">
        <v>23</v>
      </c>
      <c r="B10" s="339" t="s">
        <v>389</v>
      </c>
      <c r="C10" s="314"/>
      <c r="D10" s="339" t="s">
        <v>234</v>
      </c>
      <c r="E10" s="320"/>
      <c r="F10" s="648"/>
    </row>
    <row r="11" spans="1:6" ht="12.75" customHeight="1">
      <c r="A11" s="338" t="s">
        <v>24</v>
      </c>
      <c r="B11" s="339" t="s">
        <v>390</v>
      </c>
      <c r="C11" s="315">
        <v>6242070</v>
      </c>
      <c r="D11" s="445"/>
      <c r="E11" s="320"/>
      <c r="F11" s="648"/>
    </row>
    <row r="12" spans="1:6" ht="12.75" customHeight="1">
      <c r="A12" s="338" t="s">
        <v>25</v>
      </c>
      <c r="B12" s="46"/>
      <c r="C12" s="314"/>
      <c r="D12" s="445"/>
      <c r="E12" s="320"/>
      <c r="F12" s="648"/>
    </row>
    <row r="13" spans="1:6" ht="12.75" customHeight="1">
      <c r="A13" s="338" t="s">
        <v>26</v>
      </c>
      <c r="B13" s="46"/>
      <c r="C13" s="314"/>
      <c r="D13" s="446"/>
      <c r="E13" s="320"/>
      <c r="F13" s="648"/>
    </row>
    <row r="14" spans="1:6" ht="12.75" customHeight="1">
      <c r="A14" s="338" t="s">
        <v>27</v>
      </c>
      <c r="B14" s="443"/>
      <c r="C14" s="315"/>
      <c r="D14" s="445"/>
      <c r="E14" s="320"/>
      <c r="F14" s="648"/>
    </row>
    <row r="15" spans="1:6" ht="12.75">
      <c r="A15" s="338" t="s">
        <v>28</v>
      </c>
      <c r="B15" s="46"/>
      <c r="C15" s="315"/>
      <c r="D15" s="445"/>
      <c r="E15" s="320"/>
      <c r="F15" s="648"/>
    </row>
    <row r="16" spans="1:6" ht="12.75" customHeight="1" thickBot="1">
      <c r="A16" s="404" t="s">
        <v>29</v>
      </c>
      <c r="B16" s="444"/>
      <c r="C16" s="406"/>
      <c r="D16" s="405" t="s">
        <v>51</v>
      </c>
      <c r="E16" s="366"/>
      <c r="F16" s="648"/>
    </row>
    <row r="17" spans="1:6" ht="15.75" customHeight="1" thickBot="1">
      <c r="A17" s="341" t="s">
        <v>30</v>
      </c>
      <c r="B17" s="125" t="s">
        <v>400</v>
      </c>
      <c r="C17" s="317">
        <f>+C6+C8+C9+C11+C12+C13+C14+C15+C16</f>
        <v>87272694</v>
      </c>
      <c r="D17" s="125" t="s">
        <v>401</v>
      </c>
      <c r="E17" s="322">
        <f>+E6+E8+E10+E11+E12+E13+E14+E15+E16</f>
        <v>199306138</v>
      </c>
      <c r="F17" s="648"/>
    </row>
    <row r="18" spans="1:6" ht="12.75" customHeight="1">
      <c r="A18" s="336" t="s">
        <v>31</v>
      </c>
      <c r="B18" s="351" t="s">
        <v>250</v>
      </c>
      <c r="C18" s="358">
        <f>SUM(C19:C23)</f>
        <v>0</v>
      </c>
      <c r="D18" s="344" t="s">
        <v>192</v>
      </c>
      <c r="E18" s="73"/>
      <c r="F18" s="648"/>
    </row>
    <row r="19" spans="1:6" ht="12.75" customHeight="1">
      <c r="A19" s="338" t="s">
        <v>32</v>
      </c>
      <c r="B19" s="352" t="s">
        <v>239</v>
      </c>
      <c r="C19" s="75"/>
      <c r="D19" s="344" t="s">
        <v>195</v>
      </c>
      <c r="E19" s="76"/>
      <c r="F19" s="648"/>
    </row>
    <row r="20" spans="1:6" ht="12.75" customHeight="1">
      <c r="A20" s="336" t="s">
        <v>33</v>
      </c>
      <c r="B20" s="352" t="s">
        <v>240</v>
      </c>
      <c r="C20" s="75"/>
      <c r="D20" s="344" t="s">
        <v>157</v>
      </c>
      <c r="E20" s="76"/>
      <c r="F20" s="648"/>
    </row>
    <row r="21" spans="1:6" ht="12.75" customHeight="1">
      <c r="A21" s="338" t="s">
        <v>34</v>
      </c>
      <c r="B21" s="352" t="s">
        <v>241</v>
      </c>
      <c r="C21" s="75"/>
      <c r="D21" s="344" t="s">
        <v>158</v>
      </c>
      <c r="E21" s="76"/>
      <c r="F21" s="648"/>
    </row>
    <row r="22" spans="1:6" ht="12.75" customHeight="1">
      <c r="A22" s="336" t="s">
        <v>35</v>
      </c>
      <c r="B22" s="352" t="s">
        <v>242</v>
      </c>
      <c r="C22" s="75"/>
      <c r="D22" s="343" t="s">
        <v>238</v>
      </c>
      <c r="E22" s="76"/>
      <c r="F22" s="648"/>
    </row>
    <row r="23" spans="1:6" ht="12.75" customHeight="1">
      <c r="A23" s="338" t="s">
        <v>36</v>
      </c>
      <c r="B23" s="353" t="s">
        <v>243</v>
      </c>
      <c r="C23" s="75"/>
      <c r="D23" s="344" t="s">
        <v>196</v>
      </c>
      <c r="E23" s="76"/>
      <c r="F23" s="648"/>
    </row>
    <row r="24" spans="1:6" ht="12.75" customHeight="1">
      <c r="A24" s="336" t="s">
        <v>37</v>
      </c>
      <c r="B24" s="354" t="s">
        <v>244</v>
      </c>
      <c r="C24" s="346">
        <f>+C25+C26+C27+C28+C29</f>
        <v>0</v>
      </c>
      <c r="D24" s="355" t="s">
        <v>194</v>
      </c>
      <c r="E24" s="76"/>
      <c r="F24" s="648"/>
    </row>
    <row r="25" spans="1:6" ht="12.75" customHeight="1">
      <c r="A25" s="338" t="s">
        <v>38</v>
      </c>
      <c r="B25" s="353" t="s">
        <v>245</v>
      </c>
      <c r="C25" s="75"/>
      <c r="D25" s="355" t="s">
        <v>394</v>
      </c>
      <c r="E25" s="76"/>
      <c r="F25" s="648"/>
    </row>
    <row r="26" spans="1:6" ht="12.75" customHeight="1">
      <c r="A26" s="336" t="s">
        <v>39</v>
      </c>
      <c r="B26" s="353" t="s">
        <v>246</v>
      </c>
      <c r="C26" s="75"/>
      <c r="D26" s="350"/>
      <c r="E26" s="76"/>
      <c r="F26" s="648"/>
    </row>
    <row r="27" spans="1:6" ht="12.75" customHeight="1">
      <c r="A27" s="338" t="s">
        <v>40</v>
      </c>
      <c r="B27" s="352" t="s">
        <v>247</v>
      </c>
      <c r="C27" s="75"/>
      <c r="D27" s="121"/>
      <c r="E27" s="76"/>
      <c r="F27" s="648"/>
    </row>
    <row r="28" spans="1:6" ht="12.75" customHeight="1">
      <c r="A28" s="336" t="s">
        <v>41</v>
      </c>
      <c r="B28" s="356" t="s">
        <v>248</v>
      </c>
      <c r="C28" s="75"/>
      <c r="D28" s="46"/>
      <c r="E28" s="76"/>
      <c r="F28" s="648"/>
    </row>
    <row r="29" spans="1:6" ht="12.75" customHeight="1" thickBot="1">
      <c r="A29" s="338" t="s">
        <v>42</v>
      </c>
      <c r="B29" s="357" t="s">
        <v>249</v>
      </c>
      <c r="C29" s="75"/>
      <c r="D29" s="121"/>
      <c r="E29" s="76"/>
      <c r="F29" s="648"/>
    </row>
    <row r="30" spans="1:6" ht="21.75" customHeight="1" thickBot="1">
      <c r="A30" s="341" t="s">
        <v>43</v>
      </c>
      <c r="B30" s="125" t="s">
        <v>391</v>
      </c>
      <c r="C30" s="317">
        <f>+C18+C24</f>
        <v>0</v>
      </c>
      <c r="D30" s="125" t="s">
        <v>395</v>
      </c>
      <c r="E30" s="322">
        <f>SUM(E18:E29)</f>
        <v>0</v>
      </c>
      <c r="F30" s="648"/>
    </row>
    <row r="31" spans="1:6" ht="13.5" thickBot="1">
      <c r="A31" s="341" t="s">
        <v>44</v>
      </c>
      <c r="B31" s="347" t="s">
        <v>396</v>
      </c>
      <c r="C31" s="348">
        <f>+C17+C30</f>
        <v>87272694</v>
      </c>
      <c r="D31" s="347" t="s">
        <v>397</v>
      </c>
      <c r="E31" s="348">
        <f>+E17+E30</f>
        <v>199306138</v>
      </c>
      <c r="F31" s="648"/>
    </row>
    <row r="32" spans="1:6" ht="13.5" thickBot="1">
      <c r="A32" s="341" t="s">
        <v>45</v>
      </c>
      <c r="B32" s="347" t="s">
        <v>170</v>
      </c>
      <c r="C32" s="348">
        <f>IF(C17-E17&lt;0,E17-C17,"-")</f>
        <v>112033444</v>
      </c>
      <c r="D32" s="347" t="s">
        <v>171</v>
      </c>
      <c r="E32" s="348" t="str">
        <f>IF(C17-E17&gt;0,C17-E17,"-")</f>
        <v>-</v>
      </c>
      <c r="F32" s="648"/>
    </row>
    <row r="33" spans="1:6" ht="13.5" thickBot="1">
      <c r="A33" s="341" t="s">
        <v>46</v>
      </c>
      <c r="B33" s="347" t="s">
        <v>574</v>
      </c>
      <c r="C33" s="348">
        <f>IF(C31-E31&lt;0,E31-C31,"-")</f>
        <v>112033444</v>
      </c>
      <c r="D33" s="347" t="s">
        <v>575</v>
      </c>
      <c r="E33" s="348" t="str">
        <f>IF(C31-E31&gt;0,C31-E31,"-")</f>
        <v>-</v>
      </c>
      <c r="F33" s="64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26" t="s">
        <v>152</v>
      </c>
      <c r="E1" s="129" t="s">
        <v>156</v>
      </c>
    </row>
    <row r="3" spans="1:5" ht="12.75">
      <c r="A3" s="135"/>
      <c r="B3" s="136"/>
      <c r="C3" s="135"/>
      <c r="D3" s="138"/>
      <c r="E3" s="136"/>
    </row>
    <row r="4" spans="1:5" ht="15">
      <c r="A4" s="83" t="str">
        <f>+ÖSSZEFÜGGÉSEK!A5</f>
        <v>2018. évi előirányzat BEVÉTELEK</v>
      </c>
      <c r="B4" s="137"/>
      <c r="C4" s="146"/>
      <c r="D4" s="138"/>
      <c r="E4" s="136"/>
    </row>
    <row r="5" spans="1:5" ht="12.75">
      <c r="A5" s="135"/>
      <c r="B5" s="136"/>
      <c r="C5" s="135"/>
      <c r="D5" s="138"/>
      <c r="E5" s="136"/>
    </row>
    <row r="6" spans="1:5" ht="12.75">
      <c r="A6" s="135" t="s">
        <v>551</v>
      </c>
      <c r="B6" s="136">
        <f>+'1.1.sz.mell.'!C62</f>
        <v>466536136</v>
      </c>
      <c r="C6" s="135" t="s">
        <v>492</v>
      </c>
      <c r="D6" s="138">
        <f>+'2.1.sz.mell  '!C18+'2.2.sz.mell  '!C17</f>
        <v>466536136</v>
      </c>
      <c r="E6" s="136">
        <f aca="true" t="shared" si="0" ref="E6:E15">+B6-D6</f>
        <v>0</v>
      </c>
    </row>
    <row r="7" spans="1:5" ht="12.75">
      <c r="A7" s="135" t="s">
        <v>552</v>
      </c>
      <c r="B7" s="136">
        <f>+'1.1.sz.mell.'!C86</f>
        <v>108089864</v>
      </c>
      <c r="C7" s="135" t="s">
        <v>493</v>
      </c>
      <c r="D7" s="138">
        <f>+'2.1.sz.mell  '!C29+'2.2.sz.mell  '!C30</f>
        <v>108089864</v>
      </c>
      <c r="E7" s="136">
        <f t="shared" si="0"/>
        <v>0</v>
      </c>
    </row>
    <row r="8" spans="1:5" ht="12.75">
      <c r="A8" s="135" t="s">
        <v>553</v>
      </c>
      <c r="B8" s="136">
        <f>+'1.1.sz.mell.'!C87</f>
        <v>574626000</v>
      </c>
      <c r="C8" s="135" t="s">
        <v>494</v>
      </c>
      <c r="D8" s="138">
        <f>+'2.1.sz.mell  '!C30+'2.2.sz.mell  '!C31</f>
        <v>574626000</v>
      </c>
      <c r="E8" s="136">
        <f t="shared" si="0"/>
        <v>0</v>
      </c>
    </row>
    <row r="9" spans="1:5" ht="12.75">
      <c r="A9" s="135"/>
      <c r="B9" s="136"/>
      <c r="C9" s="135"/>
      <c r="D9" s="138"/>
      <c r="E9" s="136"/>
    </row>
    <row r="10" spans="1:5" ht="12.75">
      <c r="A10" s="135"/>
      <c r="B10" s="136"/>
      <c r="C10" s="135"/>
      <c r="D10" s="138"/>
      <c r="E10" s="136"/>
    </row>
    <row r="11" spans="1:5" ht="15">
      <c r="A11" s="83" t="str">
        <f>+ÖSSZEFÜGGÉSEK!A12</f>
        <v>2018. évi előirányzat KIADÁSOK</v>
      </c>
      <c r="B11" s="137"/>
      <c r="C11" s="146"/>
      <c r="D11" s="138"/>
      <c r="E11" s="136"/>
    </row>
    <row r="12" spans="1:5" ht="12.75">
      <c r="A12" s="135"/>
      <c r="B12" s="136"/>
      <c r="C12" s="135"/>
      <c r="D12" s="138"/>
      <c r="E12" s="136"/>
    </row>
    <row r="13" spans="1:5" ht="12.75">
      <c r="A13" s="135" t="s">
        <v>554</v>
      </c>
      <c r="B13" s="136">
        <f>+'1.1.sz.mell.'!C128</f>
        <v>571460323</v>
      </c>
      <c r="C13" s="135" t="s">
        <v>495</v>
      </c>
      <c r="D13" s="138">
        <f>+'2.1.sz.mell  '!E18+'2.2.sz.mell  '!E17</f>
        <v>571460323</v>
      </c>
      <c r="E13" s="136">
        <f t="shared" si="0"/>
        <v>0</v>
      </c>
    </row>
    <row r="14" spans="1:5" ht="12.75">
      <c r="A14" s="135" t="s">
        <v>555</v>
      </c>
      <c r="B14" s="136">
        <f>+'1.1.sz.mell.'!C153</f>
        <v>3165677</v>
      </c>
      <c r="C14" s="135" t="s">
        <v>496</v>
      </c>
      <c r="D14" s="138">
        <f>+'2.1.sz.mell  '!E29+'2.2.sz.mell  '!E30</f>
        <v>3165677</v>
      </c>
      <c r="E14" s="136">
        <f t="shared" si="0"/>
        <v>0</v>
      </c>
    </row>
    <row r="15" spans="1:5" ht="12.75">
      <c r="A15" s="135" t="s">
        <v>556</v>
      </c>
      <c r="B15" s="136">
        <f>+'1.1.sz.mell.'!C154</f>
        <v>574626000</v>
      </c>
      <c r="C15" s="135" t="s">
        <v>497</v>
      </c>
      <c r="D15" s="138">
        <f>+'2.1.sz.mell  '!E30+'2.2.sz.mell  '!E31</f>
        <v>574626000</v>
      </c>
      <c r="E15" s="136">
        <f t="shared" si="0"/>
        <v>0</v>
      </c>
    </row>
    <row r="16" spans="1:5" ht="12.75">
      <c r="A16" s="127"/>
      <c r="B16" s="127"/>
      <c r="C16" s="135"/>
      <c r="D16" s="138"/>
      <c r="E16" s="128"/>
    </row>
    <row r="17" spans="1:5" ht="12.75">
      <c r="A17" s="127"/>
      <c r="B17" s="127"/>
      <c r="C17" s="127"/>
      <c r="D17" s="127"/>
      <c r="E17" s="127"/>
    </row>
    <row r="18" spans="1:5" ht="12.75">
      <c r="A18" s="127"/>
      <c r="B18" s="127"/>
      <c r="C18" s="127"/>
      <c r="D18" s="127"/>
      <c r="E18" s="127"/>
    </row>
    <row r="19" spans="1:5" ht="12.75">
      <c r="A19" s="127"/>
      <c r="B19" s="127"/>
      <c r="C19" s="127"/>
      <c r="D19" s="127"/>
      <c r="E19" s="12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2" sqref="E2:F2"/>
    </sheetView>
  </sheetViews>
  <sheetFormatPr defaultColWidth="9.375" defaultRowHeight="12.75"/>
  <cols>
    <col min="1" max="1" width="5.625" style="149" customWidth="1"/>
    <col min="2" max="2" width="35.625" style="149" customWidth="1"/>
    <col min="3" max="6" width="14.00390625" style="149" customWidth="1"/>
    <col min="7" max="16384" width="9.375" style="149" customWidth="1"/>
  </cols>
  <sheetData>
    <row r="1" spans="1:6" ht="33" customHeight="1">
      <c r="A1" s="652" t="s">
        <v>624</v>
      </c>
      <c r="B1" s="652"/>
      <c r="C1" s="652"/>
      <c r="D1" s="652"/>
      <c r="E1" s="652"/>
      <c r="F1" s="652"/>
    </row>
    <row r="2" spans="1:7" ht="15.75" customHeight="1" thickBot="1">
      <c r="A2" s="150"/>
      <c r="B2" s="150"/>
      <c r="C2" s="653"/>
      <c r="D2" s="653"/>
      <c r="E2" s="660" t="str">
        <f>'2.2.sz.mell  '!E2</f>
        <v>Forintban!</v>
      </c>
      <c r="F2" s="660"/>
      <c r="G2" s="156"/>
    </row>
    <row r="3" spans="1:6" ht="63" customHeight="1">
      <c r="A3" s="656" t="s">
        <v>17</v>
      </c>
      <c r="B3" s="658" t="s">
        <v>198</v>
      </c>
      <c r="C3" s="658" t="s">
        <v>254</v>
      </c>
      <c r="D3" s="658"/>
      <c r="E3" s="658"/>
      <c r="F3" s="654" t="s">
        <v>507</v>
      </c>
    </row>
    <row r="4" spans="1:6" ht="14.25" thickBot="1">
      <c r="A4" s="657"/>
      <c r="B4" s="659"/>
      <c r="C4" s="490">
        <f>+LEFT(ÖSSZEFÜGGÉSEK!A5,4)+1</f>
        <v>2019</v>
      </c>
      <c r="D4" s="490">
        <f>+C4+1</f>
        <v>2020</v>
      </c>
      <c r="E4" s="490">
        <f>+D4+1</f>
        <v>2021</v>
      </c>
      <c r="F4" s="655"/>
    </row>
    <row r="5" spans="1:6" ht="14.25" thickBot="1">
      <c r="A5" s="153"/>
      <c r="B5" s="154" t="s">
        <v>498</v>
      </c>
      <c r="C5" s="154" t="s">
        <v>499</v>
      </c>
      <c r="D5" s="154" t="s">
        <v>500</v>
      </c>
      <c r="E5" s="154" t="s">
        <v>502</v>
      </c>
      <c r="F5" s="155" t="s">
        <v>501</v>
      </c>
    </row>
    <row r="6" spans="1:6" ht="13.5">
      <c r="A6" s="152" t="s">
        <v>19</v>
      </c>
      <c r="B6" s="172"/>
      <c r="C6" s="533">
        <v>0</v>
      </c>
      <c r="D6" s="533">
        <v>0</v>
      </c>
      <c r="E6" s="533">
        <v>0</v>
      </c>
      <c r="F6" s="534">
        <f>SUM(C6:E6)</f>
        <v>0</v>
      </c>
    </row>
    <row r="7" spans="1:6" ht="13.5">
      <c r="A7" s="151" t="s">
        <v>20</v>
      </c>
      <c r="B7" s="173"/>
      <c r="C7" s="535"/>
      <c r="D7" s="535"/>
      <c r="E7" s="535"/>
      <c r="F7" s="536">
        <f>SUM(C7:E7)</f>
        <v>0</v>
      </c>
    </row>
    <row r="8" spans="1:6" ht="13.5">
      <c r="A8" s="151" t="s">
        <v>21</v>
      </c>
      <c r="B8" s="173"/>
      <c r="C8" s="535"/>
      <c r="D8" s="535"/>
      <c r="E8" s="535"/>
      <c r="F8" s="536">
        <f>SUM(C8:E8)</f>
        <v>0</v>
      </c>
    </row>
    <row r="9" spans="1:6" ht="13.5">
      <c r="A9" s="151" t="s">
        <v>22</v>
      </c>
      <c r="B9" s="173"/>
      <c r="C9" s="535"/>
      <c r="D9" s="535"/>
      <c r="E9" s="535"/>
      <c r="F9" s="536">
        <f>SUM(C9:E9)</f>
        <v>0</v>
      </c>
    </row>
    <row r="10" spans="1:6" ht="14.25" thickBot="1">
      <c r="A10" s="157" t="s">
        <v>23</v>
      </c>
      <c r="B10" s="174"/>
      <c r="C10" s="537"/>
      <c r="D10" s="537"/>
      <c r="E10" s="537"/>
      <c r="F10" s="536">
        <f>SUM(C10:E10)</f>
        <v>0</v>
      </c>
    </row>
    <row r="11" spans="1:6" s="480" customFormat="1" ht="14.25" thickBot="1">
      <c r="A11" s="479" t="s">
        <v>24</v>
      </c>
      <c r="B11" s="158" t="s">
        <v>199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2/2018. 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2018-02-16T09:01:45Z</cp:lastPrinted>
  <dcterms:created xsi:type="dcterms:W3CDTF">1999-10-30T10:30:45Z</dcterms:created>
  <dcterms:modified xsi:type="dcterms:W3CDTF">2018-10-19T08:41:57Z</dcterms:modified>
  <cp:category/>
  <cp:version/>
  <cp:contentType/>
  <cp:contentStatus/>
</cp:coreProperties>
</file>