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973" firstSheet="5" activeTab="19"/>
  </bookViews>
  <sheets>
    <sheet name="TARTALOMJEGYZÉK" sheetId="1" r:id="rId1"/>
    <sheet name="ALAPADATOK" sheetId="2" r:id="rId2"/>
    <sheet name="KV_ÖSSZEFÜGGÉSEK" sheetId="3" r:id="rId3"/>
    <sheet name="KV_1.1.sz.mell." sheetId="4" r:id="rId4"/>
    <sheet name="KV_1.2.sz.mell." sheetId="5" r:id="rId5"/>
    <sheet name="KV_1.3.sz.mell." sheetId="6" r:id="rId6"/>
    <sheet name="KV_1.4.sz.mell." sheetId="7" r:id="rId7"/>
    <sheet name="KV_2.1.sz.mell." sheetId="8" r:id="rId8"/>
    <sheet name="KV_2.2.sz.mell." sheetId="9" r:id="rId9"/>
    <sheet name="KV_ELLENŐRZÉS" sheetId="10" r:id="rId10"/>
    <sheet name="KV_3.sz.mell." sheetId="11" r:id="rId11"/>
    <sheet name="KV_4.sz.mell." sheetId="12" r:id="rId12"/>
    <sheet name="KV_5.sz.mell." sheetId="13" r:id="rId13"/>
    <sheet name="KV_6.sz.mell." sheetId="14" r:id="rId14"/>
    <sheet name="KV_7.sz.mell." sheetId="15" r:id="rId15"/>
    <sheet name="KV_8.sz.mell." sheetId="16" r:id="rId16"/>
    <sheet name="KV_9.1.sz.mell" sheetId="17" r:id="rId17"/>
    <sheet name="KV_9.1.1.sz.mell" sheetId="18" r:id="rId18"/>
    <sheet name="KV_9.1.2.sz.mell." sheetId="19" r:id="rId19"/>
    <sheet name="KV_9.1.3.sz.mell" sheetId="20" r:id="rId20"/>
    <sheet name="KV_9.3.sz.mell" sheetId="21" r:id="rId21"/>
    <sheet name="KV_9.3.1.sz.mell" sheetId="22" r:id="rId22"/>
    <sheet name="KV_9.3.2.sz.mell" sheetId="23" r:id="rId23"/>
    <sheet name="KV_9.3.3.sz.mell" sheetId="24" r:id="rId24"/>
    <sheet name="KV_10.sz.mell" sheetId="25" r:id="rId25"/>
    <sheet name="KV_1.sz.tájékoztató_t." sheetId="26" r:id="rId26"/>
    <sheet name="KV_2.sz.tájékoztató_t." sheetId="27" r:id="rId27"/>
    <sheet name="KV_3.sz.tájékoztató_t." sheetId="28" r:id="rId28"/>
    <sheet name="KV_4.sz.tájékoztató_t." sheetId="29" r:id="rId29"/>
    <sheet name="KV_5.sz.tájékoztató_t" sheetId="30" r:id="rId30"/>
    <sheet name="KV_6.sz.tájékoztató_t." sheetId="31" r:id="rId31"/>
    <sheet name="KV_7.sz.tájékoztató_t." sheetId="32" r:id="rId32"/>
  </sheets>
  <definedNames>
    <definedName name="_xlfn.IFERROR" hidden="1">#NAME?</definedName>
    <definedName name="_xlnm.Print_Titles" localSheetId="17">'KV_9.1.1.sz.mell'!$1:$6</definedName>
    <definedName name="_xlnm.Print_Titles" localSheetId="18">'KV_9.1.2.sz.mell.'!$1:$6</definedName>
    <definedName name="_xlnm.Print_Titles" localSheetId="19">'KV_9.1.3.sz.mell'!$1:$6</definedName>
    <definedName name="_xlnm.Print_Titles" localSheetId="16">'KV_9.1.sz.mell'!$1:$6</definedName>
    <definedName name="_xlnm.Print_Titles" localSheetId="21">'KV_9.3.1.sz.mell'!$1:$6</definedName>
    <definedName name="_xlnm.Print_Titles" localSheetId="22">'KV_9.3.2.sz.mell'!$1:$6</definedName>
    <definedName name="_xlnm.Print_Titles" localSheetId="23">'KV_9.3.3.sz.mell'!$1:$6</definedName>
    <definedName name="_xlnm.Print_Titles" localSheetId="20">'KV_9.3.sz.mell'!$1:$6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6">'KV_1.4.sz.mell.'!$A$1:$C$164</definedName>
    <definedName name="_xlnm.Print_Area" localSheetId="25">'KV_1.sz.tájékoztató_t.'!$A$1:$E$150</definedName>
    <definedName name="_xlnm.Print_Area" localSheetId="31">'KV_7.sz.tájékoztató_t.'!$A$1:$E$40</definedName>
  </definedNames>
  <calcPr fullCalcOnLoad="1"/>
</workbook>
</file>

<file path=xl/sharedStrings.xml><?xml version="1.0" encoding="utf-8"?>
<sst xmlns="http://schemas.openxmlformats.org/spreadsheetml/2006/main" count="4019" uniqueCount="750">
  <si>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</si>
  <si>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</si>
  <si>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</si>
  <si>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</si>
  <si>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</si>
  <si>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</si>
  <si>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</si>
  <si>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</si>
  <si>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</si>
  <si>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</si>
  <si>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</si>
  <si>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</si>
  <si>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</si>
  <si>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</si>
  <si>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</si>
  <si>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</si>
  <si>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</si>
  <si>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</si>
  <si>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</si>
  <si>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</si>
  <si>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</si>
  <si>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</si>
  <si>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</si>
  <si>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</si>
  <si>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</si>
  <si>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</si>
  <si>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</si>
  <si>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</si>
  <si>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</si>
  <si>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</si>
  <si>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</si>
  <si>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</si>
  <si>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</si>
  <si>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</si>
  <si>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</si>
  <si>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</si>
  <si>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</si>
  <si>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</si>
  <si>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</si>
  <si>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</si>
  <si>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</si>
  <si>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</si>
  <si>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</si>
  <si>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</si>
  <si>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</si>
  <si>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</si>
  <si>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</si>
  <si>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</si>
  <si>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</si>
  <si>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</si>
  <si>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</si>
  <si>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</si>
  <si>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</si>
  <si>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</si>
  <si>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</si>
  <si>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</si>
  <si>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</si>
  <si>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</si>
  <si>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</si>
  <si>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</si>
  <si>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</si>
  <si>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</si>
  <si>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</si>
  <si>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</si>
  <si>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</si>
  <si>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</si>
  <si>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</si>
  <si>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</si>
  <si>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</si>
  <si>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</si>
  <si>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</si>
  <si>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</si>
  <si>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</si>
  <si>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</si>
  <si>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</si>
  <si>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</si>
  <si>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</si>
  <si>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</si>
  <si>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</si>
  <si>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</si>
  <si>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</si>
  <si>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</si>
  <si>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</si>
  <si>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</si>
  <si>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</si>
  <si>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</si>
  <si>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</si>
  <si>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</si>
  <si>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</si>
  <si>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</si>
  <si>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</si>
  <si>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</si>
  <si>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</si>
  <si>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</si>
  <si>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</si>
  <si>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</si>
  <si>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</si>
  <si>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</si>
  <si>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</si>
  <si>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</si>
  <si>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</si>
  <si>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</si>
  <si>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</si>
  <si>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</si>
  <si>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</si>
  <si>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</si>
  <si>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</si>
  <si>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</si>
  <si>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</si>
  <si>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</si>
  <si>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</si>
  <si>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</si>
  <si>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</si>
  <si>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</si>
  <si>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</si>
  <si>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</si>
  <si>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</si>
  <si>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</si>
  <si>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</si>
  <si>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</si>
  <si>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</si>
  <si>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</si>
  <si>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</si>
  <si>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</si>
  <si>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</si>
  <si>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</si>
  <si>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</si>
  <si>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</si>
  <si>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</si>
  <si>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</si>
  <si>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</si>
  <si>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</si>
  <si>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</si>
  <si>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</si>
  <si>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</si>
  <si>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</si>
  <si>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</si>
  <si>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</si>
  <si>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</si>
  <si>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</si>
  <si>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</si>
  <si>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</si>
  <si>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</si>
  <si>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</si>
  <si>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</si>
  <si>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</si>
  <si>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</si>
  <si>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</si>
  <si>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</si>
  <si>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</si>
  <si>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</si>
  <si>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</si>
  <si>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</si>
  <si>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</si>
  <si>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</si>
  <si>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</si>
  <si>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</si>
  <si>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</si>
  <si>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</si>
  <si>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</si>
  <si>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</si>
  <si>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</si>
  <si>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</si>
  <si>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</si>
  <si>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</si>
  <si>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</si>
  <si>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</si>
  <si>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</si>
  <si>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</si>
  <si>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</si>
  <si>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</si>
  <si>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</si>
  <si>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</si>
  <si>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</si>
  <si>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</si>
  <si>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</si>
  <si>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</si>
  <si>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</si>
  <si>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</si>
  <si>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</si>
  <si>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</si>
  <si>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</si>
  <si>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</si>
  <si>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</si>
  <si>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</si>
  <si>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</si>
  <si>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</si>
  <si>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</si>
  <si>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</si>
  <si>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</si>
  <si>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</si>
  <si>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</si>
  <si>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</si>
  <si>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</si>
  <si>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</si>
  <si>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</si>
  <si>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</si>
  <si>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</si>
  <si>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</si>
  <si>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</si>
  <si>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</si>
  <si>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</si>
  <si>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</si>
  <si>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</si>
  <si>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</si>
  <si>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</si>
  <si>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</si>
  <si>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</si>
  <si>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</si>
  <si>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</si>
  <si>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</si>
  <si>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</si>
  <si>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</si>
  <si>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</si>
  <si>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</si>
  <si>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</si>
  <si>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</si>
  <si>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</si>
  <si>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</si>
  <si>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</si>
  <si>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</si>
  <si>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</si>
  <si>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</si>
  <si>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</si>
  <si>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</si>
  <si>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</si>
  <si>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</si>
  <si>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</si>
  <si>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</si>
  <si>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</si>
  <si>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</si>
  <si>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</si>
  <si>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</si>
  <si>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</si>
  <si>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</si>
  <si>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</si>
  <si>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</si>
  <si>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</si>
  <si>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</si>
  <si>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</si>
  <si>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</si>
  <si>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</si>
  <si>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</si>
  <si>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</si>
  <si>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</si>
  <si>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</si>
  <si>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</si>
  <si>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</si>
  <si>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</si>
  <si>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</si>
  <si>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</si>
  <si>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</si>
  <si>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</si>
  <si>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</si>
  <si>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</si>
  <si>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</si>
  <si>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</si>
  <si>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</si>
  <si>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</si>
  <si>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</si>
  <si>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</si>
  <si>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</si>
  <si>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</si>
  <si>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</si>
  <si>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</si>
  <si>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</si>
  <si>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</si>
  <si>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</si>
  <si>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</si>
  <si>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</si>
  <si>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</si>
  <si>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</si>
  <si>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</si>
  <si>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</si>
  <si>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</si>
  <si>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</si>
  <si>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</si>
  <si>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</si>
  <si>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</si>
  <si>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</si>
  <si>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</si>
  <si>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</si>
  <si>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</si>
  <si>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</si>
  <si>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</si>
  <si>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</si>
  <si>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</si>
  <si>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</si>
  <si>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</si>
  <si>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</si>
  <si>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</si>
  <si>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</si>
  <si>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</si>
  <si>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</si>
  <si>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</si>
  <si>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</si>
  <si>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</si>
  <si>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</si>
  <si>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</si>
  <si>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</si>
  <si>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</si>
  <si>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</si>
  <si>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</si>
  <si>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</si>
  <si>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</si>
  <si>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</si>
  <si>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</si>
  <si>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</si>
  <si>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</si>
  <si>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</si>
  <si>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</si>
  <si>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</si>
  <si>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</si>
  <si>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</si>
  <si>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</si>
  <si>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</si>
  <si>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</si>
  <si>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</si>
  <si>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</si>
  <si>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</si>
  <si>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</si>
  <si>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</si>
  <si>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</si>
  <si>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</si>
  <si>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</si>
  <si>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</si>
  <si>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</si>
  <si>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</si>
  <si>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</si>
  <si>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</si>
  <si>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</si>
  <si>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</si>
  <si>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</si>
  <si>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</si>
  <si>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</si>
  <si>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</si>
  <si>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</si>
  <si>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</si>
  <si>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</si>
  <si>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</si>
  <si>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</si>
  <si>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</si>
  <si>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</si>
  <si>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</si>
  <si>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</si>
  <si>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</si>
  <si>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</si>
  <si>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</si>
  <si>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</si>
  <si>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</si>
  <si>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</si>
  <si>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</si>
  <si>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</si>
  <si>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</si>
  <si>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</si>
  <si>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</si>
  <si>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</si>
  <si>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</si>
  <si>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</si>
  <si>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</si>
  <si>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</si>
  <si>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</si>
  <si>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</si>
  <si>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</si>
  <si>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</si>
  <si>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</si>
  <si>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</si>
  <si>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</si>
  <si>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</si>
  <si>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</si>
  <si>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</si>
  <si>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</si>
  <si>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</si>
  <si>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</si>
  <si>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</si>
  <si>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</si>
  <si>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</si>
  <si>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</si>
  <si>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</si>
  <si>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</si>
  <si>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</si>
  <si>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</si>
  <si>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</si>
  <si>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</si>
  <si>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</si>
  <si>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</si>
  <si>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</si>
  <si>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</si>
  <si>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</si>
  <si>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</si>
  <si>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</si>
  <si>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</si>
  <si>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</si>
  <si>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</si>
  <si>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</si>
  <si>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</si>
  <si>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</si>
  <si>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</si>
  <si>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</si>
  <si>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</si>
  <si>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</si>
  <si>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</si>
  <si>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</si>
  <si>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</si>
  <si>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</si>
  <si>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</si>
  <si>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</si>
  <si>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</si>
  <si>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</si>
  <si>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</si>
  <si>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</si>
  <si>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</si>
  <si>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</si>
  <si>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</si>
  <si>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</si>
  <si>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</si>
  <si>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</si>
  <si>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</si>
  <si>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</si>
  <si>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</si>
  <si>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</si>
  <si>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</si>
  <si>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</si>
  <si>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</si>
  <si>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</si>
  <si>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</si>
  <si>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</si>
  <si>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</si>
  <si>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</si>
  <si>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</si>
  <si>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</si>
  <si>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</si>
  <si>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</si>
  <si>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</si>
  <si>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</si>
  <si>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</si>
  <si>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</si>
  <si>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</si>
  <si>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</si>
  <si>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</si>
  <si>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</si>
  <si>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</si>
  <si>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</si>
  <si>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</si>
  <si>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</si>
  <si>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</si>
  <si>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</si>
  <si>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</si>
  <si>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</si>
  <si>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</si>
  <si>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</si>
  <si>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</si>
  <si>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</si>
  <si>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</si>
  <si>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</si>
  <si>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</si>
  <si>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</si>
  <si>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</si>
  <si>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</si>
  <si>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</si>
  <si>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</si>
  <si>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</si>
  <si>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</si>
  <si>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</si>
  <si>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</si>
  <si>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</si>
  <si>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</si>
  <si>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</si>
  <si>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</si>
  <si>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</si>
  <si>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</si>
  <si>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</si>
  <si>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</si>
  <si>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</si>
  <si>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</si>
  <si>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</si>
  <si>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</si>
  <si>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</si>
  <si>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</si>
  <si>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</si>
  <si>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</si>
  <si>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</si>
  <si>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</si>
  <si>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</si>
  <si>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</si>
  <si>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</si>
  <si>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</si>
  <si>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</si>
  <si>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</si>
  <si>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</si>
  <si>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</si>
  <si>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</si>
  <si>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</si>
  <si>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</si>
  <si>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</si>
  <si>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</si>
  <si>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</si>
  <si>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</si>
  <si>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</si>
  <si>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</si>
  <si>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</si>
  <si>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</si>
  <si>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</si>
  <si>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</si>
  <si>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</si>
  <si>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</si>
  <si>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</si>
  <si>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</si>
  <si>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</si>
  <si>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</si>
  <si>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</si>
  <si>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</si>
  <si>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</si>
  <si>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</si>
  <si>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</si>
  <si>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</si>
  <si>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</si>
  <si>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</si>
  <si>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</si>
  <si>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</si>
  <si>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</si>
  <si>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</si>
  <si>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</si>
  <si>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</si>
  <si>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</si>
  <si>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</si>
  <si>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</si>
  <si>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</si>
  <si>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</si>
  <si>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</si>
  <si>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</si>
  <si>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</si>
  <si>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</si>
  <si>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</si>
  <si>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</si>
  <si>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</si>
  <si>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</si>
  <si>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</si>
  <si>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</si>
  <si>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</si>
  <si>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</si>
  <si>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</si>
  <si>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</si>
  <si>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</si>
  <si>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</si>
  <si>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</si>
  <si>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</si>
  <si>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</si>
  <si>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</si>
  <si>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</si>
  <si>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</si>
  <si>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</si>
  <si>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</si>
  <si>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</si>
  <si>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</si>
  <si>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</si>
  <si>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</si>
  <si>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</si>
  <si>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</si>
  <si>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</si>
  <si>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</si>
  <si>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Éves eredeti kiadási előirányzat: …………… Ft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</si>
  <si>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</si>
  <si>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</si>
  <si>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</si>
  <si>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</si>
  <si>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</si>
  <si>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</si>
  <si>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</si>
  <si>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</si>
  <si>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</si>
  <si>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</si>
  <si>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</si>
  <si>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</si>
  <si>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2019. évi előirányzat BEVÉTELEK</t>
  </si>
  <si>
    <t>2019. ÉVI KÖLTSÉGVETÉS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</si>
  <si>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</si>
  <si>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</si>
  <si>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</si>
  <si>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</si>
  <si>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</si>
  <si>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</si>
  <si>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ALAPADATOK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</si>
  <si>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</si>
  <si>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</si>
  <si>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</si>
  <si>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</si>
  <si>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</si>
  <si>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</si>
  <si>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</si>
  <si>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</si>
  <si>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</si>
  <si>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</si>
  <si>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2 kvi név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</si>
  <si>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</si>
  <si>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</si>
  <si>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</si>
  <si>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</si>
  <si>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</si>
  <si>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</si>
  <si>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</si>
  <si>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Tájékoztató a 2017. évi tény, 2018. évi várható és 2019. évi terv adatokról</t>
  </si>
  <si>
    <t>BEVÉTELEI, KIADÁSAI</t>
  </si>
  <si>
    <t>2019. ÉVI KÖLTSÉGVETÉSI ÉVET KÖVETŐ 3 ÉV TERVEZETT</t>
  </si>
  <si>
    <t>A dokumentációs rendszerben található táblázatok listája</t>
  </si>
  <si>
    <t>Dokumentum neve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</si>
  <si>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</si>
  <si>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</si>
  <si>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</si>
  <si>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</si>
  <si>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</si>
  <si>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</si>
  <si>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</si>
  <si>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</si>
  <si>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</si>
  <si>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</si>
  <si>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</si>
  <si>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</si>
  <si>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</si>
  <si>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</si>
  <si>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</si>
  <si>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</si>
  <si>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</si>
  <si>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</si>
  <si>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</si>
  <si>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Adósságet keletekeztető ügyletek táblázata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</si>
  <si>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</si>
  <si>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</si>
  <si>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</si>
  <si>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</si>
  <si>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</si>
  <si>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</si>
  <si>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</si>
  <si>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</si>
  <si>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</si>
  <si>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</si>
  <si>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</si>
  <si>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</si>
  <si>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</si>
  <si>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</si>
  <si>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</si>
  <si>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</si>
  <si>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</si>
  <si>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</si>
  <si>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</si>
  <si>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Polgármesteri/Közös hivatal költségvetési táblái (9.2.1., 9.2.2., 9.2.3.)</t>
  </si>
  <si>
    <t>9.3. melléklet</t>
  </si>
  <si>
    <t>9.4. melléklet</t>
  </si>
  <si>
    <t>/</t>
  </si>
  <si>
    <t>(</t>
  </si>
  <si>
    <t>)</t>
  </si>
  <si>
    <t>a</t>
  </si>
  <si>
    <t>önkormányzati rendelethez</t>
  </si>
  <si>
    <t>9.5. melléklet</t>
  </si>
  <si>
    <t>9.6. melléklet</t>
  </si>
  <si>
    <t>9.7. melléklet</t>
  </si>
  <si>
    <t>9.8. melléklet</t>
  </si>
  <si>
    <t>9.9. melléklet</t>
  </si>
  <si>
    <t>9.10. melléklet</t>
  </si>
  <si>
    <t>9.11. melléklet</t>
  </si>
  <si>
    <t>9.12. melléklet</t>
  </si>
  <si>
    <t>10. melléklet</t>
  </si>
  <si>
    <t>1. számú tájékoztató tábla</t>
  </si>
  <si>
    <t>2. számú tájékoztató tábla</t>
  </si>
  <si>
    <t>3.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</si>
  <si>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</si>
  <si>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</si>
  <si>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</si>
  <si>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</si>
  <si>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Adatszolgáltatás az elismert tartozásállományról</t>
  </si>
  <si>
    <t>Az önkormányzat által adott közvetett támogatások (kedvezmények)</t>
  </si>
  <si>
    <t>Előirányzat-felhasználási terv 2019. évre</t>
  </si>
  <si>
    <t>2019. évi általános működés és ágazati feladatok támogatásának alakulása jogcímenként</t>
  </si>
  <si>
    <t>Kimutatás a 2019. évben céljelleggel juttatott támogatásokról</t>
  </si>
  <si>
    <t>2019. évi költségvetési évet követő 3 év tervezett kiadásai, bevételei</t>
  </si>
  <si>
    <t>Európai uniós támogatással megvalósuló projektek</t>
  </si>
  <si>
    <t>bevételei, kiadási, hozzájárulások</t>
  </si>
  <si>
    <t>Előterjesztéskor</t>
  </si>
  <si>
    <t xml:space="preserve">3 kvi név  </t>
  </si>
  <si>
    <t>…………………… Polgármesteri /Közös Önkormányzati Hivatal</t>
  </si>
  <si>
    <t>Forintban</t>
  </si>
  <si>
    <t>* Magyarország 2019. évi központi költségvetéséról szóló törvény</t>
  </si>
  <si>
    <t>2018. évi L.
törvény 2. sz. melléklete száma*</t>
  </si>
  <si>
    <t>Egyéb</t>
  </si>
  <si>
    <t>BALATONGYÖRÖK KÖZSÉG ÖNKORMÁNYZATA</t>
  </si>
  <si>
    <t>Balatongyörök Község Önkormányzata saját bevételeinek részletezése az adósságot keletkeztető ügyletből származó tárgyévi fizetési kötelezettség megállapításához</t>
  </si>
  <si>
    <t>Balatongyörök Község Önkormányzata adósságot keletkeztető ügyletekből és kezességvállalásokból fennálló kötelezettségei</t>
  </si>
  <si>
    <t>Balatongyörök Község Önkormányzata 2019. évi adósságot keletkeztető fejlesztési céljai</t>
  </si>
  <si>
    <t>Bertha Bulcsu Művelődési Ház és Könyvtár</t>
  </si>
  <si>
    <t>I.1.ba jogcím: A zöldterület-gazdálkodással kapcsolatos feladatok ellátásának támogatása</t>
  </si>
  <si>
    <t>I.1.bb jogcím: Közvilágítás fenntartásának támogatása</t>
  </si>
  <si>
    <t>I.1.bc jogcím: Köztemető fenntartással kapcsolatos feladatok támogatása</t>
  </si>
  <si>
    <t>I.1.bd jogcím: Közutak fenntartásának támogatása</t>
  </si>
  <si>
    <t>I.1.c jogcím:   Egyéb önkormányzati feladatok támogatása</t>
  </si>
  <si>
    <t>I.1.d jogcím:  Lakott külterülettel kapcsolatos feladatok támogatása</t>
  </si>
  <si>
    <t>I.1.e jogcím.  Üdülőhelyi feladatok támogatása</t>
  </si>
  <si>
    <t>III.2. jogcím:  A települési önkormányzatok szociális feladatainak egyéb támogatása</t>
  </si>
  <si>
    <t>III.3.c (1) jogcím: Szociális étkeztetés</t>
  </si>
  <si>
    <t>IV.1.d jogcím: Települési önkormányzatok nyilvános könyvtári és a közművelődési feladatainak támogatása</t>
  </si>
  <si>
    <t>I.6 Polgármesteri illetmény támogatása</t>
  </si>
  <si>
    <t>I.5 jogcím: A költségvetési szerveknél foglalkoztatottak 2018. évi áthúzódó és 2019. évi kompenzációja</t>
  </si>
  <si>
    <t>Balatongyöröki Turisztikai Egyesület</t>
  </si>
  <si>
    <t>működési célú támogatás</t>
  </si>
  <si>
    <t>Balatongyöröki Polgárőr Egyesület</t>
  </si>
  <si>
    <t>Györökökért Egyesület - Balatongyörök</t>
  </si>
  <si>
    <t>"Györöki Hamutiprók" Hagyományőrző Önkéntes Tűzóltó Egyesület</t>
  </si>
  <si>
    <t>Kék Balaton Fúvós Egyesület</t>
  </si>
  <si>
    <t>Balatongyöröki Honismereti Kör Egyesület</t>
  </si>
  <si>
    <t xml:space="preserve">Egyéb civil szervezetek </t>
  </si>
  <si>
    <t>Vonyarcvashegyi Nyitnikék Óvoda Társulás</t>
  </si>
  <si>
    <t>Vonyarcvashegy Nagyközség Önkormányzata, Közös Hivatal</t>
  </si>
  <si>
    <t>Keszthely Kistérégi Társulás, házi segítségnyújtás, jelzőrendszer fel.ell.</t>
  </si>
  <si>
    <t>Gyenesdiás Nagyközség Önkormányzata, gyermekorvos többlet fel.ell</t>
  </si>
  <si>
    <t>Vonyarcvashegy Nagyközség Önkormányzata, Általános Iskola portasz.</t>
  </si>
  <si>
    <t>Keszthely és Környéke Kistérségi Többcélú Társulás, belső ellenőr fel.ell.</t>
  </si>
  <si>
    <t>Zalaszántói Családsegítő- és Gyemekjóléti Szolgálat Társulása</t>
  </si>
  <si>
    <t>VP-6-7.2.1-7.4.2-16 pályázat külterületi útak felújítása pályázat</t>
  </si>
  <si>
    <t>VP-6-7.4.1.1-16 Településképet meghatározó ép.rekonstr. pályázat</t>
  </si>
  <si>
    <t>2019</t>
  </si>
  <si>
    <t>2018-2019</t>
  </si>
  <si>
    <t>Eötvös utca útburkolat felújítása</t>
  </si>
  <si>
    <t>Csont Ferenc utca útburkolat felújítása</t>
  </si>
  <si>
    <t>Szépkilátói strand fejlesztése</t>
  </si>
  <si>
    <t>GINOP pályázatok, Székilátó fejlesztése</t>
  </si>
  <si>
    <t>Templom támfal felújítása</t>
  </si>
  <si>
    <t>Önkormányzati épület energetikai felújítása, pályázati önrész</t>
  </si>
  <si>
    <t>Tehergépjármű és traktor beszerzés</t>
  </si>
  <si>
    <t>Közlekedési kamera rendszer beszerzése</t>
  </si>
  <si>
    <t>Egyéb tárgyi eszköz, kisértékű tárgyi eszközök beszerzése</t>
  </si>
  <si>
    <t>Immateriális javak beszerzése: rendezési terv felülvizsgálata, módosítása</t>
  </si>
  <si>
    <t>Immateriális javak beszerzése</t>
  </si>
  <si>
    <t>Egyéb informatikai eszközök beszerzése</t>
  </si>
  <si>
    <t>Petőfi u. Kossuth L. u. Balaton u. közválágítás fejlesztése</t>
  </si>
  <si>
    <t>Építményadó, telekadó</t>
  </si>
  <si>
    <t>2016</t>
  </si>
  <si>
    <t>Petőfi u. Kossuth L. u. Balaton u. közválágítás</t>
  </si>
  <si>
    <t>2017</t>
  </si>
  <si>
    <t>GINOP pályázatok, Szépkilátó fejlesztése</t>
  </si>
  <si>
    <t>2018</t>
  </si>
  <si>
    <t>Rendezési terv módosítása</t>
  </si>
  <si>
    <t>VP-6-7.2.1-7.4.2-16 sz. Külterületi útak felújítása, Temető utca külterületi része</t>
  </si>
  <si>
    <t>2020. után</t>
  </si>
  <si>
    <t>2020.</t>
  </si>
  <si>
    <t>2019.</t>
  </si>
  <si>
    <t>GINOP-7.1.9.17-2018-00015 sz.</t>
  </si>
  <si>
    <t>GINOP-7.1.9.17-2018-00023 sz.</t>
  </si>
  <si>
    <t>" A Festetics örökség bemutatása és hálózatba kapcsolását célzó termék- és infrastruktúra fejlesztés I. ütem"</t>
  </si>
  <si>
    <t xml:space="preserve">VP-6-7.4.1.1-16 sz.  Településképet meghatározó épületek rekonstrukciója, Kossuth Lajos utca 14-16. </t>
  </si>
  <si>
    <t>"Veszprém turisztikai attraktivitásának fejlesztése"</t>
  </si>
  <si>
    <t>II. 25.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</si>
</sst>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8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8"/>
      <color rgb="FFFF0000"/>
      <name val="Times New Roman CE"/>
      <family val="0"/>
    </font>
    <font>
      <sz val="12"/>
      <color rgb="FFFF000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0" fillId="22" borderId="7" applyNumberFormat="0" applyFont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4" fillId="29" borderId="0" applyNumberFormat="0" applyBorder="0" applyAlignment="0" applyProtection="0"/>
    <xf numFmtId="0" fontId="75" fillId="30" borderId="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80" fillId="32" borderId="0" applyNumberFormat="0" applyBorder="0" applyAlignment="0" applyProtection="0"/>
    <xf numFmtId="0" fontId="81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2">
    <xf numFmtId="0" fontId="0" fillId="0" borderId="0" xfId="0" applyAlignment="1">
      <alignment/>
    </xf>
    <xf numFmtId="0" fontId="0" fillId="0" borderId="0" xfId="59" applyFont="1">
      <alignment/>
      <protection/>
    </xf>
    <xf numFmtId="164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/>
    </xf>
    <xf numFmtId="0" fontId="6" fillId="0" borderId="0" xfId="59" applyFont="1" applyAlignment="1">
      <alignment horizontal="center" vertical="center" wrapText="1"/>
      <protection/>
    </xf>
    <xf numFmtId="0" fontId="6" fillId="0" borderId="0" xfId="59" applyFont="1" applyAlignment="1">
      <alignment vertical="center" wrapText="1"/>
      <protection/>
    </xf>
    <xf numFmtId="0" fontId="17" fillId="0" borderId="10" xfId="59" applyFont="1" applyBorder="1" applyAlignment="1">
      <alignment horizontal="left" vertical="center" wrapText="1" indent="1"/>
      <protection/>
    </xf>
    <xf numFmtId="0" fontId="17" fillId="0" borderId="11" xfId="59" applyFont="1" applyBorder="1" applyAlignment="1">
      <alignment horizontal="left" vertical="center" wrapText="1" indent="1"/>
      <protection/>
    </xf>
    <xf numFmtId="0" fontId="17" fillId="0" borderId="12" xfId="59" applyFont="1" applyBorder="1" applyAlignment="1">
      <alignment horizontal="left" vertical="center" wrapText="1" indent="1"/>
      <protection/>
    </xf>
    <xf numFmtId="0" fontId="17" fillId="0" borderId="13" xfId="59" applyFont="1" applyBorder="1" applyAlignment="1">
      <alignment horizontal="left" vertical="center" wrapText="1" indent="1"/>
      <protection/>
    </xf>
    <xf numFmtId="0" fontId="17" fillId="0" borderId="14" xfId="59" applyFont="1" applyBorder="1" applyAlignment="1">
      <alignment horizontal="left" vertical="center" wrapText="1" indent="1"/>
      <protection/>
    </xf>
    <xf numFmtId="0" fontId="17" fillId="0" borderId="15" xfId="59" applyFont="1" applyBorder="1" applyAlignment="1">
      <alignment horizontal="left" vertical="center" wrapText="1" indent="1"/>
      <protection/>
    </xf>
    <xf numFmtId="49" fontId="17" fillId="0" borderId="16" xfId="59" applyNumberFormat="1" applyFont="1" applyBorder="1" applyAlignment="1">
      <alignment horizontal="left" vertical="center" wrapText="1" indent="1"/>
      <protection/>
    </xf>
    <xf numFmtId="49" fontId="17" fillId="0" borderId="17" xfId="59" applyNumberFormat="1" applyFont="1" applyBorder="1" applyAlignment="1">
      <alignment horizontal="left" vertical="center" wrapText="1" indent="1"/>
      <protection/>
    </xf>
    <xf numFmtId="49" fontId="17" fillId="0" borderId="18" xfId="59" applyNumberFormat="1" applyFont="1" applyBorder="1" applyAlignment="1">
      <alignment horizontal="left" vertical="center" wrapText="1" indent="1"/>
      <protection/>
    </xf>
    <xf numFmtId="49" fontId="17" fillId="0" borderId="19" xfId="59" applyNumberFormat="1" applyFont="1" applyBorder="1" applyAlignment="1">
      <alignment horizontal="left" vertical="center" wrapText="1" indent="1"/>
      <protection/>
    </xf>
    <xf numFmtId="49" fontId="17" fillId="0" borderId="20" xfId="59" applyNumberFormat="1" applyFont="1" applyBorder="1" applyAlignment="1">
      <alignment horizontal="left" vertical="center" wrapText="1" indent="1"/>
      <protection/>
    </xf>
    <xf numFmtId="49" fontId="17" fillId="0" borderId="21" xfId="59" applyNumberFormat="1" applyFont="1" applyBorder="1" applyAlignment="1">
      <alignment horizontal="left" vertical="center" wrapText="1" indent="1"/>
      <protection/>
    </xf>
    <xf numFmtId="0" fontId="17" fillId="0" borderId="0" xfId="59" applyFont="1" applyAlignment="1">
      <alignment horizontal="left" vertical="center" wrapText="1" indent="1"/>
      <protection/>
    </xf>
    <xf numFmtId="0" fontId="15" fillId="0" borderId="22" xfId="59" applyFont="1" applyBorder="1" applyAlignment="1">
      <alignment horizontal="left" vertical="center" wrapText="1" indent="1"/>
      <protection/>
    </xf>
    <xf numFmtId="0" fontId="15" fillId="0" borderId="23" xfId="59" applyFont="1" applyBorder="1" applyAlignment="1">
      <alignment horizontal="left" vertical="center" wrapText="1" indent="1"/>
      <protection/>
    </xf>
    <xf numFmtId="0" fontId="15" fillId="0" borderId="24" xfId="59" applyFont="1" applyBorder="1" applyAlignment="1">
      <alignment horizontal="left" vertical="center" wrapText="1" indent="1"/>
      <protection/>
    </xf>
    <xf numFmtId="0" fontId="7" fillId="0" borderId="22" xfId="59" applyFont="1" applyBorder="1" applyAlignment="1">
      <alignment horizontal="center" vertical="center" wrapText="1"/>
      <protection/>
    </xf>
    <xf numFmtId="0" fontId="7" fillId="0" borderId="23" xfId="59" applyFont="1" applyBorder="1" applyAlignment="1">
      <alignment horizontal="center" vertical="center" wrapText="1"/>
      <protection/>
    </xf>
    <xf numFmtId="164" fontId="17" fillId="0" borderId="11" xfId="0" applyNumberFormat="1" applyFont="1" applyBorder="1" applyAlignment="1" applyProtection="1">
      <alignment vertical="center" wrapText="1"/>
      <protection locked="0"/>
    </xf>
    <xf numFmtId="164" fontId="17" fillId="0" borderId="15" xfId="0" applyNumberFormat="1" applyFont="1" applyBorder="1" applyAlignment="1" applyProtection="1">
      <alignment vertical="center" wrapText="1"/>
      <protection locked="0"/>
    </xf>
    <xf numFmtId="0" fontId="15" fillId="0" borderId="23" xfId="59" applyFont="1" applyBorder="1" applyAlignment="1">
      <alignment vertical="center" wrapText="1"/>
      <protection/>
    </xf>
    <xf numFmtId="0" fontId="15" fillId="0" borderId="25" xfId="59" applyFont="1" applyBorder="1" applyAlignment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9" applyFont="1" applyBorder="1" applyAlignment="1">
      <alignment horizontal="center" vertical="center" wrapText="1"/>
      <protection/>
    </xf>
    <xf numFmtId="0" fontId="15" fillId="0" borderId="23" xfId="59" applyFont="1" applyBorder="1" applyAlignment="1">
      <alignment horizontal="center" vertical="center" wrapText="1"/>
      <protection/>
    </xf>
    <xf numFmtId="0" fontId="19" fillId="0" borderId="22" xfId="0" applyFont="1" applyBorder="1" applyAlignment="1">
      <alignment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7" fillId="0" borderId="23" xfId="60" applyFont="1" applyBorder="1" applyAlignment="1">
      <alignment horizontal="left" vertical="center" indent="1"/>
      <protection/>
    </xf>
    <xf numFmtId="0" fontId="2" fillId="0" borderId="0" xfId="59">
      <alignment/>
      <protection/>
    </xf>
    <xf numFmtId="0" fontId="17" fillId="0" borderId="0" xfId="59" applyFont="1">
      <alignment/>
      <protection/>
    </xf>
    <xf numFmtId="0" fontId="18" fillId="0" borderId="0" xfId="59" applyFont="1">
      <alignment/>
      <protection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5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center" vertical="center" wrapText="1"/>
    </xf>
    <xf numFmtId="164" fontId="17" fillId="0" borderId="17" xfId="0" applyNumberFormat="1" applyFont="1" applyBorder="1" applyAlignment="1" applyProtection="1">
      <alignment horizontal="left" vertical="center" wrapText="1" indent="1"/>
      <protection locked="0"/>
    </xf>
    <xf numFmtId="0" fontId="8" fillId="0" borderId="0" xfId="0" applyFont="1" applyAlignment="1">
      <alignment vertical="center"/>
    </xf>
    <xf numFmtId="164" fontId="21" fillId="0" borderId="26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164" fontId="7" fillId="0" borderId="26" xfId="0" applyNumberFormat="1" applyFont="1" applyBorder="1" applyAlignment="1">
      <alignment horizontal="center" vertical="center" wrapText="1"/>
    </xf>
    <xf numFmtId="164" fontId="15" fillId="0" borderId="27" xfId="0" applyNumberFormat="1" applyFont="1" applyBorder="1" applyAlignment="1">
      <alignment horizontal="center" vertical="center" wrapText="1"/>
    </xf>
    <xf numFmtId="164" fontId="15" fillId="0" borderId="28" xfId="0" applyNumberFormat="1" applyFont="1" applyBorder="1" applyAlignment="1">
      <alignment horizontal="center" vertical="center" wrapText="1"/>
    </xf>
    <xf numFmtId="164" fontId="17" fillId="0" borderId="29" xfId="0" applyNumberFormat="1" applyFont="1" applyBorder="1" applyAlignment="1">
      <alignment vertical="center" wrapText="1"/>
    </xf>
    <xf numFmtId="164" fontId="17" fillId="0" borderId="19" xfId="0" applyNumberFormat="1" applyFont="1" applyBorder="1" applyAlignment="1" applyProtection="1">
      <alignment horizontal="left" vertical="center" wrapText="1" indent="1"/>
      <protection locked="0"/>
    </xf>
    <xf numFmtId="164" fontId="17" fillId="0" borderId="30" xfId="0" applyNumberFormat="1" applyFont="1" applyBorder="1" applyAlignment="1">
      <alignment vertical="center" wrapText="1"/>
    </xf>
    <xf numFmtId="164" fontId="15" fillId="0" borderId="23" xfId="0" applyNumberFormat="1" applyFont="1" applyBorder="1" applyAlignment="1">
      <alignment vertical="center" wrapText="1"/>
    </xf>
    <xf numFmtId="164" fontId="15" fillId="0" borderId="26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4" fontId="14" fillId="0" borderId="17" xfId="0" applyNumberFormat="1" applyFont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Border="1" applyAlignment="1" applyProtection="1">
      <alignment vertical="center" wrapText="1"/>
      <protection locked="0"/>
    </xf>
    <xf numFmtId="164" fontId="14" fillId="0" borderId="29" xfId="0" applyNumberFormat="1" applyFont="1" applyBorder="1" applyAlignment="1">
      <alignment vertical="center" wrapText="1"/>
    </xf>
    <xf numFmtId="164" fontId="14" fillId="0" borderId="19" xfId="0" applyNumberFormat="1" applyFont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Border="1" applyAlignment="1" applyProtection="1">
      <alignment vertical="center" wrapText="1"/>
      <protection locked="0"/>
    </xf>
    <xf numFmtId="164" fontId="14" fillId="0" borderId="30" xfId="0" applyNumberFormat="1" applyFont="1" applyBorder="1" applyAlignment="1">
      <alignment vertical="center" wrapText="1"/>
    </xf>
    <xf numFmtId="164" fontId="7" fillId="0" borderId="26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17" fillId="0" borderId="31" xfId="0" applyNumberFormat="1" applyFont="1" applyBorder="1" applyAlignment="1">
      <alignment vertical="center" wrapText="1"/>
    </xf>
    <xf numFmtId="164" fontId="17" fillId="0" borderId="32" xfId="0" applyNumberFormat="1" applyFont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7" fillId="0" borderId="34" xfId="0" applyNumberFormat="1" applyFont="1" applyBorder="1" applyAlignment="1" applyProtection="1">
      <alignment horizontal="right" vertical="center" wrapText="1" indent="1"/>
      <protection locked="0"/>
    </xf>
    <xf numFmtId="0" fontId="17" fillId="0" borderId="17" xfId="0" applyFont="1" applyBorder="1" applyAlignment="1">
      <alignment horizontal="center" vertical="center" wrapText="1"/>
    </xf>
    <xf numFmtId="164" fontId="17" fillId="0" borderId="11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 locked="0"/>
    </xf>
    <xf numFmtId="0" fontId="17" fillId="0" borderId="35" xfId="0" applyFont="1" applyBorder="1" applyAlignment="1" applyProtection="1">
      <alignment vertical="center" wrapText="1"/>
      <protection locked="0"/>
    </xf>
    <xf numFmtId="164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36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/>
    </xf>
    <xf numFmtId="3" fontId="17" fillId="0" borderId="13" xfId="0" applyNumberFormat="1" applyFont="1" applyBorder="1" applyAlignment="1" applyProtection="1">
      <alignment vertical="center"/>
      <protection locked="0"/>
    </xf>
    <xf numFmtId="3" fontId="22" fillId="0" borderId="11" xfId="0" applyNumberFormat="1" applyFont="1" applyBorder="1" applyAlignment="1" applyProtection="1">
      <alignment vertical="center"/>
      <protection locked="0"/>
    </xf>
    <xf numFmtId="3" fontId="17" fillId="0" borderId="11" xfId="0" applyNumberFormat="1" applyFont="1" applyBorder="1" applyAlignment="1" applyProtection="1">
      <alignment vertical="center"/>
      <protection locked="0"/>
    </xf>
    <xf numFmtId="49" fontId="17" fillId="0" borderId="19" xfId="0" applyNumberFormat="1" applyFont="1" applyBorder="1" applyAlignment="1" applyProtection="1">
      <alignment vertical="center"/>
      <protection locked="0"/>
    </xf>
    <xf numFmtId="3" fontId="17" fillId="0" borderId="15" xfId="0" applyNumberFormat="1" applyFont="1" applyBorder="1" applyAlignment="1" applyProtection="1">
      <alignment vertical="center"/>
      <protection locked="0"/>
    </xf>
    <xf numFmtId="49" fontId="17" fillId="0" borderId="17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24" xfId="60" applyFont="1" applyBorder="1" applyAlignment="1">
      <alignment horizontal="center" vertical="center" wrapText="1"/>
      <protection/>
    </xf>
    <xf numFmtId="0" fontId="7" fillId="0" borderId="25" xfId="60" applyFont="1" applyBorder="1" applyAlignment="1">
      <alignment horizontal="center" vertical="center"/>
      <protection/>
    </xf>
    <xf numFmtId="0" fontId="7" fillId="0" borderId="37" xfId="60" applyFont="1" applyBorder="1" applyAlignment="1">
      <alignment horizontal="center" vertical="center"/>
      <protection/>
    </xf>
    <xf numFmtId="0" fontId="2" fillId="0" borderId="0" xfId="60">
      <alignment/>
      <protection/>
    </xf>
    <xf numFmtId="0" fontId="17" fillId="0" borderId="22" xfId="60" applyFont="1" applyBorder="1" applyAlignment="1">
      <alignment horizontal="left" vertical="center" indent="1"/>
      <protection/>
    </xf>
    <xf numFmtId="0" fontId="2" fillId="0" borderId="0" xfId="60" applyAlignment="1">
      <alignment vertical="center"/>
      <protection/>
    </xf>
    <xf numFmtId="0" fontId="17" fillId="0" borderId="16" xfId="60" applyFont="1" applyBorder="1" applyAlignment="1">
      <alignment horizontal="left" vertical="center" indent="1"/>
      <protection/>
    </xf>
    <xf numFmtId="164" fontId="17" fillId="0" borderId="38" xfId="60" applyNumberFormat="1" applyFont="1" applyBorder="1" applyAlignment="1">
      <alignment vertical="center"/>
      <protection/>
    </xf>
    <xf numFmtId="0" fontId="17" fillId="0" borderId="17" xfId="60" applyFont="1" applyBorder="1" applyAlignment="1">
      <alignment horizontal="left" vertical="center" indent="1"/>
      <protection/>
    </xf>
    <xf numFmtId="164" fontId="17" fillId="0" borderId="29" xfId="60" applyNumberFormat="1" applyFont="1" applyBorder="1" applyAlignment="1">
      <alignment vertical="center"/>
      <protection/>
    </xf>
    <xf numFmtId="0" fontId="2" fillId="0" borderId="0" xfId="60" applyAlignment="1" applyProtection="1">
      <alignment vertical="center"/>
      <protection locked="0"/>
    </xf>
    <xf numFmtId="164" fontId="17" fillId="0" borderId="34" xfId="60" applyNumberFormat="1" applyFont="1" applyBorder="1" applyAlignment="1">
      <alignment vertical="center"/>
      <protection/>
    </xf>
    <xf numFmtId="164" fontId="15" fillId="0" borderId="26" xfId="60" applyNumberFormat="1" applyFont="1" applyBorder="1" applyAlignment="1">
      <alignment vertical="center"/>
      <protection/>
    </xf>
    <xf numFmtId="0" fontId="17" fillId="0" borderId="18" xfId="60" applyFont="1" applyBorder="1" applyAlignment="1">
      <alignment horizontal="left" vertical="center" indent="1"/>
      <protection/>
    </xf>
    <xf numFmtId="0" fontId="15" fillId="0" borderId="22" xfId="60" applyFont="1" applyBorder="1" applyAlignment="1">
      <alignment horizontal="left" vertical="center" indent="1"/>
      <protection/>
    </xf>
    <xf numFmtId="164" fontId="15" fillId="0" borderId="26" xfId="60" applyNumberFormat="1" applyFont="1" applyBorder="1">
      <alignment/>
      <protection/>
    </xf>
    <xf numFmtId="0" fontId="2" fillId="0" borderId="0" xfId="60" applyProtection="1">
      <alignment/>
      <protection locked="0"/>
    </xf>
    <xf numFmtId="0" fontId="0" fillId="0" borderId="0" xfId="60" applyFont="1">
      <alignment/>
      <protection/>
    </xf>
    <xf numFmtId="0" fontId="4" fillId="0" borderId="0" xfId="60" applyFont="1" applyProtection="1">
      <alignment/>
      <protection locked="0"/>
    </xf>
    <xf numFmtId="0" fontId="6" fillId="0" borderId="0" xfId="60" applyFont="1" applyProtection="1">
      <alignment/>
      <protection locked="0"/>
    </xf>
    <xf numFmtId="0" fontId="20" fillId="0" borderId="39" xfId="0" applyFont="1" applyBorder="1" applyAlignment="1" applyProtection="1">
      <alignment horizontal="left" vertical="center" wrapText="1"/>
      <protection locked="0"/>
    </xf>
    <xf numFmtId="0" fontId="20" fillId="0" borderId="40" xfId="0" applyFont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>
      <alignment vertical="center" wrapText="1"/>
    </xf>
    <xf numFmtId="164" fontId="7" fillId="33" borderId="23" xfId="0" applyNumberFormat="1" applyFont="1" applyFill="1" applyBorder="1" applyAlignment="1">
      <alignment vertical="center" wrapText="1"/>
    </xf>
    <xf numFmtId="3" fontId="3" fillId="0" borderId="26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Border="1" applyAlignment="1" applyProtection="1">
      <alignment horizontal="left" vertical="center" wrapText="1" indent="1"/>
      <protection locked="0"/>
    </xf>
    <xf numFmtId="0" fontId="17" fillId="0" borderId="12" xfId="0" applyFont="1" applyBorder="1" applyAlignment="1" applyProtection="1">
      <alignment vertical="center" wrapText="1"/>
      <protection locked="0"/>
    </xf>
    <xf numFmtId="0" fontId="15" fillId="0" borderId="23" xfId="59" applyFont="1" applyBorder="1" applyAlignment="1">
      <alignment horizontal="left" vertical="center" wrapText="1" indent="1"/>
      <protection/>
    </xf>
    <xf numFmtId="0" fontId="6" fillId="0" borderId="0" xfId="59" applyFont="1">
      <alignment/>
      <protection/>
    </xf>
    <xf numFmtId="164" fontId="15" fillId="0" borderId="22" xfId="0" applyNumberFormat="1" applyFont="1" applyBorder="1" applyAlignment="1">
      <alignment horizontal="left" vertical="center" wrapText="1" indent="1"/>
    </xf>
    <xf numFmtId="0" fontId="2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15" fillId="0" borderId="23" xfId="59" applyFont="1" applyBorder="1" applyAlignment="1">
      <alignment horizontal="left" vertical="center" wrapText="1"/>
      <protection/>
    </xf>
    <xf numFmtId="164" fontId="17" fillId="0" borderId="41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Border="1" applyAlignment="1" applyProtection="1">
      <alignment horizontal="right" vertical="center" wrapText="1" indent="1"/>
      <protection locked="0"/>
    </xf>
    <xf numFmtId="0" fontId="17" fillId="0" borderId="2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right" indent="1"/>
    </xf>
    <xf numFmtId="3" fontId="7" fillId="0" borderId="0" xfId="0" applyNumberFormat="1" applyFont="1" applyAlignment="1">
      <alignment horizontal="right" indent="1"/>
    </xf>
    <xf numFmtId="164" fontId="16" fillId="0" borderId="42" xfId="59" applyNumberFormat="1" applyFont="1" applyBorder="1" applyAlignment="1">
      <alignment horizontal="left" vertical="center"/>
      <protection/>
    </xf>
    <xf numFmtId="0" fontId="17" fillId="0" borderId="28" xfId="59" applyFont="1" applyBorder="1" applyAlignment="1">
      <alignment horizontal="left" vertical="center" wrapText="1" indent="1"/>
      <protection/>
    </xf>
    <xf numFmtId="0" fontId="17" fillId="0" borderId="11" xfId="59" applyFont="1" applyBorder="1" applyAlignment="1">
      <alignment horizontal="left" indent="6"/>
      <protection/>
    </xf>
    <xf numFmtId="0" fontId="17" fillId="0" borderId="11" xfId="59" applyFont="1" applyBorder="1" applyAlignment="1">
      <alignment horizontal="left" vertical="center" wrapText="1" indent="6"/>
      <protection/>
    </xf>
    <xf numFmtId="0" fontId="17" fillId="0" borderId="15" xfId="59" applyFont="1" applyBorder="1" applyAlignment="1">
      <alignment horizontal="left" vertical="center" wrapText="1" indent="6"/>
      <protection/>
    </xf>
    <xf numFmtId="0" fontId="17" fillId="0" borderId="35" xfId="59" applyFont="1" applyBorder="1" applyAlignment="1">
      <alignment horizontal="left" vertical="center" wrapText="1" indent="6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" fillId="0" borderId="0" xfId="59" applyFont="1">
      <alignment/>
      <protection/>
    </xf>
    <xf numFmtId="0" fontId="0" fillId="0" borderId="17" xfId="59" applyFont="1" applyBorder="1" applyAlignment="1">
      <alignment horizontal="center" vertical="center"/>
      <protection/>
    </xf>
    <xf numFmtId="0" fontId="0" fillId="0" borderId="18" xfId="59" applyFont="1" applyBorder="1" applyAlignment="1">
      <alignment horizontal="center" vertical="center"/>
      <protection/>
    </xf>
    <xf numFmtId="0" fontId="0" fillId="0" borderId="22" xfId="59" applyFont="1" applyBorder="1" applyAlignment="1">
      <alignment horizontal="center" vertical="center"/>
      <protection/>
    </xf>
    <xf numFmtId="0" fontId="0" fillId="0" borderId="23" xfId="59" applyFont="1" applyBorder="1" applyAlignment="1">
      <alignment horizontal="center" vertical="center"/>
      <protection/>
    </xf>
    <xf numFmtId="0" fontId="0" fillId="0" borderId="26" xfId="59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0" fillId="0" borderId="19" xfId="59" applyFont="1" applyBorder="1" applyAlignment="1">
      <alignment horizontal="center" vertical="center"/>
      <protection/>
    </xf>
    <xf numFmtId="0" fontId="3" fillId="0" borderId="23" xfId="59" applyFont="1" applyBorder="1">
      <alignment/>
      <protection/>
    </xf>
    <xf numFmtId="0" fontId="7" fillId="0" borderId="43" xfId="59" applyFont="1" applyBorder="1" applyAlignment="1">
      <alignment horizontal="center" vertical="center" wrapText="1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164" fontId="17" fillId="0" borderId="12" xfId="0" applyNumberFormat="1" applyFont="1" applyBorder="1" applyAlignment="1" applyProtection="1">
      <alignment vertical="center"/>
      <protection locked="0"/>
    </xf>
    <xf numFmtId="164" fontId="17" fillId="0" borderId="11" xfId="0" applyNumberFormat="1" applyFont="1" applyBorder="1" applyAlignment="1" applyProtection="1">
      <alignment vertical="center"/>
      <protection locked="0"/>
    </xf>
    <xf numFmtId="164" fontId="17" fillId="0" borderId="15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2" xfId="59" applyFont="1" applyBorder="1" applyProtection="1">
      <alignment/>
      <protection locked="0"/>
    </xf>
    <xf numFmtId="0" fontId="0" fillId="0" borderId="11" xfId="59" applyFont="1" applyBorder="1" applyProtection="1">
      <alignment/>
      <protection locked="0"/>
    </xf>
    <xf numFmtId="0" fontId="0" fillId="0" borderId="15" xfId="59" applyFont="1" applyBorder="1" applyProtection="1">
      <alignment/>
      <protection locked="0"/>
    </xf>
    <xf numFmtId="0" fontId="17" fillId="0" borderId="22" xfId="59" applyFont="1" applyBorder="1" applyAlignment="1">
      <alignment horizontal="center" vertical="center"/>
      <protection/>
    </xf>
    <xf numFmtId="0" fontId="17" fillId="0" borderId="20" xfId="59" applyFont="1" applyBorder="1" applyAlignment="1">
      <alignment horizontal="center" vertical="center"/>
      <protection/>
    </xf>
    <xf numFmtId="0" fontId="17" fillId="0" borderId="17" xfId="59" applyFont="1" applyBorder="1" applyAlignment="1">
      <alignment horizontal="center" vertical="center"/>
      <protection/>
    </xf>
    <xf numFmtId="0" fontId="17" fillId="0" borderId="19" xfId="59" applyFont="1" applyBorder="1" applyAlignment="1">
      <alignment horizontal="center" vertical="center"/>
      <protection/>
    </xf>
    <xf numFmtId="166" fontId="15" fillId="0" borderId="26" xfId="40" applyNumberFormat="1" applyFont="1" applyBorder="1" applyAlignment="1">
      <alignment/>
    </xf>
    <xf numFmtId="166" fontId="17" fillId="0" borderId="44" xfId="40" applyNumberFormat="1" applyFont="1" applyBorder="1" applyAlignment="1" applyProtection="1">
      <alignment/>
      <protection locked="0"/>
    </xf>
    <xf numFmtId="166" fontId="17" fillId="0" borderId="29" xfId="40" applyNumberFormat="1" applyFont="1" applyBorder="1" applyAlignment="1" applyProtection="1">
      <alignment/>
      <protection locked="0"/>
    </xf>
    <xf numFmtId="166" fontId="17" fillId="0" borderId="30" xfId="40" applyNumberFormat="1" applyFont="1" applyBorder="1" applyAlignment="1" applyProtection="1">
      <alignment/>
      <protection locked="0"/>
    </xf>
    <xf numFmtId="0" fontId="17" fillId="0" borderId="13" xfId="59" applyFont="1" applyBorder="1" applyProtection="1">
      <alignment/>
      <protection locked="0"/>
    </xf>
    <xf numFmtId="0" fontId="17" fillId="0" borderId="11" xfId="59" applyFont="1" applyBorder="1" applyProtection="1">
      <alignment/>
      <protection locked="0"/>
    </xf>
    <xf numFmtId="0" fontId="17" fillId="0" borderId="15" xfId="59" applyFont="1" applyBorder="1" applyProtection="1">
      <alignment/>
      <protection locked="0"/>
    </xf>
    <xf numFmtId="0" fontId="21" fillId="0" borderId="2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left" vertical="center" wrapText="1"/>
    </xf>
    <xf numFmtId="164" fontId="7" fillId="0" borderId="23" xfId="0" applyNumberFormat="1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left" vertical="center" wrapText="1" indent="1"/>
    </xf>
    <xf numFmtId="0" fontId="20" fillId="0" borderId="14" xfId="0" applyFont="1" applyBorder="1" applyAlignment="1">
      <alignment horizontal="left" vertical="center" wrapText="1" indent="1"/>
    </xf>
    <xf numFmtId="0" fontId="20" fillId="0" borderId="14" xfId="0" applyFont="1" applyBorder="1" applyAlignment="1">
      <alignment horizontal="left" vertical="center" wrapText="1" indent="8"/>
    </xf>
    <xf numFmtId="0" fontId="17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164" fontId="15" fillId="0" borderId="28" xfId="0" applyNumberFormat="1" applyFont="1" applyBorder="1" applyAlignment="1">
      <alignment vertical="center" wrapText="1"/>
    </xf>
    <xf numFmtId="164" fontId="15" fillId="0" borderId="45" xfId="0" applyNumberFormat="1" applyFont="1" applyBorder="1" applyAlignment="1">
      <alignment vertical="center" wrapText="1"/>
    </xf>
    <xf numFmtId="0" fontId="17" fillId="0" borderId="20" xfId="0" applyFont="1" applyBorder="1" applyAlignment="1">
      <alignment horizontal="right" vertical="center" indent="1"/>
    </xf>
    <xf numFmtId="0" fontId="17" fillId="0" borderId="17" xfId="0" applyFont="1" applyBorder="1" applyAlignment="1">
      <alignment horizontal="right" vertical="center" indent="1"/>
    </xf>
    <xf numFmtId="0" fontId="17" fillId="0" borderId="19" xfId="0" applyFont="1" applyBorder="1" applyAlignment="1">
      <alignment horizontal="right" vertical="center" indent="1"/>
    </xf>
    <xf numFmtId="164" fontId="0" fillId="34" borderId="31" xfId="0" applyNumberFormat="1" applyFont="1" applyFill="1" applyBorder="1" applyAlignment="1">
      <alignment horizontal="left" vertical="center" wrapText="1" indent="2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49" fontId="17" fillId="0" borderId="20" xfId="0" applyNumberFormat="1" applyFont="1" applyBorder="1" applyAlignment="1">
      <alignment vertical="center"/>
    </xf>
    <xf numFmtId="3" fontId="17" fillId="0" borderId="44" xfId="0" applyNumberFormat="1" applyFont="1" applyBorder="1" applyAlignment="1">
      <alignment vertical="center"/>
    </xf>
    <xf numFmtId="49" fontId="22" fillId="0" borderId="17" xfId="0" applyNumberFormat="1" applyFont="1" applyBorder="1" applyAlignment="1" quotePrefix="1">
      <alignment horizontal="left" vertical="center" indent="1"/>
    </xf>
    <xf numFmtId="3" fontId="22" fillId="0" borderId="29" xfId="0" applyNumberFormat="1" applyFont="1" applyBorder="1" applyAlignment="1">
      <alignment vertical="center"/>
    </xf>
    <xf numFmtId="49" fontId="17" fillId="0" borderId="17" xfId="0" applyNumberFormat="1" applyFont="1" applyBorder="1" applyAlignment="1">
      <alignment vertical="center"/>
    </xf>
    <xf numFmtId="3" fontId="17" fillId="0" borderId="29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vertical="center"/>
    </xf>
    <xf numFmtId="3" fontId="17" fillId="0" borderId="23" xfId="0" applyNumberFormat="1" applyFont="1" applyBorder="1" applyAlignment="1">
      <alignment vertical="center"/>
    </xf>
    <xf numFmtId="3" fontId="17" fillId="0" borderId="26" xfId="0" applyNumberFormat="1" applyFont="1" applyBorder="1" applyAlignment="1">
      <alignment vertical="center"/>
    </xf>
    <xf numFmtId="49" fontId="17" fillId="0" borderId="17" xfId="0" applyNumberFormat="1" applyFont="1" applyBorder="1" applyAlignment="1">
      <alignment horizontal="left" vertical="center"/>
    </xf>
    <xf numFmtId="164" fontId="2" fillId="0" borderId="0" xfId="0" applyNumberFormat="1" applyFont="1" applyAlignment="1">
      <alignment horizontal="left" vertical="center" wrapText="1"/>
    </xf>
    <xf numFmtId="164" fontId="14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164" fontId="7" fillId="0" borderId="48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 indent="1"/>
    </xf>
    <xf numFmtId="0" fontId="21" fillId="0" borderId="22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left" wrapText="1" indent="1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 inden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5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49" xfId="0" applyFont="1" applyBorder="1" applyAlignment="1">
      <alignment vertical="center" wrapText="1"/>
    </xf>
    <xf numFmtId="16" fontId="0" fillId="0" borderId="0" xfId="0" applyNumberFormat="1" applyAlignment="1">
      <alignment vertical="center" wrapText="1"/>
    </xf>
    <xf numFmtId="0" fontId="17" fillId="0" borderId="18" xfId="0" applyFont="1" applyBorder="1" applyAlignment="1">
      <alignment horizontal="center" vertical="center"/>
    </xf>
    <xf numFmtId="164" fontId="15" fillId="0" borderId="34" xfId="0" applyNumberFormat="1" applyFont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164" fontId="15" fillId="0" borderId="29" xfId="0" applyNumberFormat="1" applyFont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0" fontId="17" fillId="0" borderId="15" xfId="0" applyFont="1" applyBorder="1" applyAlignment="1">
      <alignment vertical="center" wrapText="1"/>
    </xf>
    <xf numFmtId="164" fontId="15" fillId="0" borderId="30" xfId="0" applyNumberFormat="1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 wrapText="1"/>
    </xf>
    <xf numFmtId="164" fontId="15" fillId="0" borderId="23" xfId="0" applyNumberFormat="1" applyFont="1" applyBorder="1" applyAlignment="1">
      <alignment vertical="center"/>
    </xf>
    <xf numFmtId="164" fontId="15" fillId="0" borderId="26" xfId="0" applyNumberFormat="1" applyFont="1" applyBorder="1" applyAlignment="1">
      <alignment vertical="center"/>
    </xf>
    <xf numFmtId="0" fontId="0" fillId="0" borderId="52" xfId="0" applyBorder="1" applyAlignment="1">
      <alignment/>
    </xf>
    <xf numFmtId="0" fontId="5" fillId="0" borderId="52" xfId="0" applyFont="1" applyBorder="1" applyAlignment="1">
      <alignment horizontal="center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64" fontId="15" fillId="0" borderId="43" xfId="59" applyNumberFormat="1" applyFont="1" applyBorder="1" applyAlignment="1">
      <alignment horizontal="right" vertical="center" wrapText="1" indent="1"/>
      <protection/>
    </xf>
    <xf numFmtId="164" fontId="17" fillId="0" borderId="53" xfId="59" applyNumberFormat="1" applyFont="1" applyBorder="1" applyAlignment="1" applyProtection="1">
      <alignment horizontal="right" vertical="center" wrapText="1" indent="1"/>
      <protection locked="0"/>
    </xf>
    <xf numFmtId="164" fontId="17" fillId="0" borderId="54" xfId="59" applyNumberFormat="1" applyFont="1" applyBorder="1" applyAlignment="1" applyProtection="1">
      <alignment horizontal="right" vertical="center" wrapText="1" indent="1"/>
      <protection locked="0"/>
    </xf>
    <xf numFmtId="164" fontId="17" fillId="0" borderId="48" xfId="59" applyNumberFormat="1" applyFont="1" applyBorder="1" applyAlignment="1" applyProtection="1">
      <alignment horizontal="right" vertical="center" wrapText="1" indent="1"/>
      <protection locked="0"/>
    </xf>
    <xf numFmtId="164" fontId="17" fillId="0" borderId="53" xfId="59" applyNumberFormat="1" applyFont="1" applyBorder="1" applyAlignment="1" applyProtection="1">
      <alignment horizontal="right" vertical="center" wrapText="1" indent="1"/>
      <protection locked="0"/>
    </xf>
    <xf numFmtId="164" fontId="17" fillId="0" borderId="48" xfId="59" applyNumberFormat="1" applyFont="1" applyBorder="1" applyAlignment="1" applyProtection="1">
      <alignment horizontal="right" vertical="center" wrapText="1" indent="1"/>
      <protection locked="0"/>
    </xf>
    <xf numFmtId="164" fontId="7" fillId="0" borderId="55" xfId="0" applyNumberFormat="1" applyFont="1" applyBorder="1" applyAlignment="1">
      <alignment horizontal="center" vertical="center"/>
    </xf>
    <xf numFmtId="164" fontId="7" fillId="0" borderId="36" xfId="0" applyNumberFormat="1" applyFont="1" applyBorder="1" applyAlignment="1">
      <alignment horizontal="center" vertical="center" wrapText="1"/>
    </xf>
    <xf numFmtId="164" fontId="15" fillId="0" borderId="50" xfId="0" applyNumberFormat="1" applyFont="1" applyBorder="1" applyAlignment="1">
      <alignment horizontal="center" vertical="center" wrapText="1"/>
    </xf>
    <xf numFmtId="164" fontId="15" fillId="0" borderId="31" xfId="0" applyNumberFormat="1" applyFont="1" applyBorder="1" applyAlignment="1">
      <alignment horizontal="center" vertical="center" wrapText="1"/>
    </xf>
    <xf numFmtId="164" fontId="15" fillId="0" borderId="56" xfId="0" applyNumberFormat="1" applyFont="1" applyBorder="1" applyAlignment="1">
      <alignment horizontal="center" vertical="center" wrapText="1"/>
    </xf>
    <xf numFmtId="164" fontId="15" fillId="0" borderId="26" xfId="0" applyNumberFormat="1" applyFont="1" applyBorder="1" applyAlignment="1">
      <alignment horizontal="center" vertical="center" wrapText="1"/>
    </xf>
    <xf numFmtId="164" fontId="15" fillId="0" borderId="57" xfId="0" applyNumberFormat="1" applyFont="1" applyBorder="1" applyAlignment="1">
      <alignment horizontal="center" vertical="center" wrapText="1"/>
    </xf>
    <xf numFmtId="164" fontId="15" fillId="0" borderId="22" xfId="0" applyNumberFormat="1" applyFont="1" applyBorder="1" applyAlignment="1">
      <alignment horizontal="center" vertical="center" wrapText="1"/>
    </xf>
    <xf numFmtId="164" fontId="15" fillId="0" borderId="31" xfId="0" applyNumberFormat="1" applyFont="1" applyBorder="1" applyAlignment="1">
      <alignment horizontal="left" vertical="center" wrapText="1" indent="1"/>
    </xf>
    <xf numFmtId="164" fontId="15" fillId="0" borderId="17" xfId="0" applyNumberFormat="1" applyFont="1" applyBorder="1" applyAlignment="1">
      <alignment horizontal="center" vertical="center" wrapText="1"/>
    </xf>
    <xf numFmtId="164" fontId="17" fillId="0" borderId="32" xfId="0" applyNumberFormat="1" applyFont="1" applyBorder="1" applyAlignment="1">
      <alignment vertical="center" wrapText="1"/>
    </xf>
    <xf numFmtId="164" fontId="15" fillId="0" borderId="19" xfId="0" applyNumberFormat="1" applyFont="1" applyBorder="1" applyAlignment="1">
      <alignment horizontal="center" vertical="center" wrapText="1"/>
    </xf>
    <xf numFmtId="164" fontId="17" fillId="0" borderId="33" xfId="0" applyNumberFormat="1" applyFont="1" applyBorder="1" applyAlignment="1">
      <alignment vertical="center" wrapText="1"/>
    </xf>
    <xf numFmtId="0" fontId="17" fillId="0" borderId="11" xfId="60" applyFont="1" applyBorder="1" applyAlignment="1">
      <alignment horizontal="left" vertical="center" indent="1"/>
      <protection/>
    </xf>
    <xf numFmtId="0" fontId="17" fillId="0" borderId="12" xfId="60" applyFont="1" applyBorder="1" applyAlignment="1">
      <alignment horizontal="left" vertical="center" wrapText="1" indent="1"/>
      <protection/>
    </xf>
    <xf numFmtId="0" fontId="17" fillId="0" borderId="11" xfId="60" applyFont="1" applyBorder="1" applyAlignment="1">
      <alignment horizontal="left" vertical="center" wrapText="1" indent="1"/>
      <protection/>
    </xf>
    <xf numFmtId="0" fontId="17" fillId="0" borderId="12" xfId="60" applyFont="1" applyBorder="1" applyAlignment="1">
      <alignment horizontal="left" vertical="center" indent="1"/>
      <protection/>
    </xf>
    <xf numFmtId="0" fontId="7" fillId="0" borderId="23" xfId="60" applyFont="1" applyBorder="1" applyAlignment="1">
      <alignment horizontal="left" indent="1"/>
      <protection/>
    </xf>
    <xf numFmtId="164" fontId="17" fillId="0" borderId="54" xfId="59" applyNumberFormat="1" applyFont="1" applyBorder="1" applyAlignment="1" applyProtection="1">
      <alignment horizontal="right" vertical="center" wrapText="1" indent="1"/>
      <protection locked="0"/>
    </xf>
    <xf numFmtId="0" fontId="19" fillId="0" borderId="2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left" vertical="center" wrapText="1" indent="1"/>
    </xf>
    <xf numFmtId="0" fontId="20" fillId="0" borderId="11" xfId="0" applyFont="1" applyBorder="1" applyAlignment="1">
      <alignment horizontal="left" vertical="center" wrapText="1" indent="1"/>
    </xf>
    <xf numFmtId="0" fontId="20" fillId="0" borderId="15" xfId="0" applyFont="1" applyBorder="1" applyAlignment="1">
      <alignment horizontal="left" vertical="center" wrapText="1" indent="1"/>
    </xf>
    <xf numFmtId="0" fontId="21" fillId="0" borderId="27" xfId="0" applyFont="1" applyBorder="1" applyAlignment="1">
      <alignment horizontal="left" vertical="center" wrapText="1" indent="1"/>
    </xf>
    <xf numFmtId="164" fontId="15" fillId="0" borderId="37" xfId="59" applyNumberFormat="1" applyFont="1" applyBorder="1" applyAlignment="1">
      <alignment horizontal="right" vertical="center" wrapText="1" indent="1"/>
      <protection/>
    </xf>
    <xf numFmtId="164" fontId="15" fillId="0" borderId="26" xfId="59" applyNumberFormat="1" applyFont="1" applyBorder="1" applyAlignment="1">
      <alignment horizontal="right" vertical="center" wrapText="1" indent="1"/>
      <protection/>
    </xf>
    <xf numFmtId="164" fontId="17" fillId="0" borderId="44" xfId="59" applyNumberFormat="1" applyFont="1" applyBorder="1" applyAlignment="1" applyProtection="1">
      <alignment horizontal="right" vertical="center" wrapText="1" indent="1"/>
      <protection locked="0"/>
    </xf>
    <xf numFmtId="164" fontId="17" fillId="0" borderId="29" xfId="59" applyNumberFormat="1" applyFont="1" applyBorder="1" applyAlignment="1" applyProtection="1">
      <alignment horizontal="right" vertical="center" wrapText="1" indent="1"/>
      <protection locked="0"/>
    </xf>
    <xf numFmtId="164" fontId="17" fillId="0" borderId="34" xfId="59" applyNumberFormat="1" applyFont="1" applyBorder="1" applyAlignment="1" applyProtection="1">
      <alignment horizontal="right" vertical="center" wrapText="1" indent="1"/>
      <protection locked="0"/>
    </xf>
    <xf numFmtId="164" fontId="17" fillId="0" borderId="30" xfId="59" applyNumberFormat="1" applyFont="1" applyBorder="1" applyAlignment="1" applyProtection="1">
      <alignment horizontal="right" vertical="center" wrapText="1" indent="1"/>
      <protection locked="0"/>
    </xf>
    <xf numFmtId="164" fontId="17" fillId="0" borderId="29" xfId="59" applyNumberFormat="1" applyFont="1" applyBorder="1" applyAlignment="1" applyProtection="1">
      <alignment horizontal="right" vertical="center" wrapText="1" indent="1"/>
      <protection locked="0"/>
    </xf>
    <xf numFmtId="164" fontId="15" fillId="0" borderId="26" xfId="59" applyNumberFormat="1" applyFont="1" applyBorder="1" applyAlignment="1">
      <alignment horizontal="right" vertical="center" wrapText="1" indent="1"/>
      <protection/>
    </xf>
    <xf numFmtId="164" fontId="6" fillId="0" borderId="0" xfId="59" applyNumberFormat="1" applyFont="1" applyAlignment="1">
      <alignment horizontal="right" vertical="center" wrapText="1" indent="1"/>
      <protection/>
    </xf>
    <xf numFmtId="164" fontId="17" fillId="0" borderId="36" xfId="59" applyNumberFormat="1" applyFont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>
      <alignment horizontal="right" vertical="center" wrapText="1" indent="1"/>
    </xf>
    <xf numFmtId="0" fontId="5" fillId="0" borderId="42" xfId="0" applyFont="1" applyBorder="1" applyAlignment="1">
      <alignment horizontal="right" vertical="center"/>
    </xf>
    <xf numFmtId="164" fontId="17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58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>
      <alignment horizontal="right" vertical="center" wrapText="1" indent="1"/>
    </xf>
    <xf numFmtId="164" fontId="17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Border="1" applyAlignment="1">
      <alignment horizontal="right" vertical="center" wrapText="1" indent="1"/>
    </xf>
    <xf numFmtId="164" fontId="17" fillId="0" borderId="38" xfId="0" applyNumberFormat="1" applyFont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Alignment="1">
      <alignment horizontal="centerContinuous" vertical="center" wrapText="1"/>
    </xf>
    <xf numFmtId="164" fontId="0" fillId="0" borderId="0" xfId="0" applyNumberFormat="1" applyAlignment="1">
      <alignment horizontal="centerContinuous" vertical="center"/>
    </xf>
    <xf numFmtId="164" fontId="7" fillId="0" borderId="22" xfId="0" applyNumberFormat="1" applyFont="1" applyBorder="1" applyAlignment="1">
      <alignment horizontal="centerContinuous" vertical="center" wrapText="1"/>
    </xf>
    <xf numFmtId="164" fontId="7" fillId="0" borderId="23" xfId="0" applyNumberFormat="1" applyFont="1" applyBorder="1" applyAlignment="1">
      <alignment horizontal="centerContinuous" vertical="center" wrapText="1"/>
    </xf>
    <xf numFmtId="164" fontId="7" fillId="0" borderId="26" xfId="0" applyNumberFormat="1" applyFont="1" applyBorder="1" applyAlignment="1">
      <alignment horizontal="centerContinuous" vertical="center" wrapText="1"/>
    </xf>
    <xf numFmtId="164" fontId="15" fillId="0" borderId="31" xfId="0" applyNumberFormat="1" applyFont="1" applyBorder="1" applyAlignment="1">
      <alignment horizontal="center" vertical="center" wrapText="1"/>
    </xf>
    <xf numFmtId="164" fontId="15" fillId="0" borderId="22" xfId="0" applyNumberFormat="1" applyFont="1" applyBorder="1" applyAlignment="1">
      <alignment horizontal="center" vertical="center" wrapText="1"/>
    </xf>
    <xf numFmtId="164" fontId="15" fillId="0" borderId="23" xfId="0" applyNumberFormat="1" applyFont="1" applyBorder="1" applyAlignment="1">
      <alignment horizontal="center" vertical="center" wrapText="1"/>
    </xf>
    <xf numFmtId="164" fontId="15" fillId="0" borderId="26" xfId="0" applyNumberFormat="1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 wrapText="1"/>
    </xf>
    <xf numFmtId="164" fontId="0" fillId="0" borderId="59" xfId="0" applyNumberFormat="1" applyBorder="1" applyAlignment="1">
      <alignment horizontal="left" vertical="center" wrapText="1" indent="1"/>
    </xf>
    <xf numFmtId="164" fontId="17" fillId="0" borderId="18" xfId="0" applyNumberFormat="1" applyFont="1" applyBorder="1" applyAlignment="1">
      <alignment horizontal="left" vertical="center" wrapText="1" indent="1"/>
    </xf>
    <xf numFmtId="164" fontId="0" fillId="0" borderId="32" xfId="0" applyNumberFormat="1" applyBorder="1" applyAlignment="1">
      <alignment horizontal="left" vertical="center" wrapText="1" indent="1"/>
    </xf>
    <xf numFmtId="164" fontId="17" fillId="0" borderId="17" xfId="0" applyNumberFormat="1" applyFont="1" applyBorder="1" applyAlignment="1">
      <alignment horizontal="left" vertical="center" wrapText="1" indent="1"/>
    </xf>
    <xf numFmtId="164" fontId="17" fillId="0" borderId="60" xfId="0" applyNumberFormat="1" applyFont="1" applyBorder="1" applyAlignment="1">
      <alignment horizontal="left" vertical="center" wrapText="1" indent="1"/>
    </xf>
    <xf numFmtId="164" fontId="3" fillId="0" borderId="31" xfId="0" applyNumberFormat="1" applyFont="1" applyBorder="1" applyAlignment="1">
      <alignment horizontal="left" vertical="center" wrapText="1" indent="1"/>
    </xf>
    <xf numFmtId="164" fontId="0" fillId="0" borderId="57" xfId="0" applyNumberFormat="1" applyFont="1" applyBorder="1" applyAlignment="1">
      <alignment horizontal="left" vertical="center" wrapText="1" indent="1"/>
    </xf>
    <xf numFmtId="164" fontId="17" fillId="0" borderId="16" xfId="0" applyNumberFormat="1" applyFont="1" applyBorder="1" applyAlignment="1">
      <alignment horizontal="left" vertical="center" wrapText="1" indent="1"/>
    </xf>
    <xf numFmtId="164" fontId="17" fillId="0" borderId="17" xfId="0" applyNumberFormat="1" applyFont="1" applyBorder="1" applyAlignment="1">
      <alignment horizontal="left" vertical="center" wrapText="1" indent="1"/>
    </xf>
    <xf numFmtId="164" fontId="0" fillId="0" borderId="32" xfId="0" applyNumberFormat="1" applyFont="1" applyBorder="1" applyAlignment="1">
      <alignment horizontal="left" vertical="center" wrapText="1" indent="1"/>
    </xf>
    <xf numFmtId="164" fontId="22" fillId="0" borderId="11" xfId="0" applyNumberFormat="1" applyFont="1" applyBorder="1" applyAlignment="1">
      <alignment horizontal="right" vertical="center" wrapText="1" indent="1"/>
    </xf>
    <xf numFmtId="164" fontId="3" fillId="0" borderId="22" xfId="0" applyNumberFormat="1" applyFont="1" applyBorder="1" applyAlignment="1">
      <alignment horizontal="left" vertical="center" wrapText="1" indent="1"/>
    </xf>
    <xf numFmtId="164" fontId="3" fillId="0" borderId="43" xfId="0" applyNumberFormat="1" applyFont="1" applyBorder="1" applyAlignment="1">
      <alignment horizontal="right" vertical="center" wrapText="1" indent="1"/>
    </xf>
    <xf numFmtId="164" fontId="15" fillId="0" borderId="26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Border="1" applyAlignment="1">
      <alignment horizontal="left" vertical="center" wrapText="1" indent="1"/>
    </xf>
    <xf numFmtId="164" fontId="17" fillId="0" borderId="17" xfId="0" applyNumberFormat="1" applyFont="1" applyBorder="1" applyAlignment="1">
      <alignment horizontal="left" vertical="center" wrapText="1" indent="2"/>
    </xf>
    <xf numFmtId="164" fontId="17" fillId="0" borderId="11" xfId="0" applyNumberFormat="1" applyFont="1" applyBorder="1" applyAlignment="1">
      <alignment horizontal="left" vertical="center" wrapText="1" indent="2"/>
    </xf>
    <xf numFmtId="164" fontId="22" fillId="0" borderId="11" xfId="0" applyNumberFormat="1" applyFont="1" applyBorder="1" applyAlignment="1">
      <alignment horizontal="left" vertical="center" wrapText="1" indent="1"/>
    </xf>
    <xf numFmtId="164" fontId="17" fillId="0" borderId="18" xfId="0" applyNumberFormat="1" applyFont="1" applyBorder="1" applyAlignment="1">
      <alignment horizontal="left" vertical="center" wrapText="1" indent="1"/>
    </xf>
    <xf numFmtId="164" fontId="17" fillId="0" borderId="18" xfId="0" applyNumberFormat="1" applyFont="1" applyBorder="1" applyAlignment="1">
      <alignment horizontal="left" vertical="center" wrapText="1" indent="2"/>
    </xf>
    <xf numFmtId="164" fontId="17" fillId="0" borderId="19" xfId="0" applyNumberFormat="1" applyFont="1" applyBorder="1" applyAlignment="1">
      <alignment horizontal="left" vertical="center" wrapText="1" indent="2"/>
    </xf>
    <xf numFmtId="164" fontId="22" fillId="0" borderId="12" xfId="0" applyNumberFormat="1" applyFont="1" applyBorder="1" applyAlignment="1">
      <alignment horizontal="right" vertical="center" wrapText="1" indent="1"/>
    </xf>
    <xf numFmtId="166" fontId="17" fillId="0" borderId="61" xfId="40" applyNumberFormat="1" applyFont="1" applyBorder="1" applyAlignment="1" applyProtection="1">
      <alignment/>
      <protection locked="0"/>
    </xf>
    <xf numFmtId="166" fontId="17" fillId="0" borderId="53" xfId="40" applyNumberFormat="1" applyFont="1" applyBorder="1" applyAlignment="1" applyProtection="1">
      <alignment/>
      <protection locked="0"/>
    </xf>
    <xf numFmtId="166" fontId="17" fillId="0" borderId="48" xfId="40" applyNumberFormat="1" applyFont="1" applyBorder="1" applyAlignment="1" applyProtection="1">
      <alignment/>
      <protection locked="0"/>
    </xf>
    <xf numFmtId="0" fontId="17" fillId="0" borderId="12" xfId="59" applyFont="1" applyBorder="1">
      <alignment/>
      <protection/>
    </xf>
    <xf numFmtId="164" fontId="7" fillId="0" borderId="48" xfId="0" applyNumberFormat="1" applyFont="1" applyBorder="1" applyAlignment="1">
      <alignment horizontal="right" vertical="center" wrapText="1" indent="1"/>
    </xf>
    <xf numFmtId="164" fontId="17" fillId="0" borderId="44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4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43" xfId="0" applyNumberFormat="1" applyFont="1" applyBorder="1" applyAlignment="1">
      <alignment horizontal="right" vertical="center" wrapText="1" indent="1"/>
    </xf>
    <xf numFmtId="164" fontId="15" fillId="0" borderId="0" xfId="0" applyNumberFormat="1" applyFont="1" applyAlignment="1">
      <alignment horizontal="right" vertical="center" wrapText="1" indent="1"/>
    </xf>
    <xf numFmtId="0" fontId="17" fillId="0" borderId="0" xfId="0" applyFont="1" applyAlignment="1">
      <alignment horizontal="right" vertical="center" wrapText="1" indent="1"/>
    </xf>
    <xf numFmtId="164" fontId="15" fillId="0" borderId="43" xfId="0" applyNumberFormat="1" applyFont="1" applyBorder="1" applyAlignment="1">
      <alignment horizontal="right" vertical="center" wrapText="1" indent="1"/>
    </xf>
    <xf numFmtId="164" fontId="15" fillId="0" borderId="26" xfId="0" applyNumberFormat="1" applyFont="1" applyBorder="1" applyAlignment="1">
      <alignment horizontal="right" vertical="center" wrapText="1" indent="1"/>
    </xf>
    <xf numFmtId="49" fontId="7" fillId="0" borderId="44" xfId="0" applyNumberFormat="1" applyFont="1" applyBorder="1" applyAlignment="1">
      <alignment horizontal="right" vertical="center"/>
    </xf>
    <xf numFmtId="49" fontId="7" fillId="0" borderId="62" xfId="0" applyNumberFormat="1" applyFont="1" applyBorder="1" applyAlignment="1">
      <alignment horizontal="right" vertical="center"/>
    </xf>
    <xf numFmtId="0" fontId="6" fillId="0" borderId="63" xfId="59" applyFont="1" applyBorder="1" applyAlignment="1">
      <alignment horizontal="center" vertical="center" wrapText="1"/>
      <protection/>
    </xf>
    <xf numFmtId="0" fontId="6" fillId="0" borderId="63" xfId="59" applyFont="1" applyBorder="1" applyAlignment="1">
      <alignment vertical="center" wrapText="1"/>
      <protection/>
    </xf>
    <xf numFmtId="164" fontId="6" fillId="0" borderId="63" xfId="59" applyNumberFormat="1" applyFont="1" applyBorder="1" applyAlignment="1">
      <alignment horizontal="right" vertical="center" wrapText="1" indent="1"/>
      <protection/>
    </xf>
    <xf numFmtId="0" fontId="17" fillId="0" borderId="63" xfId="59" applyFont="1" applyBorder="1" applyAlignment="1" applyProtection="1">
      <alignment horizontal="right" vertical="center" wrapText="1" indent="1"/>
      <protection locked="0"/>
    </xf>
    <xf numFmtId="164" fontId="17" fillId="0" borderId="63" xfId="59" applyNumberFormat="1" applyFont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left" vertical="center" wrapText="1" indent="1"/>
    </xf>
    <xf numFmtId="0" fontId="2" fillId="0" borderId="0" xfId="59" applyAlignment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35" xfId="0" applyFont="1" applyBorder="1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164" fontId="0" fillId="0" borderId="57" xfId="0" applyNumberFormat="1" applyBorder="1" applyAlignment="1">
      <alignment horizontal="left" vertical="center" wrapText="1" indent="1"/>
    </xf>
    <xf numFmtId="164" fontId="17" fillId="0" borderId="16" xfId="0" applyNumberFormat="1" applyFont="1" applyBorder="1" applyAlignment="1">
      <alignment horizontal="left" vertical="center" wrapText="1" indent="1"/>
    </xf>
    <xf numFmtId="164" fontId="17" fillId="0" borderId="64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5" xfId="59" applyNumberFormat="1" applyFont="1" applyBorder="1" applyAlignment="1">
      <alignment horizontal="right" vertical="center" wrapText="1" indent="1"/>
      <protection/>
    </xf>
    <xf numFmtId="164" fontId="15" fillId="0" borderId="23" xfId="59" applyNumberFormat="1" applyFont="1" applyBorder="1" applyAlignment="1">
      <alignment horizontal="right" vertical="center" wrapText="1" indent="1"/>
      <protection/>
    </xf>
    <xf numFmtId="164" fontId="17" fillId="0" borderId="11" xfId="59" applyNumberFormat="1" applyFont="1" applyBorder="1" applyAlignment="1" applyProtection="1">
      <alignment horizontal="right" vertical="center" wrapText="1" indent="1"/>
      <protection locked="0"/>
    </xf>
    <xf numFmtId="164" fontId="17" fillId="0" borderId="12" xfId="59" applyNumberFormat="1" applyFont="1" applyBorder="1" applyAlignment="1" applyProtection="1">
      <alignment horizontal="right" vertical="center" wrapText="1" indent="1"/>
      <protection locked="0"/>
    </xf>
    <xf numFmtId="164" fontId="17" fillId="0" borderId="15" xfId="59" applyNumberFormat="1" applyFont="1" applyBorder="1" applyAlignment="1" applyProtection="1">
      <alignment horizontal="right" vertical="center" wrapText="1" indent="1"/>
      <protection locked="0"/>
    </xf>
    <xf numFmtId="164" fontId="17" fillId="0" borderId="11" xfId="59" applyNumberFormat="1" applyFont="1" applyBorder="1" applyAlignment="1" applyProtection="1">
      <alignment horizontal="right" vertical="center" wrapText="1" indent="1"/>
      <protection locked="0"/>
    </xf>
    <xf numFmtId="164" fontId="17" fillId="0" borderId="15" xfId="59" applyNumberFormat="1" applyFont="1" applyBorder="1" applyAlignment="1" applyProtection="1">
      <alignment horizontal="right" vertical="center" wrapText="1" indent="1"/>
      <protection locked="0"/>
    </xf>
    <xf numFmtId="164" fontId="17" fillId="0" borderId="30" xfId="59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59" applyNumberFormat="1" applyFont="1" applyBorder="1" applyAlignment="1">
      <alignment horizontal="right" vertical="center" wrapText="1" indent="1"/>
      <protection/>
    </xf>
    <xf numFmtId="0" fontId="7" fillId="0" borderId="49" xfId="59" applyFont="1" applyBorder="1" applyAlignment="1">
      <alignment horizontal="center" vertical="center" wrapText="1"/>
      <protection/>
    </xf>
    <xf numFmtId="164" fontId="20" fillId="0" borderId="65" xfId="0" applyNumberFormat="1" applyFont="1" applyBorder="1" applyAlignment="1" applyProtection="1">
      <alignment horizontal="right" vertical="center" wrapText="1"/>
      <protection locked="0"/>
    </xf>
    <xf numFmtId="0" fontId="7" fillId="0" borderId="66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15" fillId="0" borderId="24" xfId="59" applyFont="1" applyBorder="1" applyAlignment="1">
      <alignment horizontal="center" vertical="center" wrapText="1"/>
      <protection/>
    </xf>
    <xf numFmtId="0" fontId="15" fillId="0" borderId="25" xfId="59" applyFont="1" applyBorder="1" applyAlignment="1">
      <alignment horizontal="center" vertical="center" wrapText="1"/>
      <protection/>
    </xf>
    <xf numFmtId="164" fontId="17" fillId="0" borderId="34" xfId="59" applyNumberFormat="1" applyFont="1" applyBorder="1" applyAlignment="1">
      <alignment horizontal="right" vertical="center" wrapText="1" indent="1"/>
      <protection/>
    </xf>
    <xf numFmtId="0" fontId="17" fillId="0" borderId="12" xfId="59" applyFont="1" applyBorder="1" applyAlignment="1">
      <alignment horizontal="left" vertical="center" wrapText="1" indent="6"/>
      <protection/>
    </xf>
    <xf numFmtId="0" fontId="20" fillId="0" borderId="12" xfId="0" applyFont="1" applyBorder="1" applyAlignment="1">
      <alignment horizontal="left" wrapText="1" indent="1"/>
    </xf>
    <xf numFmtId="0" fontId="20" fillId="0" borderId="11" xfId="0" applyFont="1" applyBorder="1" applyAlignment="1">
      <alignment horizontal="left" wrapText="1" indent="1"/>
    </xf>
    <xf numFmtId="0" fontId="20" fillId="0" borderId="15" xfId="0" applyFont="1" applyBorder="1" applyAlignment="1">
      <alignment horizontal="left" wrapText="1" indent="1"/>
    </xf>
    <xf numFmtId="0" fontId="20" fillId="0" borderId="15" xfId="0" applyFont="1" applyBorder="1" applyAlignment="1">
      <alignment wrapText="1"/>
    </xf>
    <xf numFmtId="0" fontId="20" fillId="0" borderId="18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0" fontId="20" fillId="0" borderId="19" xfId="0" applyFont="1" applyBorder="1" applyAlignment="1">
      <alignment wrapText="1"/>
    </xf>
    <xf numFmtId="0" fontId="21" fillId="0" borderId="23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64" fontId="19" fillId="0" borderId="26" xfId="0" applyNumberFormat="1" applyFont="1" applyBorder="1" applyAlignment="1" quotePrefix="1">
      <alignment horizontal="right" vertical="center" wrapText="1" indent="1"/>
    </xf>
    <xf numFmtId="164" fontId="17" fillId="0" borderId="0" xfId="0" applyNumberFormat="1" applyFont="1" applyAlignment="1" applyProtection="1">
      <alignment horizontal="left" vertical="center" wrapText="1" indent="1"/>
      <protection locked="0"/>
    </xf>
    <xf numFmtId="164" fontId="17" fillId="0" borderId="17" xfId="0" applyNumberFormat="1" applyFont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Border="1" applyAlignment="1" applyProtection="1" quotePrefix="1">
      <alignment horizontal="left" vertical="center" wrapText="1" indent="6"/>
      <protection locked="0"/>
    </xf>
    <xf numFmtId="49" fontId="17" fillId="0" borderId="18" xfId="59" applyNumberFormat="1" applyFont="1" applyBorder="1" applyAlignment="1">
      <alignment horizontal="center" vertical="center" wrapText="1"/>
      <protection/>
    </xf>
    <xf numFmtId="49" fontId="17" fillId="0" borderId="17" xfId="59" applyNumberFormat="1" applyFont="1" applyBorder="1" applyAlignment="1">
      <alignment horizontal="center" vertical="center" wrapText="1"/>
      <protection/>
    </xf>
    <xf numFmtId="49" fontId="17" fillId="0" borderId="19" xfId="59" applyNumberFormat="1" applyFont="1" applyBorder="1" applyAlignment="1">
      <alignment horizontal="center" vertical="center" wrapText="1"/>
      <protection/>
    </xf>
    <xf numFmtId="0" fontId="21" fillId="0" borderId="22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1" fillId="0" borderId="27" xfId="0" applyFont="1" applyBorder="1" applyAlignment="1">
      <alignment horizontal="center" wrapText="1"/>
    </xf>
    <xf numFmtId="49" fontId="17" fillId="0" borderId="20" xfId="59" applyNumberFormat="1" applyFont="1" applyBorder="1" applyAlignment="1">
      <alignment horizontal="center" vertical="center" wrapText="1"/>
      <protection/>
    </xf>
    <xf numFmtId="49" fontId="17" fillId="0" borderId="16" xfId="59" applyNumberFormat="1" applyFont="1" applyBorder="1" applyAlignment="1">
      <alignment horizontal="center" vertical="center" wrapText="1"/>
      <protection/>
    </xf>
    <xf numFmtId="49" fontId="17" fillId="0" borderId="21" xfId="59" applyNumberFormat="1" applyFont="1" applyBorder="1" applyAlignment="1">
      <alignment horizontal="center" vertical="center" wrapText="1"/>
      <protection/>
    </xf>
    <xf numFmtId="0" fontId="21" fillId="0" borderId="27" xfId="0" applyFont="1" applyBorder="1" applyAlignment="1">
      <alignment horizontal="center" vertical="center" wrapText="1"/>
    </xf>
    <xf numFmtId="164" fontId="15" fillId="0" borderId="43" xfId="59" applyNumberFormat="1" applyFont="1" applyBorder="1" applyAlignment="1">
      <alignment horizontal="right" vertical="center" wrapText="1" indent="1"/>
      <protection/>
    </xf>
    <xf numFmtId="0" fontId="15" fillId="0" borderId="43" xfId="59" applyFont="1" applyBorder="1" applyAlignment="1">
      <alignment horizontal="center" vertical="center" wrapText="1"/>
      <protection/>
    </xf>
    <xf numFmtId="0" fontId="7" fillId="0" borderId="67" xfId="0" applyFont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0" fontId="17" fillId="0" borderId="12" xfId="59" applyFont="1" applyBorder="1" applyAlignment="1">
      <alignment horizontal="left" vertical="center" wrapText="1" indent="1"/>
      <protection/>
    </xf>
    <xf numFmtId="0" fontId="17" fillId="0" borderId="11" xfId="59" applyFont="1" applyBorder="1" applyAlignment="1">
      <alignment horizontal="left" vertical="center" wrapText="1" indent="1"/>
      <protection/>
    </xf>
    <xf numFmtId="164" fontId="17" fillId="0" borderId="34" xfId="59" applyNumberFormat="1" applyFont="1" applyBorder="1" applyAlignment="1" applyProtection="1">
      <alignment horizontal="right" vertical="center" wrapText="1" indent="1"/>
      <protection locked="0"/>
    </xf>
    <xf numFmtId="164" fontId="15" fillId="0" borderId="26" xfId="59" applyNumberFormat="1" applyFont="1" applyBorder="1" applyAlignment="1" applyProtection="1">
      <alignment horizontal="right" vertical="center" wrapText="1" indent="1"/>
      <protection locked="0"/>
    </xf>
    <xf numFmtId="164" fontId="17" fillId="0" borderId="12" xfId="59" applyNumberFormat="1" applyFont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164" fontId="15" fillId="0" borderId="23" xfId="59" applyNumberFormat="1" applyFont="1" applyBorder="1" applyAlignment="1" applyProtection="1">
      <alignment horizontal="right" vertical="center" wrapText="1" indent="1"/>
      <protection locked="0"/>
    </xf>
    <xf numFmtId="164" fontId="15" fillId="0" borderId="43" xfId="59" applyNumberFormat="1" applyFont="1" applyBorder="1" applyAlignment="1" applyProtection="1">
      <alignment horizontal="right" vertical="center" wrapText="1" indent="1"/>
      <protection locked="0"/>
    </xf>
    <xf numFmtId="0" fontId="3" fillId="0" borderId="22" xfId="59" applyFont="1" applyBorder="1" applyAlignment="1">
      <alignment horizontal="center" vertical="center"/>
      <protection/>
    </xf>
    <xf numFmtId="0" fontId="4" fillId="0" borderId="0" xfId="59" applyFont="1">
      <alignment/>
      <protection/>
    </xf>
    <xf numFmtId="0" fontId="15" fillId="0" borderId="22" xfId="59" applyFont="1" applyBorder="1" applyAlignment="1">
      <alignment horizontal="center" vertical="center"/>
      <protection/>
    </xf>
    <xf numFmtId="164" fontId="17" fillId="0" borderId="17" xfId="0" applyNumberFormat="1" applyFont="1" applyBorder="1" applyAlignment="1" applyProtection="1">
      <alignment horizontal="left" vertical="center" wrapText="1"/>
      <protection locked="0"/>
    </xf>
    <xf numFmtId="49" fontId="17" fillId="0" borderId="11" xfId="0" applyNumberFormat="1" applyFont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right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0" fontId="17" fillId="0" borderId="10" xfId="60" applyFont="1" applyBorder="1" applyAlignment="1">
      <alignment horizontal="left" vertical="center" wrapText="1" indent="1"/>
      <protection/>
    </xf>
    <xf numFmtId="172" fontId="3" fillId="0" borderId="15" xfId="59" applyNumberFormat="1" applyFont="1" applyBorder="1" applyAlignment="1">
      <alignment horizontal="center" vertical="center" wrapText="1"/>
      <protection/>
    </xf>
    <xf numFmtId="0" fontId="20" fillId="0" borderId="15" xfId="0" applyFont="1" applyBorder="1" applyAlignment="1">
      <alignment vertical="center" wrapText="1"/>
    </xf>
    <xf numFmtId="0" fontId="15" fillId="0" borderId="27" xfId="59" applyFont="1" applyBorder="1" applyAlignment="1">
      <alignment horizontal="left" vertical="center" wrapText="1" indent="1"/>
      <protection/>
    </xf>
    <xf numFmtId="0" fontId="15" fillId="0" borderId="28" xfId="59" applyFont="1" applyBorder="1" applyAlignment="1">
      <alignment vertical="center" wrapText="1"/>
      <protection/>
    </xf>
    <xf numFmtId="164" fontId="15" fillId="0" borderId="45" xfId="59" applyNumberFormat="1" applyFont="1" applyBorder="1" applyAlignment="1">
      <alignment horizontal="right" vertical="center" wrapText="1" indent="1"/>
      <protection/>
    </xf>
    <xf numFmtId="0" fontId="17" fillId="0" borderId="35" xfId="59" applyFont="1" applyBorder="1" applyAlignment="1">
      <alignment horizontal="left" vertical="center" wrapText="1" indent="7"/>
      <protection/>
    </xf>
    <xf numFmtId="164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9" applyFont="1" applyBorder="1" applyAlignment="1">
      <alignment horizontal="left" vertical="center" wrapText="1"/>
      <protection/>
    </xf>
    <xf numFmtId="164" fontId="22" fillId="0" borderId="10" xfId="0" applyNumberFormat="1" applyFont="1" applyBorder="1" applyAlignment="1">
      <alignment horizontal="right" vertical="center" wrapText="1" indent="1"/>
    </xf>
    <xf numFmtId="49" fontId="15" fillId="0" borderId="22" xfId="59" applyNumberFormat="1" applyFont="1" applyBorder="1" applyAlignment="1">
      <alignment horizontal="center" vertical="center" wrapText="1"/>
      <protection/>
    </xf>
    <xf numFmtId="164" fontId="15" fillId="0" borderId="68" xfId="59" applyNumberFormat="1" applyFont="1" applyBorder="1" applyAlignment="1">
      <alignment horizontal="right" vertical="center" wrapText="1" indent="1"/>
      <protection/>
    </xf>
    <xf numFmtId="164" fontId="17" fillId="0" borderId="61" xfId="59" applyNumberFormat="1" applyFont="1" applyBorder="1" applyAlignment="1" applyProtection="1">
      <alignment horizontal="right" vertical="center" wrapText="1" indent="1"/>
      <protection locked="0"/>
    </xf>
    <xf numFmtId="164" fontId="17" fillId="0" borderId="69" xfId="59" applyNumberFormat="1" applyFont="1" applyBorder="1" applyAlignment="1" applyProtection="1">
      <alignment horizontal="right" vertical="center" wrapText="1" indent="1"/>
      <protection locked="0"/>
    </xf>
    <xf numFmtId="164" fontId="15" fillId="0" borderId="62" xfId="59" applyNumberFormat="1" applyFont="1" applyBorder="1" applyAlignment="1">
      <alignment horizontal="right" vertical="center" wrapText="1" indent="1"/>
      <protection/>
    </xf>
    <xf numFmtId="164" fontId="21" fillId="0" borderId="43" xfId="0" applyNumberFormat="1" applyFont="1" applyBorder="1" applyAlignment="1">
      <alignment horizontal="right" vertical="center" wrapText="1" indent="1"/>
    </xf>
    <xf numFmtId="164" fontId="21" fillId="0" borderId="43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43" xfId="0" applyNumberFormat="1" applyFont="1" applyBorder="1" applyAlignment="1" quotePrefix="1">
      <alignment horizontal="right" vertical="center" wrapText="1" indent="1"/>
    </xf>
    <xf numFmtId="164" fontId="17" fillId="0" borderId="13" xfId="59" applyNumberFormat="1" applyFont="1" applyBorder="1" applyAlignment="1" applyProtection="1">
      <alignment horizontal="right" vertical="center" wrapText="1" indent="1"/>
      <protection locked="0"/>
    </xf>
    <xf numFmtId="164" fontId="17" fillId="0" borderId="35" xfId="59" applyNumberFormat="1" applyFont="1" applyBorder="1" applyAlignment="1" applyProtection="1">
      <alignment horizontal="right" vertical="center" wrapText="1" indent="1"/>
      <protection locked="0"/>
    </xf>
    <xf numFmtId="164" fontId="15" fillId="0" borderId="28" xfId="59" applyNumberFormat="1" applyFont="1" applyBorder="1" applyAlignment="1">
      <alignment horizontal="right" vertical="center" wrapText="1" indent="1"/>
      <protection/>
    </xf>
    <xf numFmtId="164" fontId="21" fillId="0" borderId="23" xfId="0" applyNumberFormat="1" applyFont="1" applyBorder="1" applyAlignment="1">
      <alignment horizontal="right" vertical="center" wrapText="1" indent="1"/>
    </xf>
    <xf numFmtId="164" fontId="21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23" xfId="0" applyNumberFormat="1" applyFont="1" applyBorder="1" applyAlignment="1" quotePrefix="1">
      <alignment horizontal="right" vertical="center" wrapText="1" indent="1"/>
    </xf>
    <xf numFmtId="0" fontId="15" fillId="0" borderId="68" xfId="59" applyFont="1" applyBorder="1" applyAlignment="1">
      <alignment horizontal="center" vertical="center" wrapText="1"/>
      <protection/>
    </xf>
    <xf numFmtId="0" fontId="15" fillId="0" borderId="28" xfId="59" applyFont="1" applyBorder="1" applyAlignment="1">
      <alignment vertical="center" wrapText="1"/>
      <protection/>
    </xf>
    <xf numFmtId="164" fontId="15" fillId="0" borderId="28" xfId="59" applyNumberFormat="1" applyFont="1" applyBorder="1" applyAlignment="1">
      <alignment horizontal="right" vertical="center" wrapText="1" indent="1"/>
      <protection/>
    </xf>
    <xf numFmtId="164" fontId="15" fillId="0" borderId="62" xfId="59" applyNumberFormat="1" applyFont="1" applyBorder="1" applyAlignment="1">
      <alignment horizontal="right" vertical="center" wrapText="1" indent="1"/>
      <protection/>
    </xf>
    <xf numFmtId="0" fontId="17" fillId="0" borderId="63" xfId="59" applyFont="1" applyBorder="1" applyAlignment="1">
      <alignment horizontal="right" vertical="center" wrapText="1" indent="1"/>
      <protection/>
    </xf>
    <xf numFmtId="164" fontId="17" fillId="0" borderId="63" xfId="59" applyNumberFormat="1" applyFont="1" applyBorder="1" applyAlignment="1">
      <alignment horizontal="right" vertical="center" wrapText="1" indent="1"/>
      <protection/>
    </xf>
    <xf numFmtId="164" fontId="15" fillId="0" borderId="23" xfId="59" applyNumberFormat="1" applyFont="1" applyBorder="1" applyAlignment="1" applyProtection="1">
      <alignment horizontal="right" vertical="center" wrapText="1" indent="1"/>
      <protection locked="0"/>
    </xf>
    <xf numFmtId="164" fontId="15" fillId="0" borderId="43" xfId="59" applyNumberFormat="1" applyFont="1" applyBorder="1" applyAlignment="1" applyProtection="1">
      <alignment horizontal="right" vertical="center" wrapText="1" indent="1"/>
      <protection locked="0"/>
    </xf>
    <xf numFmtId="164" fontId="19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19" fillId="0" borderId="43" xfId="0" applyNumberFormat="1" applyFont="1" applyBorder="1" applyAlignment="1" applyProtection="1" quotePrefix="1">
      <alignment horizontal="right" vertical="center" wrapText="1" indent="1"/>
      <protection locked="0"/>
    </xf>
    <xf numFmtId="0" fontId="20" fillId="0" borderId="15" xfId="0" applyFont="1" applyBorder="1" applyAlignment="1">
      <alignment horizontal="left" indent="1"/>
    </xf>
    <xf numFmtId="0" fontId="15" fillId="0" borderId="23" xfId="59" applyFont="1" applyBorder="1" applyAlignment="1">
      <alignment horizontal="center" vertical="center"/>
      <protection/>
    </xf>
    <xf numFmtId="0" fontId="15" fillId="0" borderId="26" xfId="59" applyFont="1" applyBorder="1" applyAlignment="1">
      <alignment horizontal="center" vertical="center"/>
      <protection/>
    </xf>
    <xf numFmtId="0" fontId="20" fillId="0" borderId="15" xfId="0" applyFont="1" applyBorder="1" applyAlignment="1">
      <alignment/>
    </xf>
    <xf numFmtId="164" fontId="15" fillId="0" borderId="45" xfId="0" applyNumberFormat="1" applyFont="1" applyBorder="1" applyAlignment="1">
      <alignment horizontal="center" vertical="center" wrapText="1"/>
    </xf>
    <xf numFmtId="164" fontId="15" fillId="0" borderId="45" xfId="0" applyNumberFormat="1" applyFont="1" applyBorder="1" applyAlignment="1">
      <alignment horizontal="center" vertical="center" wrapText="1"/>
    </xf>
    <xf numFmtId="166" fontId="29" fillId="0" borderId="12" xfId="40" applyNumberFormat="1" applyFont="1" applyBorder="1" applyAlignment="1" applyProtection="1">
      <alignment/>
      <protection locked="0"/>
    </xf>
    <xf numFmtId="166" fontId="29" fillId="0" borderId="34" xfId="40" applyNumberFormat="1" applyFont="1" applyBorder="1" applyAlignment="1">
      <alignment/>
    </xf>
    <xf numFmtId="166" fontId="29" fillId="0" borderId="11" xfId="40" applyNumberFormat="1" applyFont="1" applyBorder="1" applyAlignment="1" applyProtection="1">
      <alignment/>
      <protection locked="0"/>
    </xf>
    <xf numFmtId="166" fontId="29" fillId="0" borderId="29" xfId="40" applyNumberFormat="1" applyFont="1" applyBorder="1" applyAlignment="1">
      <alignment/>
    </xf>
    <xf numFmtId="166" fontId="29" fillId="0" borderId="15" xfId="40" applyNumberFormat="1" applyFont="1" applyBorder="1" applyAlignment="1" applyProtection="1">
      <alignment/>
      <protection locked="0"/>
    </xf>
    <xf numFmtId="166" fontId="30" fillId="0" borderId="23" xfId="59" applyNumberFormat="1" applyFont="1" applyBorder="1">
      <alignment/>
      <protection/>
    </xf>
    <xf numFmtId="166" fontId="30" fillId="0" borderId="26" xfId="59" applyNumberFormat="1" applyFont="1" applyBorder="1">
      <alignment/>
      <protection/>
    </xf>
    <xf numFmtId="49" fontId="29" fillId="0" borderId="23" xfId="0" applyNumberFormat="1" applyFont="1" applyBorder="1" applyAlignment="1" applyProtection="1">
      <alignment horizontal="center" vertical="center" wrapText="1"/>
      <protection locked="0"/>
    </xf>
    <xf numFmtId="164" fontId="29" fillId="0" borderId="31" xfId="0" applyNumberFormat="1" applyFont="1" applyBorder="1" applyAlignment="1">
      <alignment vertical="center" wrapText="1"/>
    </xf>
    <xf numFmtId="164" fontId="29" fillId="0" borderId="22" xfId="0" applyNumberFormat="1" applyFont="1" applyBorder="1" applyAlignment="1">
      <alignment vertical="center" wrapText="1"/>
    </xf>
    <xf numFmtId="164" fontId="29" fillId="0" borderId="23" xfId="0" applyNumberFormat="1" applyFont="1" applyBorder="1" applyAlignment="1">
      <alignment vertical="center" wrapText="1"/>
    </xf>
    <xf numFmtId="164" fontId="29" fillId="0" borderId="26" xfId="0" applyNumberFormat="1" applyFont="1" applyBorder="1" applyAlignment="1">
      <alignment vertical="center" wrapText="1"/>
    </xf>
    <xf numFmtId="49" fontId="29" fillId="0" borderId="11" xfId="0" applyNumberFormat="1" applyFont="1" applyBorder="1" applyAlignment="1" applyProtection="1">
      <alignment horizontal="center" vertical="center" wrapText="1"/>
      <protection locked="0"/>
    </xf>
    <xf numFmtId="164" fontId="29" fillId="0" borderId="32" xfId="0" applyNumberFormat="1" applyFont="1" applyBorder="1" applyAlignment="1" applyProtection="1">
      <alignment vertical="center" wrapText="1"/>
      <protection locked="0"/>
    </xf>
    <xf numFmtId="164" fontId="29" fillId="0" borderId="17" xfId="0" applyNumberFormat="1" applyFont="1" applyBorder="1" applyAlignment="1" applyProtection="1">
      <alignment vertical="center" wrapText="1"/>
      <protection locked="0"/>
    </xf>
    <xf numFmtId="164" fontId="29" fillId="0" borderId="11" xfId="0" applyNumberFormat="1" applyFont="1" applyBorder="1" applyAlignment="1" applyProtection="1">
      <alignment vertical="center" wrapText="1"/>
      <protection locked="0"/>
    </xf>
    <xf numFmtId="164" fontId="29" fillId="0" borderId="29" xfId="0" applyNumberFormat="1" applyFont="1" applyBorder="1" applyAlignment="1" applyProtection="1">
      <alignment vertical="center" wrapText="1"/>
      <protection locked="0"/>
    </xf>
    <xf numFmtId="49" fontId="29" fillId="0" borderId="15" xfId="0" applyNumberFormat="1" applyFont="1" applyBorder="1" applyAlignment="1" applyProtection="1">
      <alignment horizontal="center" vertical="center" wrapText="1"/>
      <protection locked="0"/>
    </xf>
    <xf numFmtId="164" fontId="29" fillId="0" borderId="33" xfId="0" applyNumberFormat="1" applyFont="1" applyBorder="1" applyAlignment="1" applyProtection="1">
      <alignment vertical="center" wrapText="1"/>
      <protection locked="0"/>
    </xf>
    <xf numFmtId="164" fontId="29" fillId="0" borderId="19" xfId="0" applyNumberFormat="1" applyFont="1" applyBorder="1" applyAlignment="1" applyProtection="1">
      <alignment vertical="center" wrapText="1"/>
      <protection locked="0"/>
    </xf>
    <xf numFmtId="164" fontId="29" fillId="0" borderId="15" xfId="0" applyNumberFormat="1" applyFont="1" applyBorder="1" applyAlignment="1" applyProtection="1">
      <alignment vertical="center" wrapText="1"/>
      <protection locked="0"/>
    </xf>
    <xf numFmtId="164" fontId="29" fillId="0" borderId="30" xfId="0" applyNumberFormat="1" applyFont="1" applyBorder="1" applyAlignment="1" applyProtection="1">
      <alignment vertical="center" wrapText="1"/>
      <protection locked="0"/>
    </xf>
    <xf numFmtId="164" fontId="29" fillId="33" borderId="56" xfId="0" applyNumberFormat="1" applyFont="1" applyFill="1" applyBorder="1" applyAlignment="1">
      <alignment horizontal="left" vertical="center" wrapText="1" indent="2"/>
    </xf>
    <xf numFmtId="164" fontId="31" fillId="0" borderId="10" xfId="60" applyNumberFormat="1" applyFont="1" applyBorder="1" applyAlignment="1" applyProtection="1">
      <alignment vertical="center"/>
      <protection locked="0"/>
    </xf>
    <xf numFmtId="164" fontId="31" fillId="0" borderId="11" xfId="60" applyNumberFormat="1" applyFont="1" applyBorder="1" applyAlignment="1" applyProtection="1">
      <alignment vertical="center"/>
      <protection locked="0"/>
    </xf>
    <xf numFmtId="164" fontId="31" fillId="0" borderId="12" xfId="60" applyNumberFormat="1" applyFont="1" applyBorder="1" applyAlignment="1" applyProtection="1">
      <alignment vertical="center"/>
      <protection locked="0"/>
    </xf>
    <xf numFmtId="164" fontId="32" fillId="0" borderId="23" xfId="60" applyNumberFormat="1" applyFont="1" applyBorder="1" applyAlignment="1">
      <alignment vertical="center"/>
      <protection/>
    </xf>
    <xf numFmtId="164" fontId="32" fillId="0" borderId="23" xfId="60" applyNumberFormat="1" applyFont="1" applyBorder="1">
      <alignment/>
      <protection/>
    </xf>
    <xf numFmtId="3" fontId="29" fillId="0" borderId="44" xfId="0" applyNumberFormat="1" applyFont="1" applyBorder="1" applyAlignment="1" applyProtection="1">
      <alignment horizontal="right" vertical="center" indent="1"/>
      <protection locked="0"/>
    </xf>
    <xf numFmtId="3" fontId="29" fillId="0" borderId="29" xfId="0" applyNumberFormat="1" applyFont="1" applyBorder="1" applyAlignment="1" applyProtection="1">
      <alignment horizontal="right" vertical="center" indent="1"/>
      <protection locked="0"/>
    </xf>
    <xf numFmtId="3" fontId="29" fillId="0" borderId="30" xfId="0" applyNumberFormat="1" applyFont="1" applyBorder="1" applyAlignment="1" applyProtection="1">
      <alignment horizontal="right" vertical="center" indent="1"/>
      <protection locked="0"/>
    </xf>
    <xf numFmtId="3" fontId="30" fillId="0" borderId="26" xfId="0" applyNumberFormat="1" applyFont="1" applyBorder="1" applyAlignment="1">
      <alignment horizontal="right" vertical="center" indent="1"/>
    </xf>
    <xf numFmtId="0" fontId="16" fillId="0" borderId="3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164" fontId="17" fillId="0" borderId="30" xfId="59" applyNumberFormat="1" applyFont="1" applyBorder="1" applyAlignment="1" applyProtection="1">
      <alignment horizontal="right" vertical="center" wrapText="1"/>
      <protection locked="0"/>
    </xf>
    <xf numFmtId="0" fontId="0" fillId="0" borderId="0" xfId="59" applyFont="1" applyAlignment="1">
      <alignment vertical="center"/>
      <protection/>
    </xf>
    <xf numFmtId="164" fontId="17" fillId="0" borderId="30" xfId="59" applyNumberFormat="1" applyFont="1" applyBorder="1" applyAlignment="1" applyProtection="1">
      <alignment horizontal="right" vertical="center" wrapText="1"/>
      <protection locked="0"/>
    </xf>
    <xf numFmtId="0" fontId="20" fillId="0" borderId="10" xfId="0" applyFont="1" applyBorder="1" applyAlignment="1">
      <alignment horizontal="left" vertical="center" wrapText="1" indent="1"/>
    </xf>
    <xf numFmtId="0" fontId="3" fillId="0" borderId="22" xfId="59" applyFont="1" applyBorder="1" applyAlignment="1">
      <alignment horizontal="center" vertical="center" wrapText="1"/>
      <protection/>
    </xf>
    <xf numFmtId="0" fontId="3" fillId="0" borderId="23" xfId="59" applyFont="1" applyBorder="1" applyAlignment="1">
      <alignment horizontal="center" vertical="center" wrapText="1"/>
      <protection/>
    </xf>
    <xf numFmtId="0" fontId="3" fillId="0" borderId="26" xfId="59" applyFont="1" applyBorder="1" applyAlignment="1">
      <alignment horizontal="center" vertical="center" wrapText="1"/>
      <protection/>
    </xf>
    <xf numFmtId="0" fontId="7" fillId="0" borderId="24" xfId="59" applyFont="1" applyBorder="1" applyAlignment="1">
      <alignment horizontal="center" vertical="center" wrapText="1"/>
      <protection/>
    </xf>
    <xf numFmtId="0" fontId="7" fillId="0" borderId="25" xfId="59" applyFont="1" applyBorder="1" applyAlignment="1">
      <alignment horizontal="center" vertical="center" wrapText="1"/>
      <protection/>
    </xf>
    <xf numFmtId="0" fontId="7" fillId="0" borderId="37" xfId="59" applyFont="1" applyBorder="1" applyAlignment="1">
      <alignment horizontal="center" vertical="center" wrapText="1"/>
      <protection/>
    </xf>
    <xf numFmtId="49" fontId="17" fillId="0" borderId="19" xfId="59" applyNumberFormat="1" applyFont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wrapText="1" indent="1"/>
    </xf>
    <xf numFmtId="49" fontId="17" fillId="0" borderId="22" xfId="59" applyNumberFormat="1" applyFont="1" applyBorder="1" applyAlignment="1">
      <alignment horizontal="left" vertical="center" wrapText="1" indent="1"/>
      <protection/>
    </xf>
    <xf numFmtId="0" fontId="20" fillId="0" borderId="23" xfId="0" applyFont="1" applyBorder="1" applyAlignment="1">
      <alignment horizontal="left" vertical="center" wrapText="1" indent="1"/>
    </xf>
    <xf numFmtId="164" fontId="17" fillId="0" borderId="26" xfId="59" applyNumberFormat="1" applyFont="1" applyBorder="1" applyAlignment="1" applyProtection="1">
      <alignment horizontal="right" vertical="center" wrapText="1" indent="1"/>
      <protection locked="0"/>
    </xf>
    <xf numFmtId="0" fontId="20" fillId="0" borderId="35" xfId="0" applyFont="1" applyBorder="1" applyAlignment="1">
      <alignment horizontal="left" vertical="center" wrapText="1" indent="1"/>
    </xf>
    <xf numFmtId="164" fontId="17" fillId="0" borderId="36" xfId="59" applyNumberFormat="1" applyFont="1" applyBorder="1" applyAlignment="1" applyProtection="1">
      <alignment horizontal="right" vertical="center" wrapText="1" indent="1"/>
      <protection locked="0"/>
    </xf>
    <xf numFmtId="0" fontId="17" fillId="0" borderId="23" xfId="59" applyFont="1" applyBorder="1" applyAlignment="1">
      <alignment horizontal="left" vertical="center" wrapText="1" indent="1"/>
      <protection/>
    </xf>
    <xf numFmtId="164" fontId="17" fillId="0" borderId="43" xfId="59" applyNumberFormat="1" applyFont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quotePrefix="1">
      <alignment horizontal="right" vertical="center" wrapText="1" indent="1"/>
    </xf>
    <xf numFmtId="0" fontId="21" fillId="0" borderId="28" xfId="0" applyFont="1" applyBorder="1" applyAlignment="1">
      <alignment horizontal="left" vertical="center" wrapText="1" indent="1"/>
    </xf>
    <xf numFmtId="0" fontId="17" fillId="0" borderId="0" xfId="59" applyFont="1">
      <alignment/>
      <protection/>
    </xf>
    <xf numFmtId="0" fontId="9" fillId="0" borderId="0" xfId="0" applyFont="1" applyAlignment="1">
      <alignment/>
    </xf>
    <xf numFmtId="0" fontId="16" fillId="0" borderId="42" xfId="0" applyFont="1" applyBorder="1" applyAlignment="1" applyProtection="1">
      <alignment horizontal="right" vertical="center"/>
      <protection locked="0"/>
    </xf>
    <xf numFmtId="0" fontId="16" fillId="0" borderId="42" xfId="0" applyFont="1" applyBorder="1" applyAlignment="1">
      <alignment horizontal="right"/>
    </xf>
    <xf numFmtId="0" fontId="16" fillId="0" borderId="42" xfId="0" applyFont="1" applyBorder="1" applyAlignment="1">
      <alignment horizontal="right" vertical="center"/>
    </xf>
    <xf numFmtId="164" fontId="16" fillId="0" borderId="0" xfId="0" applyNumberFormat="1" applyFont="1" applyAlignment="1" applyProtection="1">
      <alignment horizontal="right" vertical="center"/>
      <protection locked="0"/>
    </xf>
    <xf numFmtId="164" fontId="16" fillId="0" borderId="0" xfId="0" applyNumberFormat="1" applyFont="1" applyAlignment="1">
      <alignment horizontal="right" vertic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justify" vertical="top" wrapText="1"/>
    </xf>
    <xf numFmtId="0" fontId="83" fillId="35" borderId="0" xfId="0" applyFont="1" applyFill="1" applyAlignment="1">
      <alignment horizontal="center" vertical="center"/>
    </xf>
    <xf numFmtId="0" fontId="83" fillId="35" borderId="0" xfId="0" applyFont="1" applyFill="1" applyAlignment="1">
      <alignment horizontal="center" vertical="top" wrapText="1"/>
    </xf>
    <xf numFmtId="0" fontId="3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5" fillId="0" borderId="0" xfId="0" applyFont="1" applyAlignment="1" applyProtection="1">
      <alignment horizontal="right" vertical="top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" fontId="33" fillId="0" borderId="0" xfId="0" applyNumberFormat="1" applyFont="1" applyAlignment="1">
      <alignment/>
    </xf>
    <xf numFmtId="14" fontId="33" fillId="0" borderId="0" xfId="0" applyNumberFormat="1" applyFont="1" applyAlignment="1">
      <alignment/>
    </xf>
    <xf numFmtId="164" fontId="2" fillId="0" borderId="0" xfId="0" applyNumberFormat="1" applyFont="1" applyAlignment="1" applyProtection="1">
      <alignment horizontal="left" vertical="center" wrapText="1"/>
      <protection locked="0"/>
    </xf>
    <xf numFmtId="164" fontId="14" fillId="0" borderId="0" xfId="0" applyNumberFormat="1" applyFont="1" applyAlignment="1" applyProtection="1">
      <alignment vertical="center" wrapText="1"/>
      <protection locked="0"/>
    </xf>
    <xf numFmtId="0" fontId="7" fillId="0" borderId="66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 quotePrefix="1">
      <alignment horizontal="right" vertical="center" indent="1"/>
      <protection locked="0"/>
    </xf>
    <xf numFmtId="0" fontId="7" fillId="0" borderId="67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49" fontId="7" fillId="0" borderId="62" xfId="0" applyNumberFormat="1" applyFont="1" applyBorder="1" applyAlignment="1" applyProtection="1">
      <alignment horizontal="right" vertical="center" indent="1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7" fillId="0" borderId="50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right" vertical="center" wrapText="1" indent="1"/>
      <protection locked="0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164" fontId="7" fillId="0" borderId="48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right" vertical="center" wrapText="1" indent="1"/>
      <protection locked="0"/>
    </xf>
    <xf numFmtId="164" fontId="84" fillId="0" borderId="0" xfId="0" applyNumberFormat="1" applyFont="1" applyAlignment="1">
      <alignment horizontal="right" vertical="center" wrapText="1" indent="1"/>
    </xf>
    <xf numFmtId="49" fontId="7" fillId="0" borderId="44" xfId="0" applyNumberFormat="1" applyFont="1" applyBorder="1" applyAlignment="1" applyProtection="1">
      <alignment horizontal="right" vertical="center"/>
      <protection locked="0"/>
    </xf>
    <xf numFmtId="0" fontId="7" fillId="0" borderId="67" xfId="0" applyFont="1" applyBorder="1" applyAlignment="1" applyProtection="1">
      <alignment horizontal="center" vertical="center" wrapText="1"/>
      <protection locked="0"/>
    </xf>
    <xf numFmtId="49" fontId="7" fillId="0" borderId="62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164" fontId="84" fillId="0" borderId="0" xfId="0" applyNumberFormat="1" applyFont="1" applyAlignment="1">
      <alignment vertical="center" wrapText="1"/>
    </xf>
    <xf numFmtId="0" fontId="2" fillId="0" borderId="0" xfId="59" applyProtection="1">
      <alignment/>
      <protection locked="0"/>
    </xf>
    <xf numFmtId="0" fontId="6" fillId="0" borderId="0" xfId="59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59" applyAlignment="1" applyProtection="1">
      <alignment horizontal="right" vertical="center" indent="1"/>
      <protection locked="0"/>
    </xf>
    <xf numFmtId="0" fontId="7" fillId="0" borderId="22" xfId="59" applyFont="1" applyBorder="1" applyAlignment="1" applyProtection="1">
      <alignment horizontal="center" vertical="center" wrapText="1"/>
      <protection locked="0"/>
    </xf>
    <xf numFmtId="0" fontId="7" fillId="0" borderId="23" xfId="59" applyFont="1" applyBorder="1" applyAlignment="1" applyProtection="1">
      <alignment horizontal="center" vertical="center" wrapText="1"/>
      <protection locked="0"/>
    </xf>
    <xf numFmtId="0" fontId="7" fillId="0" borderId="26" xfId="59" applyFont="1" applyBorder="1" applyAlignment="1" applyProtection="1">
      <alignment horizontal="center" vertical="center" wrapText="1"/>
      <protection locked="0"/>
    </xf>
    <xf numFmtId="0" fontId="17" fillId="0" borderId="0" xfId="59" applyFont="1" applyProtection="1">
      <alignment/>
      <protection locked="0"/>
    </xf>
    <xf numFmtId="164" fontId="85" fillId="0" borderId="0" xfId="59" applyNumberFormat="1" applyFont="1" applyAlignment="1">
      <alignment horizontal="right" vertical="center" indent="1"/>
      <protection/>
    </xf>
    <xf numFmtId="164" fontId="0" fillId="0" borderId="0" xfId="0" applyNumberFormat="1" applyAlignment="1" applyProtection="1">
      <alignment horizontal="center" vertical="center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164" fontId="7" fillId="0" borderId="22" xfId="0" applyNumberFormat="1" applyFont="1" applyBorder="1" applyAlignment="1" applyProtection="1">
      <alignment horizontal="center" vertical="center" wrapText="1"/>
      <protection locked="0"/>
    </xf>
    <xf numFmtId="164" fontId="7" fillId="0" borderId="23" xfId="0" applyNumberFormat="1" applyFont="1" applyBorder="1" applyAlignment="1" applyProtection="1">
      <alignment horizontal="center" vertical="center" wrapText="1"/>
      <protection locked="0"/>
    </xf>
    <xf numFmtId="164" fontId="7" fillId="0" borderId="26" xfId="0" applyNumberFormat="1" applyFont="1" applyBorder="1" applyAlignment="1" applyProtection="1">
      <alignment horizontal="center" vertical="center" wrapText="1"/>
      <protection locked="0"/>
    </xf>
    <xf numFmtId="164" fontId="7" fillId="0" borderId="26" xfId="0" applyNumberFormat="1" applyFont="1" applyBorder="1" applyAlignment="1" applyProtection="1">
      <alignment horizontal="center" wrapText="1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10" fillId="0" borderId="0" xfId="60" applyFont="1" applyProtection="1">
      <alignment/>
      <protection locked="0"/>
    </xf>
    <xf numFmtId="0" fontId="10" fillId="0" borderId="0" xfId="59" applyFont="1" applyAlignment="1">
      <alignment vertical="center"/>
      <protection/>
    </xf>
    <xf numFmtId="0" fontId="72" fillId="0" borderId="0" xfId="45" applyAlignment="1" applyProtection="1">
      <alignment/>
      <protection/>
    </xf>
    <xf numFmtId="0" fontId="33" fillId="0" borderId="0" xfId="0" applyFont="1" applyAlignment="1">
      <alignment wrapText="1"/>
    </xf>
    <xf numFmtId="0" fontId="2" fillId="0" borderId="0" xfId="60" applyAlignment="1">
      <alignment vertical="center" wrapText="1"/>
      <protection/>
    </xf>
    <xf numFmtId="0" fontId="9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164" fontId="86" fillId="0" borderId="0" xfId="59" applyNumberFormat="1" applyFont="1">
      <alignment/>
      <protection/>
    </xf>
    <xf numFmtId="0" fontId="4" fillId="0" borderId="0" xfId="0" applyFont="1" applyAlignment="1" applyProtection="1">
      <alignment horizontal="center"/>
      <protection locked="0"/>
    </xf>
    <xf numFmtId="0" fontId="19" fillId="0" borderId="37" xfId="0" applyFont="1" applyBorder="1" applyAlignment="1">
      <alignment horizontal="center" vertical="center" wrapText="1"/>
    </xf>
    <xf numFmtId="164" fontId="86" fillId="0" borderId="0" xfId="59" applyNumberFormat="1" applyFont="1">
      <alignment/>
      <protection/>
    </xf>
    <xf numFmtId="0" fontId="9" fillId="0" borderId="0" xfId="59" applyFont="1" applyAlignment="1" applyProtection="1">
      <alignment horizontal="right"/>
      <protection locked="0"/>
    </xf>
    <xf numFmtId="164" fontId="16" fillId="0" borderId="42" xfId="59" applyNumberFormat="1" applyFont="1" applyBorder="1" applyAlignment="1" applyProtection="1">
      <alignment horizontal="left" vertical="center"/>
      <protection locked="0"/>
    </xf>
    <xf numFmtId="0" fontId="0" fillId="36" borderId="0" xfId="0" applyFill="1" applyAlignment="1" applyProtection="1">
      <alignment horizontal="right"/>
      <protection locked="0"/>
    </xf>
    <xf numFmtId="0" fontId="0" fillId="36" borderId="0" xfId="0" applyFill="1" applyAlignment="1" applyProtection="1">
      <alignment/>
      <protection locked="0"/>
    </xf>
    <xf numFmtId="0" fontId="1" fillId="0" borderId="0" xfId="59" applyFont="1" applyProtection="1">
      <alignment/>
      <protection locked="0"/>
    </xf>
    <xf numFmtId="164" fontId="4" fillId="0" borderId="0" xfId="59" applyNumberFormat="1" applyFont="1" applyAlignment="1" applyProtection="1">
      <alignment horizontal="centerContinuous" vertical="center"/>
      <protection locked="0"/>
    </xf>
    <xf numFmtId="0" fontId="16" fillId="0" borderId="0" xfId="0" applyFont="1" applyAlignment="1" applyProtection="1">
      <alignment horizontal="right"/>
      <protection locked="0"/>
    </xf>
    <xf numFmtId="0" fontId="15" fillId="0" borderId="20" xfId="59" applyFont="1" applyBorder="1" applyAlignment="1" applyProtection="1">
      <alignment horizontal="center" vertical="center" wrapText="1"/>
      <protection locked="0"/>
    </xf>
    <xf numFmtId="0" fontId="15" fillId="0" borderId="13" xfId="59" applyFont="1" applyBorder="1" applyAlignment="1" applyProtection="1">
      <alignment horizontal="center" vertical="center" wrapText="1"/>
      <protection locked="0"/>
    </xf>
    <xf numFmtId="0" fontId="15" fillId="0" borderId="44" xfId="59" applyFont="1" applyBorder="1" applyAlignment="1" applyProtection="1">
      <alignment horizontal="center" vertical="center" wrapText="1"/>
      <protection locked="0"/>
    </xf>
    <xf numFmtId="164" fontId="84" fillId="0" borderId="0" xfId="0" applyNumberFormat="1" applyFont="1" applyAlignment="1" applyProtection="1">
      <alignment horizontal="right" vertical="center" wrapText="1" indent="1"/>
      <protection locked="0"/>
    </xf>
    <xf numFmtId="0" fontId="10" fillId="0" borderId="0" xfId="0" applyFont="1" applyAlignment="1" applyProtection="1">
      <alignment horizontal="right"/>
      <protection locked="0"/>
    </xf>
    <xf numFmtId="0" fontId="5" fillId="0" borderId="42" xfId="0" applyFont="1" applyBorder="1" applyAlignment="1" applyProtection="1">
      <alignment horizontal="right" vertical="center"/>
      <protection locked="0"/>
    </xf>
    <xf numFmtId="0" fontId="7" fillId="0" borderId="49" xfId="59" applyFont="1" applyBorder="1" applyAlignment="1" applyProtection="1">
      <alignment horizontal="center" vertical="center" wrapText="1"/>
      <protection locked="0"/>
    </xf>
    <xf numFmtId="0" fontId="7" fillId="0" borderId="43" xfId="59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right"/>
    </xf>
    <xf numFmtId="0" fontId="3" fillId="0" borderId="3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31" xfId="0" applyBorder="1" applyAlignment="1">
      <alignment vertical="center"/>
    </xf>
    <xf numFmtId="0" fontId="0" fillId="0" borderId="0" xfId="0" applyAlignment="1">
      <alignment horizontal="left"/>
    </xf>
    <xf numFmtId="0" fontId="0" fillId="36" borderId="0" xfId="0" applyFill="1" applyAlignment="1" applyProtection="1">
      <alignment horizontal="center"/>
      <protection locked="0"/>
    </xf>
    <xf numFmtId="0" fontId="26" fillId="0" borderId="0" xfId="0" applyFont="1" applyAlignment="1" applyProtection="1">
      <alignment/>
      <protection locked="0"/>
    </xf>
    <xf numFmtId="0" fontId="20" fillId="0" borderId="73" xfId="0" applyFont="1" applyBorder="1" applyAlignment="1" applyProtection="1">
      <alignment horizontal="left" vertical="center" wrapText="1"/>
      <protection locked="0"/>
    </xf>
    <xf numFmtId="164" fontId="17" fillId="0" borderId="20" xfId="0" applyNumberFormat="1" applyFont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Border="1" applyAlignment="1" applyProtection="1">
      <alignment horizontal="left" vertical="center" wrapText="1" indent="1"/>
      <protection locked="0"/>
    </xf>
    <xf numFmtId="164" fontId="30" fillId="0" borderId="22" xfId="0" applyNumberFormat="1" applyFont="1" applyBorder="1" applyAlignment="1">
      <alignment vertical="center" wrapText="1"/>
    </xf>
    <xf numFmtId="164" fontId="29" fillId="0" borderId="11" xfId="0" applyNumberFormat="1" applyFont="1" applyBorder="1" applyAlignment="1">
      <alignment vertical="center" wrapText="1"/>
    </xf>
    <xf numFmtId="164" fontId="30" fillId="0" borderId="31" xfId="0" applyNumberFormat="1" applyFont="1" applyBorder="1" applyAlignment="1">
      <alignment vertical="center" wrapText="1"/>
    </xf>
    <xf numFmtId="164" fontId="15" fillId="0" borderId="20" xfId="0" applyNumberFormat="1" applyFont="1" applyBorder="1" applyAlignment="1">
      <alignment horizontal="center" vertical="center" wrapText="1"/>
    </xf>
    <xf numFmtId="164" fontId="29" fillId="0" borderId="13" xfId="0" applyNumberFormat="1" applyFont="1" applyBorder="1" applyAlignment="1" applyProtection="1">
      <alignment vertical="center" wrapText="1"/>
      <protection locked="0"/>
    </xf>
    <xf numFmtId="164" fontId="15" fillId="0" borderId="56" xfId="0" applyNumberFormat="1" applyFont="1" applyBorder="1" applyAlignment="1">
      <alignment horizontal="left" vertical="center" wrapText="1" indent="1"/>
    </xf>
    <xf numFmtId="164" fontId="17" fillId="0" borderId="74" xfId="0" applyNumberFormat="1" applyFont="1" applyBorder="1" applyAlignment="1">
      <alignment horizontal="left" vertical="center" wrapText="1" indent="1"/>
    </xf>
    <xf numFmtId="164" fontId="17" fillId="0" borderId="58" xfId="0" applyNumberFormat="1" applyFont="1" applyBorder="1" applyAlignment="1">
      <alignment horizontal="left" vertical="center" wrapText="1" indent="1"/>
    </xf>
    <xf numFmtId="164" fontId="17" fillId="0" borderId="75" xfId="0" applyNumberFormat="1" applyFont="1" applyBorder="1" applyAlignment="1">
      <alignment horizontal="left" vertical="center" wrapText="1" indent="1"/>
    </xf>
    <xf numFmtId="164" fontId="29" fillId="0" borderId="49" xfId="0" applyNumberFormat="1" applyFont="1" applyBorder="1" applyAlignment="1">
      <alignment vertical="center" wrapText="1"/>
    </xf>
    <xf numFmtId="164" fontId="29" fillId="0" borderId="76" xfId="0" applyNumberFormat="1" applyFont="1" applyBorder="1" applyAlignment="1" applyProtection="1">
      <alignment vertical="center" wrapText="1"/>
      <protection locked="0"/>
    </xf>
    <xf numFmtId="164" fontId="29" fillId="0" borderId="14" xfId="0" applyNumberFormat="1" applyFont="1" applyBorder="1" applyAlignment="1">
      <alignment vertical="center" wrapText="1"/>
    </xf>
    <xf numFmtId="164" fontId="29" fillId="0" borderId="77" xfId="0" applyNumberFormat="1" applyFont="1" applyBorder="1" applyAlignment="1" applyProtection="1">
      <alignment vertical="center" wrapText="1"/>
      <protection locked="0"/>
    </xf>
    <xf numFmtId="49" fontId="29" fillId="0" borderId="31" xfId="0" applyNumberFormat="1" applyFont="1" applyBorder="1" applyAlignment="1" applyProtection="1">
      <alignment horizontal="center" vertical="center" wrapText="1"/>
      <protection locked="0"/>
    </xf>
    <xf numFmtId="49" fontId="29" fillId="0" borderId="78" xfId="0" applyNumberFormat="1" applyFont="1" applyBorder="1" applyAlignment="1" applyProtection="1">
      <alignment horizontal="center" vertical="center" wrapText="1"/>
      <protection locked="0"/>
    </xf>
    <xf numFmtId="49" fontId="29" fillId="0" borderId="32" xfId="0" applyNumberFormat="1" applyFont="1" applyBorder="1" applyAlignment="1" applyProtection="1">
      <alignment horizontal="center" vertical="center" wrapText="1"/>
      <protection locked="0"/>
    </xf>
    <xf numFmtId="49" fontId="29" fillId="0" borderId="79" xfId="0" applyNumberFormat="1" applyFont="1" applyBorder="1" applyAlignment="1" applyProtection="1">
      <alignment horizontal="center" vertical="center" wrapText="1"/>
      <protection locked="0"/>
    </xf>
    <xf numFmtId="164" fontId="29" fillId="0" borderId="78" xfId="0" applyNumberFormat="1" applyFont="1" applyBorder="1" applyAlignment="1" applyProtection="1">
      <alignment vertical="center" wrapText="1"/>
      <protection locked="0"/>
    </xf>
    <xf numFmtId="164" fontId="29" fillId="0" borderId="32" xfId="0" applyNumberFormat="1" applyFont="1" applyBorder="1" applyAlignment="1">
      <alignment vertical="center" wrapText="1"/>
    </xf>
    <xf numFmtId="164" fontId="29" fillId="0" borderId="79" xfId="0" applyNumberFormat="1" applyFont="1" applyBorder="1" applyAlignment="1" applyProtection="1">
      <alignment vertical="center" wrapText="1"/>
      <protection locked="0"/>
    </xf>
    <xf numFmtId="49" fontId="29" fillId="0" borderId="33" xfId="0" applyNumberFormat="1" applyFont="1" applyBorder="1" applyAlignment="1" applyProtection="1">
      <alignment horizontal="center" vertical="center" wrapText="1"/>
      <protection locked="0"/>
    </xf>
    <xf numFmtId="164" fontId="29" fillId="0" borderId="33" xfId="0" applyNumberFormat="1" applyFont="1" applyBorder="1" applyAlignment="1">
      <alignment vertical="center" wrapText="1"/>
    </xf>
    <xf numFmtId="164" fontId="29" fillId="0" borderId="77" xfId="0" applyNumberFormat="1" applyFont="1" applyBorder="1" applyAlignment="1">
      <alignment vertical="center" wrapText="1"/>
    </xf>
    <xf numFmtId="164" fontId="29" fillId="0" borderId="15" xfId="0" applyNumberFormat="1" applyFont="1" applyBorder="1" applyAlignment="1">
      <alignment vertical="center" wrapText="1"/>
    </xf>
    <xf numFmtId="164" fontId="29" fillId="0" borderId="56" xfId="0" applyNumberFormat="1" applyFont="1" applyBorder="1" applyAlignment="1">
      <alignment vertical="center" wrapText="1"/>
    </xf>
    <xf numFmtId="164" fontId="29" fillId="0" borderId="74" xfId="0" applyNumberFormat="1" applyFont="1" applyBorder="1" applyAlignment="1" applyProtection="1">
      <alignment vertical="center" wrapText="1"/>
      <protection locked="0"/>
    </xf>
    <xf numFmtId="164" fontId="29" fillId="0" borderId="58" xfId="0" applyNumberFormat="1" applyFont="1" applyBorder="1" applyAlignment="1">
      <alignment vertical="center" wrapText="1"/>
    </xf>
    <xf numFmtId="164" fontId="29" fillId="0" borderId="75" xfId="0" applyNumberFormat="1" applyFont="1" applyBorder="1" applyAlignment="1">
      <alignment vertical="center" wrapText="1"/>
    </xf>
    <xf numFmtId="164" fontId="29" fillId="0" borderId="75" xfId="0" applyNumberFormat="1" applyFont="1" applyBorder="1" applyAlignment="1" applyProtection="1">
      <alignment vertical="center" wrapText="1"/>
      <protection locked="0"/>
    </xf>
    <xf numFmtId="164" fontId="17" fillId="0" borderId="78" xfId="0" applyNumberFormat="1" applyFont="1" applyBorder="1" applyAlignment="1">
      <alignment vertical="center" wrapText="1"/>
    </xf>
    <xf numFmtId="164" fontId="17" fillId="0" borderId="79" xfId="0" applyNumberFormat="1" applyFont="1" applyBorder="1" applyAlignment="1">
      <alignment vertical="center" wrapText="1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87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top"/>
    </xf>
    <xf numFmtId="0" fontId="4" fillId="3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36" borderId="0" xfId="0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9" fillId="0" borderId="0" xfId="59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64" fontId="6" fillId="0" borderId="0" xfId="59" applyNumberFormat="1" applyFont="1" applyAlignment="1" applyProtection="1">
      <alignment horizontal="center" vertical="center"/>
      <protection locked="0"/>
    </xf>
    <xf numFmtId="164" fontId="16" fillId="0" borderId="42" xfId="59" applyNumberFormat="1" applyFont="1" applyBorder="1" applyAlignment="1" applyProtection="1">
      <alignment horizontal="left" vertical="center"/>
      <protection locked="0"/>
    </xf>
    <xf numFmtId="164" fontId="16" fillId="0" borderId="42" xfId="59" applyNumberFormat="1" applyFont="1" applyBorder="1" applyAlignment="1">
      <alignment horizontal="left"/>
      <protection/>
    </xf>
    <xf numFmtId="0" fontId="15" fillId="0" borderId="0" xfId="59" applyFont="1" applyAlignment="1">
      <alignment horizontal="center"/>
      <protection/>
    </xf>
    <xf numFmtId="164" fontId="16" fillId="0" borderId="42" xfId="59" applyNumberFormat="1" applyFont="1" applyBorder="1" applyAlignment="1">
      <alignment horizontal="left" vertical="center"/>
      <protection/>
    </xf>
    <xf numFmtId="164" fontId="6" fillId="0" borderId="0" xfId="59" applyNumberFormat="1" applyFont="1" applyAlignment="1">
      <alignment horizontal="center" vertical="center"/>
      <protection/>
    </xf>
    <xf numFmtId="164" fontId="7" fillId="0" borderId="70" xfId="0" applyNumberFormat="1" applyFont="1" applyBorder="1" applyAlignment="1">
      <alignment horizontal="center" vertical="center" wrapText="1"/>
    </xf>
    <xf numFmtId="164" fontId="7" fillId="0" borderId="80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textRotation="180" wrapText="1"/>
    </xf>
    <xf numFmtId="164" fontId="88" fillId="0" borderId="63" xfId="0" applyNumberFormat="1" applyFont="1" applyBorder="1" applyAlignment="1">
      <alignment horizontal="center" vertical="center" wrapText="1"/>
    </xf>
    <xf numFmtId="164" fontId="7" fillId="0" borderId="78" xfId="0" applyNumberFormat="1" applyFont="1" applyBorder="1" applyAlignment="1">
      <alignment horizontal="center" vertical="center" wrapText="1"/>
    </xf>
    <xf numFmtId="164" fontId="7" fillId="0" borderId="79" xfId="0" applyNumberFormat="1" applyFont="1" applyBorder="1" applyAlignment="1">
      <alignment horizontal="center" vertical="center" wrapText="1"/>
    </xf>
    <xf numFmtId="164" fontId="4" fillId="0" borderId="0" xfId="59" applyNumberFormat="1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3" fillId="0" borderId="44" xfId="59" applyFont="1" applyBorder="1" applyAlignment="1">
      <alignment horizontal="center" vertical="center" wrapText="1"/>
      <protection/>
    </xf>
    <xf numFmtId="0" fontId="3" fillId="0" borderId="30" xfId="59" applyFont="1" applyBorder="1" applyAlignment="1">
      <alignment horizontal="center" vertical="center" wrapText="1"/>
      <protection/>
    </xf>
    <xf numFmtId="0" fontId="3" fillId="0" borderId="20" xfId="59" applyFont="1" applyBorder="1" applyAlignment="1">
      <alignment horizontal="center" vertical="center" wrapText="1"/>
      <protection/>
    </xf>
    <xf numFmtId="0" fontId="3" fillId="0" borderId="19" xfId="59" applyFont="1" applyBorder="1" applyAlignment="1">
      <alignment horizontal="center" vertical="center" wrapText="1"/>
      <protection/>
    </xf>
    <xf numFmtId="0" fontId="3" fillId="0" borderId="13" xfId="59" applyFont="1" applyBorder="1" applyAlignment="1">
      <alignment horizontal="center" vertical="center" wrapText="1"/>
      <protection/>
    </xf>
    <xf numFmtId="0" fontId="3" fillId="0" borderId="15" xfId="59" applyFont="1" applyBorder="1" applyAlignment="1">
      <alignment horizontal="center" vertical="center" wrapText="1"/>
      <protection/>
    </xf>
    <xf numFmtId="0" fontId="16" fillId="0" borderId="0" xfId="0" applyFont="1" applyAlignment="1" applyProtection="1">
      <alignment horizontal="right"/>
      <protection locked="0"/>
    </xf>
    <xf numFmtId="164" fontId="6" fillId="0" borderId="0" xfId="59" applyNumberFormat="1" applyFont="1" applyAlignment="1" applyProtection="1">
      <alignment horizontal="center" vertical="center" wrapText="1"/>
      <protection locked="0"/>
    </xf>
    <xf numFmtId="0" fontId="7" fillId="0" borderId="22" xfId="59" applyFont="1" applyBorder="1" applyAlignment="1">
      <alignment horizontal="left"/>
      <protection/>
    </xf>
    <xf numFmtId="0" fontId="7" fillId="0" borderId="23" xfId="59" applyFont="1" applyBorder="1" applyAlignment="1">
      <alignment horizontal="left"/>
      <protection/>
    </xf>
    <xf numFmtId="0" fontId="17" fillId="0" borderId="63" xfId="59" applyFont="1" applyBorder="1" applyAlignment="1">
      <alignment horizontal="justify" vertical="center" wrapText="1"/>
      <protection/>
    </xf>
    <xf numFmtId="164" fontId="6" fillId="0" borderId="0" xfId="0" applyNumberFormat="1" applyFont="1" applyAlignment="1" applyProtection="1">
      <alignment horizontal="center" vertical="center" wrapText="1"/>
      <protection locked="0"/>
    </xf>
    <xf numFmtId="164" fontId="9" fillId="0" borderId="0" xfId="0" applyNumberFormat="1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0" fontId="8" fillId="0" borderId="0" xfId="0" applyFont="1" applyAlignment="1" applyProtection="1">
      <alignment horizontal="right"/>
      <protection locked="0"/>
    </xf>
    <xf numFmtId="0" fontId="7" fillId="0" borderId="50" xfId="0" applyFont="1" applyBorder="1" applyAlignment="1">
      <alignment horizontal="left" indent="1"/>
    </xf>
    <xf numFmtId="0" fontId="7" fillId="0" borderId="51" xfId="0" applyFont="1" applyBorder="1" applyAlignment="1">
      <alignment horizontal="left" indent="1"/>
    </xf>
    <xf numFmtId="0" fontId="7" fillId="0" borderId="49" xfId="0" applyFont="1" applyBorder="1" applyAlignment="1">
      <alignment horizontal="left" indent="1"/>
    </xf>
    <xf numFmtId="0" fontId="17" fillId="0" borderId="13" xfId="0" applyFont="1" applyBorder="1" applyAlignment="1" applyProtection="1">
      <alignment horizontal="right" indent="1"/>
      <protection locked="0"/>
    </xf>
    <xf numFmtId="0" fontId="17" fillId="0" borderId="44" xfId="0" applyFont="1" applyBorder="1" applyAlignment="1" applyProtection="1">
      <alignment horizontal="right" indent="1"/>
      <protection locked="0"/>
    </xf>
    <xf numFmtId="0" fontId="17" fillId="0" borderId="15" xfId="0" applyFont="1" applyBorder="1" applyAlignment="1" applyProtection="1">
      <alignment horizontal="right" indent="1"/>
      <protection locked="0"/>
    </xf>
    <xf numFmtId="0" fontId="17" fillId="0" borderId="30" xfId="0" applyFont="1" applyBorder="1" applyAlignment="1" applyProtection="1">
      <alignment horizontal="right" inden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5" fillId="0" borderId="23" xfId="0" applyFont="1" applyBorder="1" applyAlignment="1">
      <alignment horizontal="right" indent="1"/>
    </xf>
    <xf numFmtId="0" fontId="15" fillId="0" borderId="26" xfId="0" applyFont="1" applyBorder="1" applyAlignment="1">
      <alignment horizontal="right" indent="1"/>
    </xf>
    <xf numFmtId="0" fontId="7" fillId="0" borderId="2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81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82" xfId="0" applyFont="1" applyBorder="1" applyAlignment="1">
      <alignment horizontal="center"/>
    </xf>
    <xf numFmtId="0" fontId="17" fillId="0" borderId="66" xfId="0" applyFont="1" applyBorder="1" applyAlignment="1" applyProtection="1">
      <alignment horizontal="left" indent="1"/>
      <protection locked="0"/>
    </xf>
    <xf numFmtId="0" fontId="17" fillId="0" borderId="83" xfId="0" applyFont="1" applyBorder="1" applyAlignment="1" applyProtection="1">
      <alignment horizontal="left" indent="1"/>
      <protection locked="0"/>
    </xf>
    <xf numFmtId="0" fontId="17" fillId="0" borderId="76" xfId="0" applyFont="1" applyBorder="1" applyAlignment="1" applyProtection="1">
      <alignment horizontal="left" indent="1"/>
      <protection locked="0"/>
    </xf>
    <xf numFmtId="0" fontId="17" fillId="0" borderId="46" xfId="0" applyFont="1" applyBorder="1" applyAlignment="1" applyProtection="1">
      <alignment horizontal="left" indent="1"/>
      <protection locked="0"/>
    </xf>
    <xf numFmtId="0" fontId="17" fillId="0" borderId="47" xfId="0" applyFont="1" applyBorder="1" applyAlignment="1" applyProtection="1">
      <alignment horizontal="left" indent="1"/>
      <protection locked="0"/>
    </xf>
    <xf numFmtId="0" fontId="17" fillId="0" borderId="77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 applyProtection="1">
      <alignment horizontal="center" vertical="center"/>
      <protection locked="0"/>
    </xf>
    <xf numFmtId="164" fontId="9" fillId="0" borderId="0" xfId="0" applyNumberFormat="1" applyFont="1" applyAlignment="1">
      <alignment horizontal="right" textRotation="180" wrapText="1"/>
    </xf>
    <xf numFmtId="164" fontId="7" fillId="0" borderId="50" xfId="0" applyNumberFormat="1" applyFont="1" applyBorder="1" applyAlignment="1">
      <alignment horizontal="left" vertical="center" wrapText="1" indent="2"/>
    </xf>
    <xf numFmtId="164" fontId="7" fillId="0" borderId="43" xfId="0" applyNumberFormat="1" applyFont="1" applyBorder="1" applyAlignment="1">
      <alignment horizontal="left" vertical="center" wrapText="1" indent="2"/>
    </xf>
    <xf numFmtId="164" fontId="7" fillId="0" borderId="70" xfId="0" applyNumberFormat="1" applyFont="1" applyBorder="1" applyAlignment="1">
      <alignment horizontal="center" vertical="center"/>
    </xf>
    <xf numFmtId="164" fontId="7" fillId="0" borderId="80" xfId="0" applyNumberFormat="1" applyFont="1" applyBorder="1" applyAlignment="1">
      <alignment horizontal="center" vertical="center"/>
    </xf>
    <xf numFmtId="164" fontId="7" fillId="0" borderId="66" xfId="0" applyNumberFormat="1" applyFont="1" applyBorder="1" applyAlignment="1">
      <alignment horizontal="center" vertical="center"/>
    </xf>
    <xf numFmtId="164" fontId="7" fillId="0" borderId="83" xfId="0" applyNumberFormat="1" applyFont="1" applyBorder="1" applyAlignment="1">
      <alignment horizontal="center" vertical="center"/>
    </xf>
    <xf numFmtId="164" fontId="7" fillId="0" borderId="61" xfId="0" applyNumberFormat="1" applyFont="1" applyBorder="1" applyAlignment="1">
      <alignment horizontal="center" vertical="center"/>
    </xf>
    <xf numFmtId="164" fontId="7" fillId="0" borderId="70" xfId="0" applyNumberFormat="1" applyFont="1" applyBorder="1" applyAlignment="1">
      <alignment horizontal="center" vertical="center" wrapText="1"/>
    </xf>
    <xf numFmtId="164" fontId="7" fillId="0" borderId="80" xfId="0" applyNumberFormat="1" applyFont="1" applyBorder="1" applyAlignment="1">
      <alignment horizontal="center" vertical="center" wrapText="1"/>
    </xf>
    <xf numFmtId="0" fontId="17" fillId="0" borderId="63" xfId="0" applyFont="1" applyBorder="1" applyAlignment="1">
      <alignment horizontal="justify" vertical="center" wrapText="1"/>
    </xf>
    <xf numFmtId="0" fontId="13" fillId="0" borderId="0" xfId="0" applyFont="1" applyAlignment="1" applyProtection="1">
      <alignment horizontal="center" wrapText="1"/>
      <protection locked="0"/>
    </xf>
    <xf numFmtId="0" fontId="16" fillId="0" borderId="56" xfId="60" applyFont="1" applyBorder="1" applyAlignment="1">
      <alignment horizontal="left" vertical="center" indent="1"/>
      <protection/>
    </xf>
    <xf numFmtId="0" fontId="16" fillId="0" borderId="51" xfId="60" applyFont="1" applyBorder="1" applyAlignment="1">
      <alignment horizontal="left" vertical="center" indent="1"/>
      <protection/>
    </xf>
    <xf numFmtId="0" fontId="16" fillId="0" borderId="43" xfId="60" applyFont="1" applyBorder="1" applyAlignment="1">
      <alignment horizontal="left" vertical="center" indent="1"/>
      <protection/>
    </xf>
    <xf numFmtId="0" fontId="6" fillId="0" borderId="0" xfId="60" applyFont="1" applyAlignment="1">
      <alignment horizontal="center" wrapText="1"/>
      <protection/>
    </xf>
    <xf numFmtId="0" fontId="6" fillId="0" borderId="0" xfId="60" applyFont="1" applyAlignment="1">
      <alignment horizontal="center"/>
      <protection/>
    </xf>
    <xf numFmtId="0" fontId="13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textRotation="180"/>
    </xf>
    <xf numFmtId="0" fontId="8" fillId="0" borderId="63" xfId="0" applyFont="1" applyBorder="1" applyAlignment="1">
      <alignment/>
    </xf>
    <xf numFmtId="0" fontId="16" fillId="0" borderId="0" xfId="0" applyFont="1" applyAlignment="1">
      <alignment horizontal="right"/>
    </xf>
    <xf numFmtId="0" fontId="7" fillId="0" borderId="50" xfId="0" applyFont="1" applyBorder="1" applyAlignment="1">
      <alignment horizontal="left" vertical="center" indent="2"/>
    </xf>
    <xf numFmtId="0" fontId="7" fillId="0" borderId="49" xfId="0" applyFont="1" applyBorder="1" applyAlignment="1">
      <alignment horizontal="left" vertical="center" indent="2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59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  <cellStyle name="Százalék 2" xfId="68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3"/>
  <sheetViews>
    <sheetView zoomScale="120" zoomScaleNormal="120" zoomScalePageLayoutView="0" workbookViewId="0" topLeftCell="A16">
      <selection activeCell="F21" sqref="F21"/>
    </sheetView>
  </sheetViews>
  <sheetFormatPr defaultColWidth="9.00390625" defaultRowHeight="12.75"/>
  <cols>
    <col min="1" max="1" width="35.375" style="0" customWidth="1"/>
    <col min="2" max="2" width="83.00390625" style="0" customWidth="1"/>
    <col min="3" max="3" width="34.50390625" style="0" customWidth="1"/>
  </cols>
  <sheetData>
    <row r="2" spans="1:3" ht="18.75" customHeight="1">
      <c r="A2" s="684" t="s">
        <v>580</v>
      </c>
      <c r="B2" s="684"/>
      <c r="C2" s="684"/>
    </row>
    <row r="3" spans="1:3" ht="15">
      <c r="A3" s="546"/>
      <c r="B3" s="547"/>
      <c r="C3" s="546"/>
    </row>
    <row r="4" spans="1:3" ht="14.25">
      <c r="A4" s="548" t="s">
        <v>605</v>
      </c>
      <c r="B4" s="549" t="s">
        <v>604</v>
      </c>
      <c r="C4" s="548" t="s">
        <v>581</v>
      </c>
    </row>
    <row r="5" spans="1:3" ht="12.75">
      <c r="A5" s="550"/>
      <c r="B5" s="550"/>
      <c r="C5" s="550"/>
    </row>
    <row r="6" spans="1:3" ht="18.75">
      <c r="A6" s="685" t="s">
        <v>583</v>
      </c>
      <c r="B6" s="685"/>
      <c r="C6" s="685"/>
    </row>
    <row r="7" spans="1:3" ht="12.75">
      <c r="A7" s="550" t="s">
        <v>606</v>
      </c>
      <c r="B7" s="550" t="s">
        <v>607</v>
      </c>
      <c r="C7" s="610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ht="12.75">
      <c r="A8" s="550" t="s">
        <v>608</v>
      </c>
      <c r="B8" s="550" t="s">
        <v>609</v>
      </c>
      <c r="C8" s="610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ht="12.75">
      <c r="A9" s="550" t="s">
        <v>610</v>
      </c>
      <c r="B9" s="550" t="s">
        <v>611</v>
      </c>
      <c r="C9" s="610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ht="12.75">
      <c r="A10" s="550" t="s">
        <v>612</v>
      </c>
      <c r="B10" s="550" t="s">
        <v>614</v>
      </c>
      <c r="C10" s="610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ht="12.75">
      <c r="A11" s="550" t="s">
        <v>613</v>
      </c>
      <c r="B11" s="550" t="s">
        <v>615</v>
      </c>
      <c r="C11" s="610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ht="12.75">
      <c r="A12" s="550" t="s">
        <v>616</v>
      </c>
      <c r="B12" s="550" t="s">
        <v>617</v>
      </c>
      <c r="C12" s="610" t="str">
        <f ca="1">HYPERLINK(SUBSTITUTE(CELL("address",'KV_1.4.sz.mell.'!A1),"'",""),SUBSTITUTE(MID(CELL("address",'KV_1.4.sz.mell.'!A1),SEARCH("]",CELL("address",'KV_1.4.sz.mell.'!A1),1)+1,LEN(CELL("address",'KV_1.4.sz.mell.'!A1))-SEARCH("]",CELL("address",'KV_1.4.sz.mell.'!A1),1)),"'",""))</f>
        <v>KV_1.4.sz.mell.!$A$1</v>
      </c>
    </row>
    <row r="13" spans="1:3" ht="12.75">
      <c r="A13" s="550" t="s">
        <v>618</v>
      </c>
      <c r="B13" s="550" t="s">
        <v>619</v>
      </c>
      <c r="C13" s="610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ht="12.75">
      <c r="A14" s="550" t="s">
        <v>620</v>
      </c>
      <c r="B14" s="550" t="s">
        <v>621</v>
      </c>
      <c r="C14" s="610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ht="12.75">
      <c r="A15" s="550" t="s">
        <v>622</v>
      </c>
      <c r="B15" s="550" t="s">
        <v>623</v>
      </c>
      <c r="C15" s="610" t="str">
        <f ca="1">HYPERLINK(SUBSTITUTE(CELL("address",KV_ELLENŐRZÉS!A1),"'",""),SUBSTITUTE(MID(CELL("address",KV_ELLENŐRZÉS!A1),SEARCH("]",CELL("address",KV_ELLENŐRZÉS!A1),1)+1,LEN(CELL("address",KV_ELLENŐRZÉS!A1))-SEARCH("]",CELL("address",KV_ELLENŐRZÉS!A1),1)),"'",""))</f>
        <v>KV_ELLENŐRZÉS!$A$1</v>
      </c>
    </row>
    <row r="16" spans="1:3" ht="12.75">
      <c r="A16" s="550" t="s">
        <v>624</v>
      </c>
      <c r="B16" s="550" t="s">
        <v>625</v>
      </c>
      <c r="C16" s="610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ht="12.75">
      <c r="A17" s="550" t="s">
        <v>626</v>
      </c>
      <c r="B17" s="550" t="s">
        <v>627</v>
      </c>
      <c r="C17" s="610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ht="12.75">
      <c r="A18" s="550" t="s">
        <v>629</v>
      </c>
      <c r="B18" s="550" t="s">
        <v>628</v>
      </c>
      <c r="C18" s="610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ht="12.75">
      <c r="A19" s="550" t="s">
        <v>630</v>
      </c>
      <c r="B19" s="550" t="s">
        <v>631</v>
      </c>
      <c r="C19" s="610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ht="12.75">
      <c r="A20" s="550" t="s">
        <v>632</v>
      </c>
      <c r="B20" s="550" t="s">
        <v>633</v>
      </c>
      <c r="C20" s="610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ht="12.75">
      <c r="A21" s="550" t="s">
        <v>634</v>
      </c>
      <c r="B21" s="550" t="s">
        <v>635</v>
      </c>
      <c r="C21" s="610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ht="12.75">
      <c r="A22" s="557" t="s">
        <v>636</v>
      </c>
      <c r="B22" s="550" t="s">
        <v>637</v>
      </c>
      <c r="C22" s="610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ht="12.75">
      <c r="A23" s="558" t="s">
        <v>638</v>
      </c>
      <c r="B23" s="550" t="s">
        <v>639</v>
      </c>
      <c r="C23" s="610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ht="12.75">
      <c r="A24" s="550" t="s">
        <v>640</v>
      </c>
      <c r="B24" s="550" t="s">
        <v>641</v>
      </c>
      <c r="C24" s="610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ht="12.75">
      <c r="A25" s="550" t="s">
        <v>642</v>
      </c>
      <c r="B25" s="550" t="s">
        <v>643</v>
      </c>
      <c r="C25" s="610" t="str">
        <f ca="1">HYPERLINK(SUBSTITUTE(CELL("address",'KV_9.1.3.sz.mell'!A1),"'",""),SUBSTITUTE(MID(CELL("address",'KV_9.1.3.sz.mell'!A1),SEARCH("]",CELL("address",'KV_9.1.3.sz.mell'!A1),1)+1,LEN(CELL("address",'KV_9.1.3.sz.mell'!A1))-SEARCH("]",CELL("address",'KV_9.1.3.sz.mell'!A1),1)),"'",""))</f>
        <v>KV_9.1.3.sz.mell!$A$1</v>
      </c>
    </row>
    <row r="26" spans="1:3" ht="12.75">
      <c r="A26" s="550" t="s">
        <v>644</v>
      </c>
      <c r="B26" s="550" t="s">
        <v>645</v>
      </c>
      <c r="C26" s="61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ht="12.75">
      <c r="A27" s="550" t="s">
        <v>646</v>
      </c>
      <c r="B27" s="550" t="str">
        <f>CONCATENATE(ALAPADATOK!B13)</f>
        <v>Bertha Bulcsu Művelődési Ház és Könyvtár</v>
      </c>
      <c r="C27" s="610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8" spans="1:3" ht="12.75">
      <c r="A28" s="550" t="s">
        <v>647</v>
      </c>
      <c r="B28" s="550" t="str">
        <f>CONCATENATE(ALAPADATOK!B15)</f>
        <v>2 kvi név</v>
      </c>
      <c r="C28" s="61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550" t="s">
        <v>653</v>
      </c>
      <c r="B29" s="550" t="str">
        <f>CONCATENATE(ALAPADATOK!B17)</f>
        <v>3 kvi név  </v>
      </c>
      <c r="C29" s="61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550" t="s">
        <v>654</v>
      </c>
      <c r="B30" s="550" t="str">
        <f>CONCATENATE(ALAPADATOK!B19)</f>
        <v>4 kvi név</v>
      </c>
      <c r="C30" s="61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550" t="s">
        <v>655</v>
      </c>
      <c r="B31" s="550" t="str">
        <f>CONCATENATE(ALAPADATOK!B21)</f>
        <v>5 kvi név</v>
      </c>
      <c r="C31" s="61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550" t="s">
        <v>656</v>
      </c>
      <c r="B32" s="550" t="str">
        <f>CONCATENATE(ALAPADATOK!B23)</f>
        <v>6 kvi név</v>
      </c>
      <c r="C32" s="61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550" t="s">
        <v>657</v>
      </c>
      <c r="B33" s="550" t="str">
        <f>CONCATENATE(ALAPADATOK!B25)</f>
        <v>7 kvi név</v>
      </c>
      <c r="C33" s="61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550" t="s">
        <v>658</v>
      </c>
      <c r="B34" s="550" t="str">
        <f>CONCATENATE(ALAPADATOK!B27)</f>
        <v>8 kvi név</v>
      </c>
      <c r="C34" s="61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5" spans="1:3" ht="12.75">
      <c r="A35" s="550" t="s">
        <v>659</v>
      </c>
      <c r="B35" s="550" t="str">
        <f>CONCATENATE(ALAPADATOK!B29)</f>
        <v>9 kvi név</v>
      </c>
      <c r="C35" s="61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6" spans="1:3" ht="12.75">
      <c r="A36" s="550" t="s">
        <v>660</v>
      </c>
      <c r="B36" s="550" t="str">
        <f>CONCATENATE(ALAPADATOK!B31)</f>
        <v>10 kvi név</v>
      </c>
      <c r="C36" s="61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7" spans="1:3" ht="12.75">
      <c r="A37" s="550" t="s">
        <v>661</v>
      </c>
      <c r="B37" s="550" t="s">
        <v>669</v>
      </c>
      <c r="C37" s="610" t="str">
        <f ca="1">HYPERLINK(SUBSTITUTE(CELL("address",'KV_10.sz.mell'!A1),"'",""),SUBSTITUTE(MID(CELL("address",'KV_10.sz.mell'!A1),SEARCH("]",CELL("address",'KV_10.sz.mell'!A1),1)+1,LEN(CELL("address",'KV_10.sz.mell'!A1))-SEARCH("]",CELL("address",'KV_10.sz.mell'!A1),1)),"'",""))</f>
        <v>KV_10.sz.mell!$A$1</v>
      </c>
    </row>
    <row r="38" spans="1:3" ht="12.75">
      <c r="A38" s="550" t="s">
        <v>662</v>
      </c>
      <c r="B38" s="550" t="s">
        <v>601</v>
      </c>
      <c r="C38" s="610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39" spans="1:3" ht="25.5">
      <c r="A39" s="550" t="s">
        <v>663</v>
      </c>
      <c r="B39" s="611" t="s">
        <v>4</v>
      </c>
      <c r="C39" s="610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40" spans="1:3" ht="12.75">
      <c r="A40" s="550" t="s">
        <v>664</v>
      </c>
      <c r="B40" s="550" t="s">
        <v>670</v>
      </c>
      <c r="C40" s="610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41" spans="1:3" ht="12.75">
      <c r="A41" s="550" t="s">
        <v>665</v>
      </c>
      <c r="B41" s="550" t="s">
        <v>671</v>
      </c>
      <c r="C41" s="610" t="str">
        <f ca="1">HYPERLINK(SUBSTITUTE(CELL("address",'KV_4.sz.tájékoztató_t.'!A1),"'",""),SUBSTITUTE(MID(CELL("address",'KV_4.sz.tájékoztató_t.'!A1),SEARCH("]",CELL("address",'KV_4.sz.tájékoztató_t.'!A1),1)+1,LEN(CELL("address",'KV_4.sz.tájékoztató_t.'!A1))-SEARCH("]",CELL("address",'KV_4.sz.tájékoztató_t.'!A1),1)),"'",""))</f>
        <v>KV_4.sz.tájékoztató_t.!$A$1</v>
      </c>
    </row>
    <row r="42" spans="1:3" ht="12.75">
      <c r="A42" s="550" t="s">
        <v>666</v>
      </c>
      <c r="B42" s="550" t="s">
        <v>672</v>
      </c>
      <c r="C42" s="610" t="str">
        <f ca="1">HYPERLINK(SUBSTITUTE(CELL("address",'KV_5.sz.tájékoztató_t'!A1),"'",""),SUBSTITUTE(MID(CELL("address",'KV_5.sz.tájékoztató_t'!A1),SEARCH("]",CELL("address",'KV_5.sz.tájékoztató_t'!A1),1)+1,LEN(CELL("address",'KV_5.sz.tájékoztató_t'!A1))-SEARCH("]",CELL("address",'KV_5.sz.tájékoztató_t'!A1),1)),"'",""))</f>
        <v>KV_5.sz.tájékoztató_t!$A$1</v>
      </c>
    </row>
    <row r="43" spans="1:3" ht="12.75">
      <c r="A43" s="550" t="s">
        <v>667</v>
      </c>
      <c r="B43" s="550" t="s">
        <v>673</v>
      </c>
      <c r="C43" s="610" t="str">
        <f ca="1">HYPERLINK(SUBSTITUTE(CELL("address",'KV_6.sz.tájékoztató_t.'!A1),"'",""),SUBSTITUTE(MID(CELL("address",'KV_6.sz.tájékoztató_t.'!A1),SEARCH("]",CELL("address",'KV_6.sz.tájékoztató_t.'!A1),1)+1,LEN(CELL("address",'KV_6.sz.tájékoztató_t.'!A1))-SEARCH("]",CELL("address",'KV_6.sz.tájékoztató_t.'!A1),1)),"'",""))</f>
        <v>KV_6.sz.tájékoztató_t.!$A$1</v>
      </c>
    </row>
    <row r="44" spans="1:3" ht="12.75">
      <c r="A44" s="550" t="s">
        <v>668</v>
      </c>
      <c r="B44" s="550" t="s">
        <v>674</v>
      </c>
      <c r="C44" s="610" t="str">
        <f ca="1">HYPERLINK(SUBSTITUTE(CELL("address",'KV_7.sz.tájékoztató_t.'!A1),"'",""),SUBSTITUTE(MID(CELL("address",'KV_7.sz.tájékoztató_t.'!A1),SEARCH("]",CELL("address",'KV_7.sz.tájékoztató_t.'!A1),1)+1,LEN(CELL("address",'KV_7.sz.tájékoztató_t.'!A1))-SEARCH("]",CELL("address",'KV_7.sz.tájékoztató_t.'!A1),1)),"'",""))</f>
        <v>KV_7.sz.tájékoztató_t.!$A$1</v>
      </c>
    </row>
    <row r="45" spans="1:3" ht="12.75">
      <c r="A45" s="550"/>
      <c r="B45" s="550"/>
      <c r="C45" s="610"/>
    </row>
    <row r="46" spans="1:3" ht="18.75">
      <c r="A46" s="685"/>
      <c r="B46" s="685"/>
      <c r="C46" s="685"/>
    </row>
    <row r="47" spans="1:3" ht="12.75">
      <c r="A47" s="550"/>
      <c r="B47" s="550"/>
      <c r="C47" s="550"/>
    </row>
    <row r="48" spans="1:3" ht="12.75">
      <c r="A48" s="550"/>
      <c r="B48" s="550"/>
      <c r="C48" s="550"/>
    </row>
    <row r="49" spans="1:3" ht="12.75">
      <c r="A49" s="550"/>
      <c r="B49" s="550"/>
      <c r="C49" s="550"/>
    </row>
    <row r="50" spans="1:3" ht="12.75">
      <c r="A50" s="550"/>
      <c r="B50" s="550"/>
      <c r="C50" s="550"/>
    </row>
    <row r="51" spans="1:3" ht="12.75">
      <c r="A51" s="550"/>
      <c r="B51" s="550"/>
      <c r="C51" s="550"/>
    </row>
    <row r="52" spans="1:3" ht="12.75">
      <c r="A52" s="550"/>
      <c r="B52" s="550"/>
      <c r="C52" s="550"/>
    </row>
    <row r="53" spans="1:3" ht="12.75">
      <c r="A53" s="550"/>
      <c r="B53" s="550"/>
      <c r="C53" s="550"/>
    </row>
    <row r="54" spans="1:3" ht="12.75">
      <c r="A54" s="550"/>
      <c r="B54" s="550"/>
      <c r="C54" s="550"/>
    </row>
    <row r="55" spans="1:3" ht="12.75">
      <c r="A55" s="550"/>
      <c r="B55" s="550"/>
      <c r="C55" s="550"/>
    </row>
    <row r="56" spans="1:3" ht="12.75">
      <c r="A56" s="550"/>
      <c r="B56" s="550"/>
      <c r="C56" s="550"/>
    </row>
    <row r="57" spans="1:3" ht="12.75">
      <c r="A57" s="550"/>
      <c r="B57" s="550"/>
      <c r="C57" s="550"/>
    </row>
    <row r="58" spans="1:3" ht="12.75">
      <c r="A58" s="550"/>
      <c r="B58" s="550"/>
      <c r="C58" s="550"/>
    </row>
    <row r="59" spans="1:3" ht="12.75">
      <c r="A59" s="550"/>
      <c r="B59" s="550"/>
      <c r="C59" s="550"/>
    </row>
    <row r="60" spans="1:3" ht="12.75">
      <c r="A60" s="550"/>
      <c r="B60" s="550"/>
      <c r="C60" s="550"/>
    </row>
    <row r="61" spans="1:3" ht="33.75" customHeight="1">
      <c r="A61" s="686"/>
      <c r="B61" s="687"/>
      <c r="C61" s="687"/>
    </row>
    <row r="62" spans="1:3" ht="12.75">
      <c r="A62" s="550"/>
      <c r="B62" s="550"/>
      <c r="C62" s="550"/>
    </row>
    <row r="63" spans="1:3" ht="12.75">
      <c r="A63" s="550"/>
      <c r="B63" s="550"/>
      <c r="C63" s="550"/>
    </row>
    <row r="64" spans="1:3" ht="12.75">
      <c r="A64" s="550"/>
      <c r="B64" s="550"/>
      <c r="C64" s="550"/>
    </row>
    <row r="65" spans="1:3" ht="12.75">
      <c r="A65" s="550"/>
      <c r="B65" s="550"/>
      <c r="C65" s="550"/>
    </row>
    <row r="66" spans="1:3" ht="12.75">
      <c r="A66" s="550"/>
      <c r="B66" s="550"/>
      <c r="C66" s="550"/>
    </row>
    <row r="67" spans="1:3" ht="12.75">
      <c r="A67" s="550"/>
      <c r="B67" s="550"/>
      <c r="C67" s="550"/>
    </row>
    <row r="68" spans="1:3" ht="12.75">
      <c r="A68" s="550"/>
      <c r="B68" s="550"/>
      <c r="C68" s="550"/>
    </row>
    <row r="69" spans="1:3" ht="12.75">
      <c r="A69" s="550"/>
      <c r="B69" s="550"/>
      <c r="C69" s="550"/>
    </row>
    <row r="70" spans="1:3" ht="12.75">
      <c r="A70" s="550"/>
      <c r="B70" s="550"/>
      <c r="C70" s="550"/>
    </row>
    <row r="71" spans="1:3" ht="12.75">
      <c r="A71" s="550"/>
      <c r="B71" s="550"/>
      <c r="C71" s="550"/>
    </row>
    <row r="72" spans="1:3" ht="12.75">
      <c r="A72" s="550"/>
      <c r="B72" s="550"/>
      <c r="C72" s="550"/>
    </row>
    <row r="73" spans="1:3" ht="12.75">
      <c r="A73" s="550"/>
      <c r="B73" s="550"/>
      <c r="C73" s="550"/>
    </row>
    <row r="74" spans="1:3" ht="12.75">
      <c r="A74" s="550"/>
      <c r="B74" s="550"/>
      <c r="C74" s="550"/>
    </row>
    <row r="75" spans="1:3" ht="12.75">
      <c r="A75" s="550"/>
      <c r="B75" s="550"/>
      <c r="C75" s="550"/>
    </row>
    <row r="76" spans="1:3" ht="12.75">
      <c r="A76" s="550"/>
      <c r="B76" s="550"/>
      <c r="C76" s="550"/>
    </row>
    <row r="77" spans="1:3" ht="12.75">
      <c r="A77" s="550"/>
      <c r="B77" s="550"/>
      <c r="C77" s="550"/>
    </row>
    <row r="78" spans="1:3" ht="12.75">
      <c r="A78" s="550"/>
      <c r="B78" s="550"/>
      <c r="C78" s="550"/>
    </row>
    <row r="79" spans="1:3" ht="12.75">
      <c r="A79" s="550"/>
      <c r="B79" s="550"/>
      <c r="C79" s="550"/>
    </row>
    <row r="81" spans="1:3" ht="18.75">
      <c r="A81" s="685"/>
      <c r="B81" s="685"/>
      <c r="C81" s="685"/>
    </row>
    <row r="103" spans="1:3" ht="18.75">
      <c r="A103" s="685"/>
      <c r="B103" s="685"/>
      <c r="C103" s="685"/>
    </row>
  </sheetData>
  <sheetProtection sheet="1"/>
  <mergeCells count="6">
    <mergeCell ref="A2:C2"/>
    <mergeCell ref="A6:C6"/>
    <mergeCell ref="A46:C46"/>
    <mergeCell ref="A61:C61"/>
    <mergeCell ref="A81:C81"/>
    <mergeCell ref="A103:C10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="120" zoomScaleNormal="120" zoomScalePageLayoutView="0" workbookViewId="0" topLeftCell="A1">
      <selection activeCell="C39" sqref="C39"/>
    </sheetView>
  </sheetViews>
  <sheetFormatPr defaultColWidth="9.00390625" defaultRowHeight="12.75"/>
  <cols>
    <col min="1" max="1" width="46.375" style="0" customWidth="1"/>
    <col min="2" max="2" width="16.875" style="0" customWidth="1"/>
    <col min="3" max="3" width="66.125" style="0" customWidth="1"/>
    <col min="4" max="4" width="13.875" style="0" customWidth="1"/>
    <col min="5" max="5" width="17.625" style="0" customWidth="1"/>
  </cols>
  <sheetData>
    <row r="1" spans="1:5" ht="18.75">
      <c r="A1" s="125" t="s">
        <v>151</v>
      </c>
      <c r="E1" s="128" t="s">
        <v>155</v>
      </c>
    </row>
    <row r="3" spans="1:5" ht="12.75">
      <c r="A3" s="126"/>
      <c r="B3" s="134"/>
      <c r="C3" s="126"/>
      <c r="D3" s="127"/>
      <c r="E3" s="134"/>
    </row>
    <row r="4" spans="1:5" ht="15.75">
      <c r="A4" s="83" t="str">
        <f>+KV_ÖSSZEFÜGGÉSEK!A5</f>
        <v>2019. évi előirányzat BEVÉTELEK</v>
      </c>
      <c r="B4" s="135"/>
      <c r="C4" s="142"/>
      <c r="D4" s="127"/>
      <c r="E4" s="134"/>
    </row>
    <row r="5" spans="1:5" ht="12.75">
      <c r="A5" s="126"/>
      <c r="B5" s="134"/>
      <c r="C5" s="126"/>
      <c r="D5" s="127"/>
      <c r="E5" s="134"/>
    </row>
    <row r="6" spans="1:5" ht="12.75">
      <c r="A6" s="126" t="s">
        <v>539</v>
      </c>
      <c r="B6" s="134">
        <f>+'KV_1.1.sz.mell.'!C67</f>
        <v>438425576</v>
      </c>
      <c r="C6" s="126" t="s">
        <v>485</v>
      </c>
      <c r="D6" s="127">
        <f>+'KV_2.1.sz.mell.'!C18+'KV_2.2.sz.mell.'!C17</f>
        <v>438425576</v>
      </c>
      <c r="E6" s="134">
        <f aca="true" t="shared" si="0" ref="E6:E15">+B6-D6</f>
        <v>0</v>
      </c>
    </row>
    <row r="7" spans="1:5" ht="12.75">
      <c r="A7" s="126" t="s">
        <v>540</v>
      </c>
      <c r="B7" s="134">
        <f>+'KV_1.1.sz.mell.'!C91</f>
        <v>192080424</v>
      </c>
      <c r="C7" s="126" t="s">
        <v>486</v>
      </c>
      <c r="D7" s="127">
        <f>+'KV_2.1.sz.mell.'!C29+'KV_2.2.sz.mell.'!C30</f>
        <v>192080424</v>
      </c>
      <c r="E7" s="134">
        <f t="shared" si="0"/>
        <v>0</v>
      </c>
    </row>
    <row r="8" spans="1:5" ht="12.75">
      <c r="A8" s="126" t="s">
        <v>541</v>
      </c>
      <c r="B8" s="134">
        <f>+'KV_1.1.sz.mell.'!C92</f>
        <v>630506000</v>
      </c>
      <c r="C8" s="126" t="s">
        <v>487</v>
      </c>
      <c r="D8" s="127">
        <f>+'KV_2.1.sz.mell.'!C30+'KV_2.2.sz.mell.'!C31</f>
        <v>630506000</v>
      </c>
      <c r="E8" s="134">
        <f t="shared" si="0"/>
        <v>0</v>
      </c>
    </row>
    <row r="9" spans="1:5" ht="12.75">
      <c r="A9" s="126"/>
      <c r="B9" s="134"/>
      <c r="C9" s="126"/>
      <c r="D9" s="127"/>
      <c r="E9" s="134"/>
    </row>
    <row r="10" spans="1:5" ht="12.75">
      <c r="A10" s="126"/>
      <c r="B10" s="134"/>
      <c r="C10" s="126"/>
      <c r="D10" s="127"/>
      <c r="E10" s="134"/>
    </row>
    <row r="11" spans="1:5" ht="15.75">
      <c r="A11" s="83" t="str">
        <f>+KV_ÖSSZEFÜGGÉSEK!A12</f>
        <v>2019. évi előirányzat KIADÁSOK</v>
      </c>
      <c r="B11" s="135"/>
      <c r="C11" s="142"/>
      <c r="D11" s="127"/>
      <c r="E11" s="134"/>
    </row>
    <row r="12" spans="1:5" ht="12.75">
      <c r="A12" s="126"/>
      <c r="B12" s="134"/>
      <c r="C12" s="126"/>
      <c r="D12" s="127"/>
      <c r="E12" s="134"/>
    </row>
    <row r="13" spans="1:5" ht="12.75">
      <c r="A13" s="126" t="s">
        <v>542</v>
      </c>
      <c r="B13" s="134">
        <f>+'KV_1.1.sz.mell.'!C133</f>
        <v>627365424</v>
      </c>
      <c r="C13" s="126" t="s">
        <v>488</v>
      </c>
      <c r="D13" s="127">
        <f>+'KV_2.1.sz.mell.'!E18+'KV_2.2.sz.mell.'!E17</f>
        <v>627365424</v>
      </c>
      <c r="E13" s="134">
        <f t="shared" si="0"/>
        <v>0</v>
      </c>
    </row>
    <row r="14" spans="1:5" ht="12.75">
      <c r="A14" s="126" t="s">
        <v>543</v>
      </c>
      <c r="B14" s="134">
        <f>+'KV_1.1.sz.mell.'!C158</f>
        <v>3140576</v>
      </c>
      <c r="C14" s="126" t="s">
        <v>489</v>
      </c>
      <c r="D14" s="127">
        <f>+'KV_2.1.sz.mell.'!E29+'KV_2.2.sz.mell.'!E30</f>
        <v>3140576</v>
      </c>
      <c r="E14" s="134">
        <f t="shared" si="0"/>
        <v>0</v>
      </c>
    </row>
    <row r="15" spans="1:5" ht="12.75">
      <c r="A15" s="126" t="s">
        <v>544</v>
      </c>
      <c r="B15" s="134">
        <f>+'KV_1.1.sz.mell.'!C159</f>
        <v>630506000</v>
      </c>
      <c r="C15" s="126" t="s">
        <v>490</v>
      </c>
      <c r="D15" s="127">
        <f>+'KV_2.1.sz.mell.'!E30+'KV_2.2.sz.mell.'!E31</f>
        <v>630506000</v>
      </c>
      <c r="E15" s="134">
        <f t="shared" si="0"/>
        <v>0</v>
      </c>
    </row>
    <row r="16" spans="1:5" ht="12.75">
      <c r="A16" s="126"/>
      <c r="B16" s="126"/>
      <c r="C16" s="126"/>
      <c r="D16" s="127"/>
      <c r="E16" s="127"/>
    </row>
    <row r="17" spans="1:5" ht="12.75">
      <c r="A17" s="126"/>
      <c r="B17" s="126"/>
      <c r="C17" s="126"/>
      <c r="D17" s="126"/>
      <c r="E17" s="126"/>
    </row>
    <row r="18" spans="1:5" ht="12.75">
      <c r="A18" s="126"/>
      <c r="B18" s="126"/>
      <c r="C18" s="126"/>
      <c r="D18" s="126"/>
      <c r="E18" s="126"/>
    </row>
    <row r="19" spans="1:5" ht="12.75">
      <c r="A19" s="126"/>
      <c r="B19" s="126"/>
      <c r="C19" s="126"/>
      <c r="D19" s="126"/>
      <c r="E19" s="126"/>
    </row>
  </sheetData>
  <sheetProtection sheet="1"/>
  <conditionalFormatting sqref="E3:E15">
    <cfRule type="cellIs" priority="1" dxfId="4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zoomScale="120" zoomScaleNormal="120" workbookViewId="0" topLeftCell="A1">
      <selection activeCell="H16" sqref="H16"/>
    </sheetView>
  </sheetViews>
  <sheetFormatPr defaultColWidth="9.00390625" defaultRowHeight="12.75"/>
  <cols>
    <col min="1" max="1" width="5.625" style="144" customWidth="1"/>
    <col min="2" max="2" width="35.625" style="144" customWidth="1"/>
    <col min="3" max="6" width="14.00390625" style="144" customWidth="1"/>
    <col min="7" max="16384" width="9.375" style="144" customWidth="1"/>
  </cols>
  <sheetData>
    <row r="1" spans="1:6" ht="15">
      <c r="A1" s="625"/>
      <c r="B1" s="625"/>
      <c r="C1" s="625"/>
      <c r="D1" s="625"/>
      <c r="E1" s="625"/>
      <c r="F1" s="625"/>
    </row>
    <row r="2" spans="1:6" ht="15">
      <c r="A2" s="625"/>
      <c r="B2" s="694" t="str">
        <f>CONCATENATE("3. melléklet ",ALAPADATOK!A7," ",ALAPADATOK!B7," ",ALAPADATOK!C7," ",ALAPADATOK!D7," ",ALAPADATOK!E7," ",ALAPADATOK!F7," ",ALAPADATOK!G7," ",ALAPADATOK!H7)</f>
        <v>3. melléklet a 4 / 2019 ( II. 25. ) önkormányzati rendelethez</v>
      </c>
      <c r="C2" s="694"/>
      <c r="D2" s="694"/>
      <c r="E2" s="694"/>
      <c r="F2" s="694"/>
    </row>
    <row r="3" spans="1:6" ht="15">
      <c r="A3" s="625"/>
      <c r="B3" s="625"/>
      <c r="C3" s="625"/>
      <c r="D3" s="625"/>
      <c r="E3" s="625"/>
      <c r="F3" s="625"/>
    </row>
    <row r="4" spans="1:6" ht="33" customHeight="1">
      <c r="A4" s="708" t="s">
        <v>686</v>
      </c>
      <c r="B4" s="708"/>
      <c r="C4" s="708"/>
      <c r="D4" s="708"/>
      <c r="E4" s="708"/>
      <c r="F4" s="708"/>
    </row>
    <row r="5" spans="1:7" ht="15.75" customHeight="1" thickBot="1">
      <c r="A5" s="626"/>
      <c r="B5" s="626"/>
      <c r="C5" s="709"/>
      <c r="D5" s="709"/>
      <c r="E5" s="716" t="str">
        <f>'KV_2.2.sz.mell.'!E2</f>
        <v>Forintban!</v>
      </c>
      <c r="F5" s="716"/>
      <c r="G5" s="150"/>
    </row>
    <row r="6" spans="1:6" ht="63" customHeight="1">
      <c r="A6" s="712" t="s">
        <v>16</v>
      </c>
      <c r="B6" s="714" t="s">
        <v>197</v>
      </c>
      <c r="C6" s="714" t="s">
        <v>250</v>
      </c>
      <c r="D6" s="714"/>
      <c r="E6" s="714"/>
      <c r="F6" s="710" t="s">
        <v>500</v>
      </c>
    </row>
    <row r="7" spans="1:6" ht="15.75" thickBot="1">
      <c r="A7" s="713"/>
      <c r="B7" s="715"/>
      <c r="C7" s="445">
        <f>+LEFT(KV_ÖSSZEFÜGGÉSEK!A5,4)+1</f>
        <v>2020</v>
      </c>
      <c r="D7" s="445">
        <f>+C7+1</f>
        <v>2021</v>
      </c>
      <c r="E7" s="445">
        <f>+D7+1</f>
        <v>2022</v>
      </c>
      <c r="F7" s="711"/>
    </row>
    <row r="8" spans="1:6" ht="15.75" thickBot="1">
      <c r="A8" s="147"/>
      <c r="B8" s="148" t="s">
        <v>491</v>
      </c>
      <c r="C8" s="148" t="s">
        <v>492</v>
      </c>
      <c r="D8" s="148" t="s">
        <v>493</v>
      </c>
      <c r="E8" s="148" t="s">
        <v>495</v>
      </c>
      <c r="F8" s="149" t="s">
        <v>494</v>
      </c>
    </row>
    <row r="9" spans="1:6" ht="15">
      <c r="A9" s="146" t="s">
        <v>18</v>
      </c>
      <c r="B9" s="162"/>
      <c r="C9" s="484"/>
      <c r="D9" s="484"/>
      <c r="E9" s="484"/>
      <c r="F9" s="485">
        <f>SUM(C9:E9)</f>
        <v>0</v>
      </c>
    </row>
    <row r="10" spans="1:6" ht="15">
      <c r="A10" s="145" t="s">
        <v>19</v>
      </c>
      <c r="B10" s="163"/>
      <c r="C10" s="486"/>
      <c r="D10" s="486"/>
      <c r="E10" s="486"/>
      <c r="F10" s="487">
        <f>SUM(C10:E10)</f>
        <v>0</v>
      </c>
    </row>
    <row r="11" spans="1:6" ht="15">
      <c r="A11" s="145" t="s">
        <v>20</v>
      </c>
      <c r="B11" s="163"/>
      <c r="C11" s="486"/>
      <c r="D11" s="486"/>
      <c r="E11" s="486"/>
      <c r="F11" s="487">
        <f>SUM(C11:E11)</f>
        <v>0</v>
      </c>
    </row>
    <row r="12" spans="1:6" ht="15">
      <c r="A12" s="145" t="s">
        <v>21</v>
      </c>
      <c r="B12" s="163"/>
      <c r="C12" s="486"/>
      <c r="D12" s="486"/>
      <c r="E12" s="486"/>
      <c r="F12" s="487">
        <f>SUM(C12:E12)</f>
        <v>0</v>
      </c>
    </row>
    <row r="13" spans="1:6" ht="15.75" thickBot="1">
      <c r="A13" s="151" t="s">
        <v>22</v>
      </c>
      <c r="B13" s="164"/>
      <c r="C13" s="488"/>
      <c r="D13" s="488"/>
      <c r="E13" s="488"/>
      <c r="F13" s="487">
        <f>SUM(C13:E13)</f>
        <v>0</v>
      </c>
    </row>
    <row r="14" spans="1:6" s="433" customFormat="1" ht="15" thickBot="1">
      <c r="A14" s="432" t="s">
        <v>23</v>
      </c>
      <c r="B14" s="152" t="s">
        <v>198</v>
      </c>
      <c r="C14" s="489">
        <f>SUM(C9:C13)</f>
        <v>0</v>
      </c>
      <c r="D14" s="489">
        <f>SUM(D9:D13)</f>
        <v>0</v>
      </c>
      <c r="E14" s="489">
        <f>SUM(E9:E13)</f>
        <v>0</v>
      </c>
      <c r="F14" s="490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C13" sqref="C13"/>
    </sheetView>
  </sheetViews>
  <sheetFormatPr defaultColWidth="9.00390625" defaultRowHeight="12.75"/>
  <cols>
    <col min="1" max="1" width="5.625" style="144" customWidth="1"/>
    <col min="2" max="2" width="68.625" style="144" customWidth="1"/>
    <col min="3" max="3" width="19.50390625" style="144" customWidth="1"/>
    <col min="4" max="16384" width="9.375" style="144" customWidth="1"/>
  </cols>
  <sheetData>
    <row r="1" spans="1:3" ht="15">
      <c r="A1" s="625"/>
      <c r="B1" s="625"/>
      <c r="C1" s="625"/>
    </row>
    <row r="2" spans="1:3" ht="15">
      <c r="A2" s="625"/>
      <c r="B2" s="694" t="str">
        <f>CONCATENATE("4. melléklet ",ALAPADATOK!A7," ",ALAPADATOK!B7," ",ALAPADATOK!C7," ",ALAPADATOK!D7," ",ALAPADATOK!E7," ",ALAPADATOK!F7," ",ALAPADATOK!G7," ",ALAPADATOK!H7)</f>
        <v>4. melléklet a 4 / 2019 ( II. 25. ) önkormányzati rendelethez</v>
      </c>
      <c r="C2" s="694"/>
    </row>
    <row r="3" spans="1:3" ht="15">
      <c r="A3" s="625"/>
      <c r="B3" s="625"/>
      <c r="C3" s="625"/>
    </row>
    <row r="4" spans="1:3" ht="33" customHeight="1">
      <c r="A4" s="717" t="s">
        <v>685</v>
      </c>
      <c r="B4" s="717"/>
      <c r="C4" s="717"/>
    </row>
    <row r="5" spans="1:4" ht="15.75" customHeight="1" thickBot="1">
      <c r="A5" s="626"/>
      <c r="B5" s="626"/>
      <c r="C5" s="627" t="str">
        <f>'KV_2.2.sz.mell.'!E2</f>
        <v>Forintban!</v>
      </c>
      <c r="D5" s="150"/>
    </row>
    <row r="6" spans="1:3" ht="26.25" customHeight="1" thickBot="1">
      <c r="A6" s="628" t="s">
        <v>16</v>
      </c>
      <c r="B6" s="629" t="s">
        <v>196</v>
      </c>
      <c r="C6" s="630" t="str">
        <f>+'KV_1.1.sz.mell.'!C8</f>
        <v>2019. évi előirányzat</v>
      </c>
    </row>
    <row r="7" spans="1:3" ht="15.75" thickBot="1">
      <c r="A7" s="165"/>
      <c r="B7" s="479" t="s">
        <v>491</v>
      </c>
      <c r="C7" s="480" t="s">
        <v>492</v>
      </c>
    </row>
    <row r="8" spans="1:3" ht="15">
      <c r="A8" s="166" t="s">
        <v>18</v>
      </c>
      <c r="B8" s="337" t="s">
        <v>501</v>
      </c>
      <c r="C8" s="334">
        <v>142500000</v>
      </c>
    </row>
    <row r="9" spans="1:3" ht="24.75">
      <c r="A9" s="167" t="s">
        <v>19</v>
      </c>
      <c r="B9" s="362" t="s">
        <v>247</v>
      </c>
      <c r="C9" s="335">
        <v>101900000</v>
      </c>
    </row>
    <row r="10" spans="1:3" ht="15">
      <c r="A10" s="167" t="s">
        <v>20</v>
      </c>
      <c r="B10" s="363" t="s">
        <v>502</v>
      </c>
      <c r="C10" s="335">
        <v>300000</v>
      </c>
    </row>
    <row r="11" spans="1:3" ht="24.75">
      <c r="A11" s="167" t="s">
        <v>21</v>
      </c>
      <c r="B11" s="363" t="s">
        <v>249</v>
      </c>
      <c r="C11" s="335">
        <v>10000000</v>
      </c>
    </row>
    <row r="12" spans="1:3" ht="15">
      <c r="A12" s="168" t="s">
        <v>22</v>
      </c>
      <c r="B12" s="363" t="s">
        <v>248</v>
      </c>
      <c r="C12" s="336">
        <v>500000</v>
      </c>
    </row>
    <row r="13" spans="1:3" ht="15.75" thickBot="1">
      <c r="A13" s="167" t="s">
        <v>23</v>
      </c>
      <c r="B13" s="364" t="s">
        <v>503</v>
      </c>
      <c r="C13" s="335"/>
    </row>
    <row r="14" spans="1:3" ht="15.75" thickBot="1">
      <c r="A14" s="718" t="s">
        <v>199</v>
      </c>
      <c r="B14" s="719"/>
      <c r="C14" s="169">
        <f>SUM(C8:C13)</f>
        <v>255200000</v>
      </c>
    </row>
    <row r="15" spans="1:3" ht="23.25" customHeight="1">
      <c r="A15" s="720" t="s">
        <v>226</v>
      </c>
      <c r="B15" s="720"/>
      <c r="C15" s="720"/>
    </row>
  </sheetData>
  <sheetProtection sheet="1"/>
  <mergeCells count="4">
    <mergeCell ref="A4:C4"/>
    <mergeCell ref="A14:B14"/>
    <mergeCell ref="A15:C15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A4" sqref="A4:C4"/>
    </sheetView>
  </sheetViews>
  <sheetFormatPr defaultColWidth="9.00390625" defaultRowHeight="12.75"/>
  <cols>
    <col min="1" max="1" width="5.625" style="144" customWidth="1"/>
    <col min="2" max="2" width="66.875" style="144" customWidth="1"/>
    <col min="3" max="3" width="27.00390625" style="144" customWidth="1"/>
    <col min="4" max="16384" width="9.375" style="144" customWidth="1"/>
  </cols>
  <sheetData>
    <row r="1" spans="1:3" ht="15">
      <c r="A1" s="625"/>
      <c r="B1" s="625"/>
      <c r="C1" s="625"/>
    </row>
    <row r="2" spans="1:3" ht="15">
      <c r="A2" s="625"/>
      <c r="B2" s="694" t="str">
        <f>CONCATENATE("5. melléklet ",ALAPADATOK!A7," ",ALAPADATOK!B7," ",ALAPADATOK!C7," ",ALAPADATOK!D7," ",ALAPADATOK!E7," ",ALAPADATOK!F7," ",ALAPADATOK!G7," ",ALAPADATOK!H7)</f>
        <v>5. melléklet a 4 / 2019 ( II. 25. ) önkormányzati rendelethez</v>
      </c>
      <c r="C2" s="694"/>
    </row>
    <row r="3" spans="1:3" ht="15">
      <c r="A3" s="625"/>
      <c r="B3" s="625"/>
      <c r="C3" s="625"/>
    </row>
    <row r="4" spans="1:3" ht="33" customHeight="1">
      <c r="A4" s="717" t="s">
        <v>687</v>
      </c>
      <c r="B4" s="717"/>
      <c r="C4" s="717"/>
    </row>
    <row r="5" spans="1:4" ht="15.75" customHeight="1" thickBot="1">
      <c r="A5" s="626"/>
      <c r="B5" s="626"/>
      <c r="C5" s="627" t="str">
        <f>'KV_4.sz.mell.'!C5</f>
        <v>Forintban!</v>
      </c>
      <c r="D5" s="150"/>
    </row>
    <row r="6" spans="1:3" ht="26.25" customHeight="1" thickBot="1">
      <c r="A6" s="628" t="s">
        <v>16</v>
      </c>
      <c r="B6" s="629" t="s">
        <v>200</v>
      </c>
      <c r="C6" s="630" t="s">
        <v>225</v>
      </c>
    </row>
    <row r="7" spans="1:3" ht="15.75" thickBot="1">
      <c r="A7" s="165"/>
      <c r="B7" s="479" t="s">
        <v>491</v>
      </c>
      <c r="C7" s="480" t="s">
        <v>492</v>
      </c>
    </row>
    <row r="8" spans="1:3" ht="15">
      <c r="A8" s="166" t="s">
        <v>18</v>
      </c>
      <c r="B8" s="173"/>
      <c r="C8" s="170"/>
    </row>
    <row r="9" spans="1:3" ht="15">
      <c r="A9" s="167" t="s">
        <v>19</v>
      </c>
      <c r="B9" s="174"/>
      <c r="C9" s="171"/>
    </row>
    <row r="10" spans="1:3" ht="15.75" thickBot="1">
      <c r="A10" s="168" t="s">
        <v>20</v>
      </c>
      <c r="B10" s="175"/>
      <c r="C10" s="172"/>
    </row>
    <row r="11" spans="1:3" s="433" customFormat="1" ht="17.25" customHeight="1" thickBot="1">
      <c r="A11" s="434" t="s">
        <v>21</v>
      </c>
      <c r="B11" s="129" t="s">
        <v>201</v>
      </c>
      <c r="C11" s="169">
        <f>SUM(C8:C10)</f>
        <v>0</v>
      </c>
    </row>
    <row r="15" ht="15.75">
      <c r="B15" s="123"/>
    </row>
  </sheetData>
  <sheetProtection sheet="1"/>
  <mergeCells count="2">
    <mergeCell ref="A4:C4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="120" zoomScaleNormal="120" workbookViewId="0" topLeftCell="A4">
      <selection activeCell="A13" sqref="A13"/>
    </sheetView>
  </sheetViews>
  <sheetFormatPr defaultColWidth="9.00390625" defaultRowHeight="12.75"/>
  <cols>
    <col min="1" max="1" width="47.125" style="42" customWidth="1"/>
    <col min="2" max="2" width="15.625" style="41" customWidth="1"/>
    <col min="3" max="3" width="16.375" style="41" customWidth="1"/>
    <col min="4" max="4" width="18.00390625" style="41" customWidth="1"/>
    <col min="5" max="5" width="16.625" style="41" customWidth="1"/>
    <col min="6" max="6" width="18.875" style="41" customWidth="1"/>
    <col min="7" max="8" width="12.875" style="41" customWidth="1"/>
    <col min="9" max="9" width="13.875" style="41" customWidth="1"/>
    <col min="10" max="16384" width="9.375" style="41" customWidth="1"/>
  </cols>
  <sheetData>
    <row r="1" spans="1:6" ht="12.75">
      <c r="A1" s="597"/>
      <c r="B1" s="585"/>
      <c r="C1" s="585"/>
      <c r="D1" s="585"/>
      <c r="E1" s="585"/>
      <c r="F1" s="585"/>
    </row>
    <row r="2" spans="1:6" ht="18" customHeight="1">
      <c r="A2" s="597"/>
      <c r="B2" s="722" t="str">
        <f>CONCATENATE("6. melléklet ",ALAPADATOK!A7," ",ALAPADATOK!B7," ",ALAPADATOK!C7," ",ALAPADATOK!D7," ",ALAPADATOK!E7," ",ALAPADATOK!F7," ",ALAPADATOK!G7," ",ALAPADATOK!H7)</f>
        <v>6. melléklet a 4 / 2019 ( II. 25. ) önkormányzati rendelethez</v>
      </c>
      <c r="C2" s="723"/>
      <c r="D2" s="723"/>
      <c r="E2" s="723"/>
      <c r="F2" s="723"/>
    </row>
    <row r="3" spans="1:6" ht="12.75">
      <c r="A3" s="597"/>
      <c r="B3" s="585"/>
      <c r="C3" s="585"/>
      <c r="D3" s="585"/>
      <c r="E3" s="585"/>
      <c r="F3" s="585"/>
    </row>
    <row r="4" spans="1:6" ht="25.5" customHeight="1">
      <c r="A4" s="721" t="s">
        <v>0</v>
      </c>
      <c r="B4" s="721"/>
      <c r="C4" s="721"/>
      <c r="D4" s="721"/>
      <c r="E4" s="721"/>
      <c r="F4" s="721"/>
    </row>
    <row r="5" spans="1:6" ht="22.5" customHeight="1" thickBot="1">
      <c r="A5" s="597"/>
      <c r="B5" s="585"/>
      <c r="C5" s="585"/>
      <c r="D5" s="585"/>
      <c r="E5" s="585"/>
      <c r="F5" s="598" t="str">
        <f>'KV_5.sz.mell.'!C5</f>
        <v>Forintban!</v>
      </c>
    </row>
    <row r="6" spans="1:6" s="44" customFormat="1" ht="44.25" customHeight="1" thickBot="1">
      <c r="A6" s="599" t="s">
        <v>64</v>
      </c>
      <c r="B6" s="600" t="s">
        <v>65</v>
      </c>
      <c r="C6" s="600" t="s">
        <v>66</v>
      </c>
      <c r="D6" s="600" t="str">
        <f>+CONCATENATE("Felhasználás   ",LEFT(KV_ÖSSZEFÜGGÉSEK!A5,4)-1,". XII. 31-ig")</f>
        <v>Felhasználás   2018. XII. 31-ig</v>
      </c>
      <c r="E6" s="600" t="str">
        <f>+'KV_1.1.sz.mell.'!C8</f>
        <v>2019. évi előirányzat</v>
      </c>
      <c r="F6" s="601" t="str">
        <f>+CONCATENATE(LEFT(KV_ÖSSZEFÜGGÉSEK!A5,4),". utáni szükséglet")</f>
        <v>2019. utáni szükséglet</v>
      </c>
    </row>
    <row r="7" spans="1:6" ht="12" customHeight="1" thickBot="1">
      <c r="A7" s="50" t="s">
        <v>491</v>
      </c>
      <c r="B7" s="51" t="s">
        <v>492</v>
      </c>
      <c r="C7" s="51" t="s">
        <v>493</v>
      </c>
      <c r="D7" s="51" t="s">
        <v>495</v>
      </c>
      <c r="E7" s="51" t="s">
        <v>494</v>
      </c>
      <c r="F7" s="482" t="s">
        <v>557</v>
      </c>
    </row>
    <row r="8" spans="1:6" ht="15.75" customHeight="1">
      <c r="A8" s="647" t="s">
        <v>729</v>
      </c>
      <c r="B8" s="25">
        <v>9017000</v>
      </c>
      <c r="C8" s="436" t="s">
        <v>719</v>
      </c>
      <c r="D8" s="25">
        <v>4953000</v>
      </c>
      <c r="E8" s="25">
        <v>4064000</v>
      </c>
      <c r="F8" s="52">
        <f aca="true" t="shared" si="0" ref="F8:F23">B8-D8-E8</f>
        <v>0</v>
      </c>
    </row>
    <row r="9" spans="1:6" ht="15.75" customHeight="1">
      <c r="A9" s="648" t="s">
        <v>730</v>
      </c>
      <c r="B9" s="25">
        <v>2317000</v>
      </c>
      <c r="C9" s="436" t="s">
        <v>718</v>
      </c>
      <c r="D9" s="25"/>
      <c r="E9" s="25">
        <v>2317000</v>
      </c>
      <c r="F9" s="52">
        <f t="shared" si="0"/>
        <v>0</v>
      </c>
    </row>
    <row r="10" spans="1:6" ht="15.75" customHeight="1">
      <c r="A10" s="648" t="s">
        <v>731</v>
      </c>
      <c r="B10" s="25">
        <v>2540000</v>
      </c>
      <c r="C10" s="436" t="s">
        <v>718</v>
      </c>
      <c r="D10" s="25"/>
      <c r="E10" s="25">
        <v>2540000</v>
      </c>
      <c r="F10" s="52">
        <f t="shared" si="0"/>
        <v>0</v>
      </c>
    </row>
    <row r="11" spans="1:6" ht="15.75" customHeight="1">
      <c r="A11" s="648" t="s">
        <v>726</v>
      </c>
      <c r="B11" s="25">
        <v>25400000</v>
      </c>
      <c r="C11" s="436" t="s">
        <v>718</v>
      </c>
      <c r="D11" s="25"/>
      <c r="E11" s="25">
        <v>25400000</v>
      </c>
      <c r="F11" s="52">
        <f t="shared" si="0"/>
        <v>0</v>
      </c>
    </row>
    <row r="12" spans="1:6" ht="15.75" customHeight="1">
      <c r="A12" s="58" t="s">
        <v>727</v>
      </c>
      <c r="B12" s="25">
        <v>5080000</v>
      </c>
      <c r="C12" s="436" t="s">
        <v>718</v>
      </c>
      <c r="D12" s="25"/>
      <c r="E12" s="25">
        <v>5080000</v>
      </c>
      <c r="F12" s="52">
        <f t="shared" si="0"/>
        <v>0</v>
      </c>
    </row>
    <row r="13" spans="1:6" ht="15.75" customHeight="1">
      <c r="A13" s="58" t="s">
        <v>728</v>
      </c>
      <c r="B13" s="25">
        <v>7620000</v>
      </c>
      <c r="C13" s="436" t="s">
        <v>718</v>
      </c>
      <c r="D13" s="25"/>
      <c r="E13" s="25">
        <v>7620000</v>
      </c>
      <c r="F13" s="52">
        <f t="shared" si="0"/>
        <v>0</v>
      </c>
    </row>
    <row r="14" spans="1:6" ht="15.75" customHeight="1">
      <c r="A14" s="435"/>
      <c r="B14" s="25"/>
      <c r="C14" s="436"/>
      <c r="D14" s="25"/>
      <c r="E14" s="25"/>
      <c r="F14" s="52">
        <f t="shared" si="0"/>
        <v>0</v>
      </c>
    </row>
    <row r="15" spans="1:6" ht="15.75" customHeight="1">
      <c r="A15" s="435"/>
      <c r="B15" s="25"/>
      <c r="C15" s="436"/>
      <c r="D15" s="25"/>
      <c r="E15" s="25"/>
      <c r="F15" s="52">
        <f t="shared" si="0"/>
        <v>0</v>
      </c>
    </row>
    <row r="16" spans="1:6" ht="15.75" customHeight="1">
      <c r="A16" s="435"/>
      <c r="B16" s="25"/>
      <c r="C16" s="436"/>
      <c r="D16" s="25"/>
      <c r="E16" s="25"/>
      <c r="F16" s="52">
        <f t="shared" si="0"/>
        <v>0</v>
      </c>
    </row>
    <row r="17" spans="1:6" ht="15.75" customHeight="1">
      <c r="A17" s="435"/>
      <c r="B17" s="25"/>
      <c r="C17" s="436"/>
      <c r="D17" s="25"/>
      <c r="E17" s="25"/>
      <c r="F17" s="52">
        <f t="shared" si="0"/>
        <v>0</v>
      </c>
    </row>
    <row r="18" spans="1:6" ht="15.75" customHeight="1">
      <c r="A18" s="435"/>
      <c r="B18" s="25"/>
      <c r="C18" s="436"/>
      <c r="D18" s="25"/>
      <c r="E18" s="25"/>
      <c r="F18" s="52">
        <f t="shared" si="0"/>
        <v>0</v>
      </c>
    </row>
    <row r="19" spans="1:6" ht="15.75" customHeight="1">
      <c r="A19" s="435"/>
      <c r="B19" s="25"/>
      <c r="C19" s="436"/>
      <c r="D19" s="25"/>
      <c r="E19" s="25"/>
      <c r="F19" s="52">
        <f t="shared" si="0"/>
        <v>0</v>
      </c>
    </row>
    <row r="20" spans="1:6" ht="15.75" customHeight="1">
      <c r="A20" s="435"/>
      <c r="B20" s="25"/>
      <c r="C20" s="436"/>
      <c r="D20" s="25"/>
      <c r="E20" s="25"/>
      <c r="F20" s="52">
        <f t="shared" si="0"/>
        <v>0</v>
      </c>
    </row>
    <row r="21" spans="1:6" ht="15.75" customHeight="1">
      <c r="A21" s="435"/>
      <c r="B21" s="25"/>
      <c r="C21" s="436"/>
      <c r="D21" s="25"/>
      <c r="E21" s="25"/>
      <c r="F21" s="52">
        <f t="shared" si="0"/>
        <v>0</v>
      </c>
    </row>
    <row r="22" spans="1:6" ht="15.75" customHeight="1">
      <c r="A22" s="435"/>
      <c r="B22" s="25"/>
      <c r="C22" s="436"/>
      <c r="D22" s="25"/>
      <c r="E22" s="25"/>
      <c r="F22" s="52">
        <f t="shared" si="0"/>
        <v>0</v>
      </c>
    </row>
    <row r="23" spans="1:6" ht="15.75" customHeight="1" thickBot="1">
      <c r="A23" s="53"/>
      <c r="B23" s="26"/>
      <c r="C23" s="437"/>
      <c r="D23" s="26"/>
      <c r="E23" s="26"/>
      <c r="F23" s="54">
        <f t="shared" si="0"/>
        <v>0</v>
      </c>
    </row>
    <row r="24" spans="1:6" s="57" customFormat="1" ht="18" customHeight="1" thickBot="1">
      <c r="A24" s="180" t="s">
        <v>63</v>
      </c>
      <c r="B24" s="55">
        <f>SUM(B8:B23)</f>
        <v>51974000</v>
      </c>
      <c r="C24" s="117"/>
      <c r="D24" s="55">
        <f>SUM(D8:D23)</f>
        <v>4953000</v>
      </c>
      <c r="E24" s="55">
        <f>SUM(E8:E23)</f>
        <v>47021000</v>
      </c>
      <c r="F24" s="56">
        <f>SUM(F8:F23)</f>
        <v>0</v>
      </c>
    </row>
  </sheetData>
  <sheetProtection sheet="1"/>
  <mergeCells count="2">
    <mergeCell ref="A4:F4"/>
    <mergeCell ref="B2:F2"/>
  </mergeCells>
  <printOptions horizontalCentered="1"/>
  <pageMargins left="0.7874015748031497" right="0.7874015748031497" top="1.0236220472440944" bottom="0.984251968503937" header="0.7874015748031497" footer="0.7874015748031497"/>
  <pageSetup horizontalDpi="600" verticalDpi="600" orientation="landscape" paperSize="9" scale="10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F25"/>
  <sheetViews>
    <sheetView view="pageLayout" zoomScaleNormal="120" workbookViewId="0" topLeftCell="A1">
      <selection activeCell="A4" sqref="A4:F4"/>
    </sheetView>
  </sheetViews>
  <sheetFormatPr defaultColWidth="9.00390625" defaultRowHeight="12.75"/>
  <cols>
    <col min="1" max="1" width="60.625" style="42" customWidth="1"/>
    <col min="2" max="2" width="15.625" style="41" customWidth="1"/>
    <col min="3" max="3" width="16.375" style="41" customWidth="1"/>
    <col min="4" max="4" width="18.00390625" style="41" customWidth="1"/>
    <col min="5" max="5" width="16.625" style="41" customWidth="1"/>
    <col min="6" max="6" width="18.875" style="41" customWidth="1"/>
    <col min="7" max="8" width="12.875" style="41" customWidth="1"/>
    <col min="9" max="9" width="13.875" style="41" customWidth="1"/>
    <col min="10" max="16384" width="9.375" style="41" customWidth="1"/>
  </cols>
  <sheetData>
    <row r="1" spans="1:6" ht="12.75">
      <c r="A1" s="597"/>
      <c r="B1" s="585"/>
      <c r="C1" s="585"/>
      <c r="D1" s="585"/>
      <c r="E1" s="585"/>
      <c r="F1" s="585"/>
    </row>
    <row r="2" spans="1:6" ht="21" customHeight="1">
      <c r="A2" s="597"/>
      <c r="B2" s="722"/>
      <c r="C2" s="722"/>
      <c r="D2" s="722"/>
      <c r="E2" s="722"/>
      <c r="F2" s="722"/>
    </row>
    <row r="3" spans="1:6" ht="12.75">
      <c r="A3" s="597"/>
      <c r="B3" s="585"/>
      <c r="C3" s="585"/>
      <c r="D3" s="585"/>
      <c r="E3" s="585"/>
      <c r="F3" s="585"/>
    </row>
    <row r="4" spans="1:6" ht="24.75" customHeight="1">
      <c r="A4" s="721" t="s">
        <v>1</v>
      </c>
      <c r="B4" s="721"/>
      <c r="C4" s="721"/>
      <c r="D4" s="721"/>
      <c r="E4" s="721"/>
      <c r="F4" s="721"/>
    </row>
    <row r="5" spans="1:6" ht="23.25" customHeight="1" thickBot="1">
      <c r="A5" s="597"/>
      <c r="B5" s="585"/>
      <c r="C5" s="585"/>
      <c r="D5" s="585"/>
      <c r="E5" s="585"/>
      <c r="F5" s="598" t="str">
        <f>'KV_6.sz.mell.'!F5</f>
        <v>Forintban!</v>
      </c>
    </row>
    <row r="6" spans="1:6" s="44" customFormat="1" ht="48.75" customHeight="1" thickBot="1">
      <c r="A6" s="599" t="s">
        <v>67</v>
      </c>
      <c r="B6" s="600" t="s">
        <v>65</v>
      </c>
      <c r="C6" s="600" t="s">
        <v>66</v>
      </c>
      <c r="D6" s="600" t="str">
        <f>+'KV_6.sz.mell.'!D6</f>
        <v>Felhasználás   2018. XII. 31-ig</v>
      </c>
      <c r="E6" s="600" t="str">
        <f>+'KV_6.sz.mell.'!E6</f>
        <v>2019. évi előirányzat</v>
      </c>
      <c r="F6" s="602" t="str">
        <f>+CONCATENATE(LEFT(KV_ÖSSZEFÜGGÉSEK!A5,4),". utáni szükséglet ",CHAR(10),"")</f>
        <v>2019. utáni szükséglet 
</v>
      </c>
    </row>
    <row r="7" spans="1:6" ht="15" customHeight="1" thickBot="1">
      <c r="A7" s="50" t="s">
        <v>491</v>
      </c>
      <c r="B7" s="51" t="s">
        <v>492</v>
      </c>
      <c r="C7" s="51" t="s">
        <v>493</v>
      </c>
      <c r="D7" s="51" t="s">
        <v>495</v>
      </c>
      <c r="E7" s="51" t="s">
        <v>494</v>
      </c>
      <c r="F7" s="483" t="s">
        <v>557</v>
      </c>
    </row>
    <row r="8" spans="1:6" ht="15.75" customHeight="1">
      <c r="A8" s="647" t="s">
        <v>716</v>
      </c>
      <c r="B8" s="25">
        <v>41000000</v>
      </c>
      <c r="C8" s="436" t="s">
        <v>718</v>
      </c>
      <c r="D8" s="59"/>
      <c r="E8" s="25">
        <v>41000000</v>
      </c>
      <c r="F8" s="60">
        <f aca="true" t="shared" si="0" ref="F8:F24">B8-D8-E8</f>
        <v>0</v>
      </c>
    </row>
    <row r="9" spans="1:6" ht="15.75" customHeight="1">
      <c r="A9" s="648" t="s">
        <v>717</v>
      </c>
      <c r="B9" s="25">
        <v>50000000</v>
      </c>
      <c r="C9" s="436" t="s">
        <v>719</v>
      </c>
      <c r="D9" s="59"/>
      <c r="E9" s="25">
        <v>50000000</v>
      </c>
      <c r="F9" s="60">
        <f t="shared" si="0"/>
        <v>0</v>
      </c>
    </row>
    <row r="10" spans="1:6" ht="15.75" customHeight="1">
      <c r="A10" s="648" t="s">
        <v>732</v>
      </c>
      <c r="B10" s="25">
        <v>20000000</v>
      </c>
      <c r="C10" s="436" t="s">
        <v>719</v>
      </c>
      <c r="D10" s="59"/>
      <c r="E10" s="25">
        <v>20000000</v>
      </c>
      <c r="F10" s="60">
        <f t="shared" si="0"/>
        <v>0</v>
      </c>
    </row>
    <row r="11" spans="1:6" ht="15.75" customHeight="1">
      <c r="A11" s="58" t="s">
        <v>720</v>
      </c>
      <c r="B11" s="25">
        <v>15000000</v>
      </c>
      <c r="C11" s="436" t="s">
        <v>718</v>
      </c>
      <c r="D11" s="59"/>
      <c r="E11" s="25">
        <v>15000000</v>
      </c>
      <c r="F11" s="60">
        <f t="shared" si="0"/>
        <v>0</v>
      </c>
    </row>
    <row r="12" spans="1:6" ht="15.75" customHeight="1">
      <c r="A12" s="58" t="s">
        <v>721</v>
      </c>
      <c r="B12" s="25">
        <v>15000000</v>
      </c>
      <c r="C12" s="436" t="s">
        <v>718</v>
      </c>
      <c r="D12" s="59"/>
      <c r="E12" s="25">
        <v>15000000</v>
      </c>
      <c r="F12" s="60">
        <f t="shared" si="0"/>
        <v>0</v>
      </c>
    </row>
    <row r="13" spans="1:6" ht="15.75" customHeight="1">
      <c r="A13" s="58" t="s">
        <v>722</v>
      </c>
      <c r="B13" s="59">
        <v>40000000</v>
      </c>
      <c r="C13" s="438" t="s">
        <v>718</v>
      </c>
      <c r="D13" s="59"/>
      <c r="E13" s="59">
        <v>40000000</v>
      </c>
      <c r="F13" s="60">
        <f t="shared" si="0"/>
        <v>0</v>
      </c>
    </row>
    <row r="14" spans="1:6" ht="15.75" customHeight="1">
      <c r="A14" s="58" t="s">
        <v>723</v>
      </c>
      <c r="B14" s="59">
        <v>33000000</v>
      </c>
      <c r="C14" s="438" t="s">
        <v>718</v>
      </c>
      <c r="D14" s="59"/>
      <c r="E14" s="59">
        <v>33000000</v>
      </c>
      <c r="F14" s="60">
        <f t="shared" si="0"/>
        <v>0</v>
      </c>
    </row>
    <row r="15" spans="1:6" ht="15.75" customHeight="1">
      <c r="A15" s="58" t="s">
        <v>724</v>
      </c>
      <c r="B15" s="59">
        <v>5000000</v>
      </c>
      <c r="C15" s="438" t="s">
        <v>718</v>
      </c>
      <c r="D15" s="59"/>
      <c r="E15" s="59">
        <v>5000000</v>
      </c>
      <c r="F15" s="60">
        <f t="shared" si="0"/>
        <v>0</v>
      </c>
    </row>
    <row r="16" spans="1:6" ht="15.75" customHeight="1">
      <c r="A16" s="58" t="s">
        <v>725</v>
      </c>
      <c r="B16" s="59">
        <v>10000000</v>
      </c>
      <c r="C16" s="438" t="s">
        <v>718</v>
      </c>
      <c r="D16" s="59"/>
      <c r="E16" s="59">
        <v>10000000</v>
      </c>
      <c r="F16" s="60">
        <f t="shared" si="0"/>
        <v>0</v>
      </c>
    </row>
    <row r="17" spans="1:6" ht="15.75" customHeight="1">
      <c r="A17" s="58"/>
      <c r="B17" s="59"/>
      <c r="C17" s="438"/>
      <c r="D17" s="59"/>
      <c r="E17" s="59"/>
      <c r="F17" s="60">
        <f t="shared" si="0"/>
        <v>0</v>
      </c>
    </row>
    <row r="18" spans="1:6" ht="15.75" customHeight="1">
      <c r="A18" s="58"/>
      <c r="B18" s="59"/>
      <c r="C18" s="438"/>
      <c r="D18" s="59"/>
      <c r="E18" s="59"/>
      <c r="F18" s="60">
        <f t="shared" si="0"/>
        <v>0</v>
      </c>
    </row>
    <row r="19" spans="1:6" ht="15.75" customHeight="1">
      <c r="A19" s="58"/>
      <c r="B19" s="59"/>
      <c r="C19" s="438"/>
      <c r="D19" s="59"/>
      <c r="E19" s="59"/>
      <c r="F19" s="60">
        <f t="shared" si="0"/>
        <v>0</v>
      </c>
    </row>
    <row r="20" spans="1:6" ht="15.75" customHeight="1">
      <c r="A20" s="58"/>
      <c r="B20" s="59"/>
      <c r="C20" s="438"/>
      <c r="D20" s="59"/>
      <c r="E20" s="59"/>
      <c r="F20" s="60">
        <f t="shared" si="0"/>
        <v>0</v>
      </c>
    </row>
    <row r="21" spans="1:6" ht="15.75" customHeight="1">
      <c r="A21" s="58"/>
      <c r="B21" s="59"/>
      <c r="C21" s="438"/>
      <c r="D21" s="59"/>
      <c r="E21" s="59"/>
      <c r="F21" s="60">
        <f t="shared" si="0"/>
        <v>0</v>
      </c>
    </row>
    <row r="22" spans="1:6" ht="15.75" customHeight="1">
      <c r="A22" s="58"/>
      <c r="B22" s="59"/>
      <c r="C22" s="438"/>
      <c r="D22" s="59"/>
      <c r="E22" s="59"/>
      <c r="F22" s="60">
        <f t="shared" si="0"/>
        <v>0</v>
      </c>
    </row>
    <row r="23" spans="1:6" ht="15.75" customHeight="1">
      <c r="A23" s="58"/>
      <c r="B23" s="59"/>
      <c r="C23" s="438"/>
      <c r="D23" s="59"/>
      <c r="E23" s="59"/>
      <c r="F23" s="60">
        <f t="shared" si="0"/>
        <v>0</v>
      </c>
    </row>
    <row r="24" spans="1:6" ht="15.75" customHeight="1" thickBot="1">
      <c r="A24" s="61"/>
      <c r="B24" s="62"/>
      <c r="C24" s="439"/>
      <c r="D24" s="62"/>
      <c r="E24" s="62"/>
      <c r="F24" s="63">
        <f t="shared" si="0"/>
        <v>0</v>
      </c>
    </row>
    <row r="25" spans="1:6" s="57" customFormat="1" ht="18" customHeight="1" thickBot="1">
      <c r="A25" s="180" t="s">
        <v>63</v>
      </c>
      <c r="B25" s="181">
        <f>SUM(B8:B24)</f>
        <v>229000000</v>
      </c>
      <c r="C25" s="118"/>
      <c r="D25" s="181">
        <f>SUM(D8:D24)</f>
        <v>0</v>
      </c>
      <c r="E25" s="181">
        <f>SUM(E8:E24)</f>
        <v>229000000</v>
      </c>
      <c r="F25" s="64">
        <f>SUM(F8:F24)</f>
        <v>0</v>
      </c>
    </row>
  </sheetData>
  <sheetProtection sheet="1"/>
  <mergeCells count="2">
    <mergeCell ref="A4:F4"/>
    <mergeCell ref="B2:F2"/>
  </mergeCells>
  <printOptions horizontalCentered="1"/>
  <pageMargins left="0.7874015748031497" right="0.7874015748031497" top="1.220472440944882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174"/>
  <sheetViews>
    <sheetView zoomScale="120" zoomScaleNormal="120" workbookViewId="0" topLeftCell="A16">
      <selection activeCell="B70" sqref="B70"/>
    </sheetView>
  </sheetViews>
  <sheetFormatPr defaultColWidth="9.00390625" defaultRowHeight="12.75"/>
  <cols>
    <col min="1" max="1" width="38.625" style="0" customWidth="1"/>
    <col min="2" max="5" width="13.875" style="0" customWidth="1"/>
  </cols>
  <sheetData>
    <row r="1" spans="1:5" ht="15">
      <c r="A1" s="695" t="str">
        <f>CONCATENATE("8. melléklet ",ALAPADATOK!A7," ",ALAPADATOK!B7," ",ALAPADATOK!C7," ",ALAPADATOK!D7," ",ALAPADATOK!E7," ",ALAPADATOK!F7," ",ALAPADATOK!G7," ",ALAPADATOK!H7)</f>
        <v>8. melléklet a 4 / 2019 ( II. 25. ) önkormányzati rendelethez</v>
      </c>
      <c r="B1" s="726"/>
      <c r="C1" s="726"/>
      <c r="D1" s="726"/>
      <c r="E1" s="726"/>
    </row>
    <row r="2" spans="1:5" ht="10.5" customHeight="1">
      <c r="A2" s="613"/>
      <c r="B2" s="614"/>
      <c r="C2" s="614"/>
      <c r="D2" s="614"/>
      <c r="E2" s="614"/>
    </row>
    <row r="3" spans="1:5" ht="15.75">
      <c r="A3" s="749" t="s">
        <v>675</v>
      </c>
      <c r="B3" s="749"/>
      <c r="C3" s="749"/>
      <c r="D3" s="749"/>
      <c r="E3" s="749"/>
    </row>
    <row r="4" spans="1:5" ht="15.75">
      <c r="A4" s="749" t="s">
        <v>676</v>
      </c>
      <c r="B4" s="749"/>
      <c r="C4" s="749"/>
      <c r="D4" s="749"/>
      <c r="E4" s="749"/>
    </row>
    <row r="5" spans="1:5" ht="12.75">
      <c r="A5" s="682" t="s">
        <v>138</v>
      </c>
      <c r="B5" s="748"/>
      <c r="C5" s="748"/>
      <c r="D5" s="748"/>
      <c r="E5" s="748"/>
    </row>
    <row r="6" spans="1:5" ht="14.25" thickBot="1">
      <c r="A6" s="724" t="s">
        <v>740</v>
      </c>
      <c r="B6" s="724"/>
      <c r="C6" s="724"/>
      <c r="D6" s="724"/>
      <c r="E6" s="680"/>
    </row>
    <row r="7" spans="1:5" ht="15" customHeight="1" thickBot="1">
      <c r="A7" s="603" t="s">
        <v>131</v>
      </c>
      <c r="B7" s="604" t="str">
        <f>CONCATENATE((LEFT(KV_ÖSSZEFÜGGÉSEK!A5,4)),".")</f>
        <v>2019.</v>
      </c>
      <c r="C7" s="604" t="str">
        <f>CONCATENATE((LEFT(KV_ÖSSZEFÜGGÉSEK!A5,4))+1,".")</f>
        <v>2020.</v>
      </c>
      <c r="D7" s="604" t="str">
        <f>CONCATENATE((LEFT(KV_ÖSSZEFÜGGÉSEK!A5,4))+1,". után")</f>
        <v>2020. után</v>
      </c>
      <c r="E7" s="605" t="s">
        <v>51</v>
      </c>
    </row>
    <row r="8" spans="1:5" ht="12.75">
      <c r="A8" s="201" t="s">
        <v>132</v>
      </c>
      <c r="B8" s="84">
        <v>6794948</v>
      </c>
      <c r="C8" s="84"/>
      <c r="D8" s="84"/>
      <c r="E8" s="202">
        <f aca="true" t="shared" si="0" ref="E8:E14">SUM(B8:D8)</f>
        <v>6794948</v>
      </c>
    </row>
    <row r="9" spans="1:5" ht="12.75">
      <c r="A9" s="203" t="s">
        <v>145</v>
      </c>
      <c r="B9" s="85"/>
      <c r="C9" s="85"/>
      <c r="D9" s="85"/>
      <c r="E9" s="204">
        <f t="shared" si="0"/>
        <v>0</v>
      </c>
    </row>
    <row r="10" spans="1:5" ht="12.75">
      <c r="A10" s="205" t="s">
        <v>133</v>
      </c>
      <c r="B10" s="86">
        <v>34205052</v>
      </c>
      <c r="C10" s="86"/>
      <c r="D10" s="86"/>
      <c r="E10" s="206">
        <f t="shared" si="0"/>
        <v>34205052</v>
      </c>
    </row>
    <row r="11" spans="1:5" ht="12.75">
      <c r="A11" s="205" t="s">
        <v>147</v>
      </c>
      <c r="B11" s="86"/>
      <c r="C11" s="86"/>
      <c r="D11" s="86"/>
      <c r="E11" s="206">
        <f t="shared" si="0"/>
        <v>0</v>
      </c>
    </row>
    <row r="12" spans="1:5" ht="12.75">
      <c r="A12" s="205" t="s">
        <v>134</v>
      </c>
      <c r="B12" s="86"/>
      <c r="C12" s="86"/>
      <c r="D12" s="86"/>
      <c r="E12" s="206">
        <f t="shared" si="0"/>
        <v>0</v>
      </c>
    </row>
    <row r="13" spans="1:5" ht="12.75">
      <c r="A13" s="205" t="s">
        <v>135</v>
      </c>
      <c r="B13" s="86"/>
      <c r="C13" s="86"/>
      <c r="D13" s="86"/>
      <c r="E13" s="206">
        <f t="shared" si="0"/>
        <v>0</v>
      </c>
    </row>
    <row r="14" spans="1:5" ht="13.5" thickBot="1">
      <c r="A14" s="87"/>
      <c r="B14" s="88"/>
      <c r="C14" s="88"/>
      <c r="D14" s="88"/>
      <c r="E14" s="206">
        <f t="shared" si="0"/>
        <v>0</v>
      </c>
    </row>
    <row r="15" spans="1:5" ht="13.5" thickBot="1">
      <c r="A15" s="207" t="s">
        <v>137</v>
      </c>
      <c r="B15" s="208">
        <f>B8+SUM(B10:B14)</f>
        <v>41000000</v>
      </c>
      <c r="C15" s="208">
        <f>C8+SUM(C10:C14)</f>
        <v>0</v>
      </c>
      <c r="D15" s="208">
        <f>D8+SUM(D10:D14)</f>
        <v>0</v>
      </c>
      <c r="E15" s="209">
        <f>E8+SUM(E10:E14)</f>
        <v>41000000</v>
      </c>
    </row>
    <row r="16" spans="1:5" ht="13.5" thickBot="1">
      <c r="A16" s="48"/>
      <c r="B16" s="48"/>
      <c r="C16" s="48"/>
      <c r="D16" s="48"/>
      <c r="E16" s="48"/>
    </row>
    <row r="17" spans="1:5" ht="15" customHeight="1" thickBot="1">
      <c r="A17" s="198" t="s">
        <v>136</v>
      </c>
      <c r="B17" s="199" t="str">
        <f>+B7</f>
        <v>2019.</v>
      </c>
      <c r="C17" s="199" t="str">
        <f>+C7</f>
        <v>2020.</v>
      </c>
      <c r="D17" s="199" t="str">
        <f>+D7</f>
        <v>2020. után</v>
      </c>
      <c r="E17" s="200" t="s">
        <v>51</v>
      </c>
    </row>
    <row r="18" spans="1:5" ht="12.75">
      <c r="A18" s="201" t="s">
        <v>141</v>
      </c>
      <c r="B18" s="84"/>
      <c r="C18" s="84"/>
      <c r="D18" s="84"/>
      <c r="E18" s="202">
        <f aca="true" t="shared" si="1" ref="E18:E23">SUM(B18:D18)</f>
        <v>0</v>
      </c>
    </row>
    <row r="19" spans="1:5" ht="12.75">
      <c r="A19" s="210" t="s">
        <v>142</v>
      </c>
      <c r="B19" s="86">
        <v>41000000</v>
      </c>
      <c r="C19" s="86"/>
      <c r="D19" s="86"/>
      <c r="E19" s="206">
        <f t="shared" si="1"/>
        <v>41000000</v>
      </c>
    </row>
    <row r="20" spans="1:5" ht="12.75">
      <c r="A20" s="205" t="s">
        <v>143</v>
      </c>
      <c r="B20" s="86"/>
      <c r="C20" s="86"/>
      <c r="D20" s="86"/>
      <c r="E20" s="206">
        <f t="shared" si="1"/>
        <v>0</v>
      </c>
    </row>
    <row r="21" spans="1:5" ht="12.75">
      <c r="A21" s="205" t="s">
        <v>144</v>
      </c>
      <c r="B21" s="86"/>
      <c r="C21" s="86"/>
      <c r="D21" s="86"/>
      <c r="E21" s="206">
        <f t="shared" si="1"/>
        <v>0</v>
      </c>
    </row>
    <row r="22" spans="1:5" ht="12.75">
      <c r="A22" s="89"/>
      <c r="B22" s="86"/>
      <c r="C22" s="86"/>
      <c r="D22" s="86"/>
      <c r="E22" s="206">
        <f t="shared" si="1"/>
        <v>0</v>
      </c>
    </row>
    <row r="23" spans="1:5" ht="13.5" thickBot="1">
      <c r="A23" s="87"/>
      <c r="B23" s="88"/>
      <c r="C23" s="88"/>
      <c r="D23" s="88"/>
      <c r="E23" s="206">
        <f t="shared" si="1"/>
        <v>0</v>
      </c>
    </row>
    <row r="24" spans="1:5" ht="13.5" thickBot="1">
      <c r="A24" s="207" t="s">
        <v>53</v>
      </c>
      <c r="B24" s="208">
        <f>SUM(B18:B23)</f>
        <v>41000000</v>
      </c>
      <c r="C24" s="208">
        <f>SUM(C18:C23)</f>
        <v>0</v>
      </c>
      <c r="D24" s="208">
        <f>SUM(D18:D23)</f>
        <v>0</v>
      </c>
      <c r="E24" s="209">
        <f>SUM(E18:E23)</f>
        <v>41000000</v>
      </c>
    </row>
    <row r="26" spans="1:5" ht="12.75">
      <c r="A26" s="682" t="s">
        <v>138</v>
      </c>
      <c r="B26" s="748"/>
      <c r="C26" s="748"/>
      <c r="D26" s="748"/>
      <c r="E26" s="748"/>
    </row>
    <row r="27" spans="1:5" ht="14.25" thickBot="1">
      <c r="A27" s="724" t="s">
        <v>747</v>
      </c>
      <c r="B27" s="724"/>
      <c r="C27" s="724"/>
      <c r="D27" s="724"/>
      <c r="E27" s="681"/>
    </row>
    <row r="28" spans="1:5" ht="13.5" thickBot="1">
      <c r="A28" s="198" t="s">
        <v>131</v>
      </c>
      <c r="B28" s="199" t="str">
        <f>+B17</f>
        <v>2019.</v>
      </c>
      <c r="C28" s="199" t="str">
        <f>+C17</f>
        <v>2020.</v>
      </c>
      <c r="D28" s="199" t="str">
        <f>+D17</f>
        <v>2020. után</v>
      </c>
      <c r="E28" s="200" t="s">
        <v>51</v>
      </c>
    </row>
    <row r="29" spans="1:5" ht="12.75">
      <c r="A29" s="201" t="s">
        <v>132</v>
      </c>
      <c r="B29" s="84">
        <v>24374914</v>
      </c>
      <c r="C29" s="84"/>
      <c r="D29" s="84"/>
      <c r="E29" s="202">
        <f aca="true" t="shared" si="2" ref="E29:E35">SUM(B29:D29)</f>
        <v>24374914</v>
      </c>
    </row>
    <row r="30" spans="1:5" ht="12.75">
      <c r="A30" s="203" t="s">
        <v>145</v>
      </c>
      <c r="B30" s="85"/>
      <c r="C30" s="85"/>
      <c r="D30" s="85"/>
      <c r="E30" s="204">
        <f t="shared" si="2"/>
        <v>0</v>
      </c>
    </row>
    <row r="31" spans="1:5" ht="12.75">
      <c r="A31" s="205" t="s">
        <v>133</v>
      </c>
      <c r="B31" s="86">
        <v>25625086</v>
      </c>
      <c r="C31" s="86"/>
      <c r="D31" s="86"/>
      <c r="E31" s="206">
        <f t="shared" si="2"/>
        <v>25625086</v>
      </c>
    </row>
    <row r="32" spans="1:5" ht="12.75">
      <c r="A32" s="205" t="s">
        <v>147</v>
      </c>
      <c r="B32" s="86"/>
      <c r="C32" s="86"/>
      <c r="D32" s="86"/>
      <c r="E32" s="206">
        <f t="shared" si="2"/>
        <v>0</v>
      </c>
    </row>
    <row r="33" spans="1:5" ht="12.75">
      <c r="A33" s="205" t="s">
        <v>134</v>
      </c>
      <c r="B33" s="86"/>
      <c r="C33" s="86"/>
      <c r="D33" s="86"/>
      <c r="E33" s="206">
        <f t="shared" si="2"/>
        <v>0</v>
      </c>
    </row>
    <row r="34" spans="1:5" ht="12.75">
      <c r="A34" s="205" t="s">
        <v>135</v>
      </c>
      <c r="B34" s="86"/>
      <c r="C34" s="86"/>
      <c r="D34" s="86"/>
      <c r="E34" s="206">
        <f t="shared" si="2"/>
        <v>0</v>
      </c>
    </row>
    <row r="35" spans="1:5" ht="13.5" thickBot="1">
      <c r="A35" s="87"/>
      <c r="B35" s="88"/>
      <c r="C35" s="88"/>
      <c r="D35" s="88"/>
      <c r="E35" s="206">
        <f t="shared" si="2"/>
        <v>0</v>
      </c>
    </row>
    <row r="36" spans="1:5" ht="13.5" thickBot="1">
      <c r="A36" s="207" t="s">
        <v>137</v>
      </c>
      <c r="B36" s="208">
        <f>B29+SUM(B31:B35)</f>
        <v>50000000</v>
      </c>
      <c r="C36" s="208">
        <f>C29+SUM(C31:C35)</f>
        <v>0</v>
      </c>
      <c r="D36" s="208">
        <f>D29+SUM(D31:D35)</f>
        <v>0</v>
      </c>
      <c r="E36" s="209">
        <f>E29+SUM(E31:E35)</f>
        <v>50000000</v>
      </c>
    </row>
    <row r="37" spans="1:5" ht="13.5" thickBot="1">
      <c r="A37" s="48"/>
      <c r="B37" s="48"/>
      <c r="C37" s="48"/>
      <c r="D37" s="48"/>
      <c r="E37" s="48"/>
    </row>
    <row r="38" spans="1:5" ht="13.5" thickBot="1">
      <c r="A38" s="198" t="s">
        <v>136</v>
      </c>
      <c r="B38" s="199" t="str">
        <f>+B28</f>
        <v>2019.</v>
      </c>
      <c r="C38" s="199" t="str">
        <f>+C28</f>
        <v>2020.</v>
      </c>
      <c r="D38" s="199" t="str">
        <f>+D28</f>
        <v>2020. után</v>
      </c>
      <c r="E38" s="200" t="s">
        <v>51</v>
      </c>
    </row>
    <row r="39" spans="1:5" ht="12.75">
      <c r="A39" s="201" t="s">
        <v>141</v>
      </c>
      <c r="B39" s="84"/>
      <c r="C39" s="84"/>
      <c r="D39" s="84"/>
      <c r="E39" s="202">
        <f>SUM(B39:D39)</f>
        <v>0</v>
      </c>
    </row>
    <row r="40" spans="1:5" ht="12.75">
      <c r="A40" s="210" t="s">
        <v>142</v>
      </c>
      <c r="B40" s="86">
        <v>50000000</v>
      </c>
      <c r="C40" s="86"/>
      <c r="D40" s="86"/>
      <c r="E40" s="206">
        <f>SUM(B40:D40)</f>
        <v>50000000</v>
      </c>
    </row>
    <row r="41" spans="1:5" ht="12.75">
      <c r="A41" s="205" t="s">
        <v>143</v>
      </c>
      <c r="B41" s="86"/>
      <c r="C41" s="86"/>
      <c r="D41" s="86"/>
      <c r="E41" s="206">
        <f>SUM(B41:D41)</f>
        <v>0</v>
      </c>
    </row>
    <row r="42" spans="1:5" ht="12.75">
      <c r="A42" s="205" t="s">
        <v>144</v>
      </c>
      <c r="B42" s="86"/>
      <c r="C42" s="86"/>
      <c r="D42" s="86"/>
      <c r="E42" s="206">
        <f>SUM(B42:D42)</f>
        <v>0</v>
      </c>
    </row>
    <row r="43" spans="1:5" ht="13.5" thickBot="1">
      <c r="A43" s="87"/>
      <c r="B43" s="88"/>
      <c r="C43" s="88"/>
      <c r="D43" s="88"/>
      <c r="E43" s="206">
        <f>SUM(B43:D43)</f>
        <v>0</v>
      </c>
    </row>
    <row r="44" spans="1:5" ht="13.5" thickBot="1">
      <c r="A44" s="207" t="s">
        <v>53</v>
      </c>
      <c r="B44" s="208">
        <f>SUM(B39:B43)</f>
        <v>50000000</v>
      </c>
      <c r="C44" s="208">
        <f>SUM(C39:C43)</f>
        <v>0</v>
      </c>
      <c r="D44" s="208">
        <f>SUM(D39:D43)</f>
        <v>0</v>
      </c>
      <c r="E44" s="209">
        <f>SUM(E39:E43)</f>
        <v>50000000</v>
      </c>
    </row>
    <row r="46" spans="1:5" ht="14.25">
      <c r="A46" s="734" t="str">
        <f>+CONCATENATE("Önkormányzaton kívüli EU-s projektekhez történő hozzájárulás ",LEFT(KV_ÖSSZEFÜGGÉSEK!A5,4),". évi előirányzat")</f>
        <v>Önkormányzaton kívüli EU-s projektekhez történő hozzájárulás 2019. évi előirányzat</v>
      </c>
      <c r="B46" s="734"/>
      <c r="C46" s="734"/>
      <c r="D46" s="734"/>
      <c r="E46" s="734"/>
    </row>
    <row r="47" ht="13.5" thickBot="1"/>
    <row r="48" spans="1:5" ht="13.5" thickBot="1">
      <c r="A48" s="739" t="s">
        <v>139</v>
      </c>
      <c r="B48" s="740"/>
      <c r="C48" s="741"/>
      <c r="D48" s="737" t="s">
        <v>560</v>
      </c>
      <c r="E48" s="738"/>
    </row>
    <row r="49" spans="1:5" ht="12.75">
      <c r="A49" s="742"/>
      <c r="B49" s="743"/>
      <c r="C49" s="744"/>
      <c r="D49" s="730"/>
      <c r="E49" s="731"/>
    </row>
    <row r="50" spans="1:5" ht="13.5" thickBot="1">
      <c r="A50" s="745"/>
      <c r="B50" s="746"/>
      <c r="C50" s="747"/>
      <c r="D50" s="732"/>
      <c r="E50" s="733"/>
    </row>
    <row r="51" spans="1:5" ht="13.5" thickBot="1">
      <c r="A51" s="727" t="s">
        <v>53</v>
      </c>
      <c r="B51" s="728"/>
      <c r="C51" s="729"/>
      <c r="D51" s="735">
        <f>SUM(D49:E50)</f>
        <v>0</v>
      </c>
      <c r="E51" s="736"/>
    </row>
    <row r="52" spans="1:5" ht="12.75">
      <c r="A52" s="155"/>
      <c r="B52" s="155"/>
      <c r="C52" s="155"/>
      <c r="D52" s="155"/>
      <c r="E52" s="155"/>
    </row>
    <row r="53" spans="1:5" ht="12.75">
      <c r="A53" s="155"/>
      <c r="B53" s="155"/>
      <c r="C53" s="155"/>
      <c r="D53" s="155"/>
      <c r="E53" s="155"/>
    </row>
    <row r="54" spans="1:5" ht="12.75">
      <c r="A54" s="155"/>
      <c r="B54" s="155"/>
      <c r="C54" s="155"/>
      <c r="D54" s="155"/>
      <c r="E54" s="155"/>
    </row>
    <row r="55" spans="1:5" ht="12.75">
      <c r="A55" s="682" t="s">
        <v>138</v>
      </c>
      <c r="B55" s="724" t="s">
        <v>744</v>
      </c>
      <c r="C55" s="724"/>
      <c r="D55" s="724"/>
      <c r="E55" s="724"/>
    </row>
    <row r="56" spans="1:5" ht="14.25" thickBot="1">
      <c r="A56" s="682" t="s">
        <v>746</v>
      </c>
      <c r="B56" s="155"/>
      <c r="C56" s="155"/>
      <c r="D56" s="680"/>
      <c r="E56" s="680"/>
    </row>
    <row r="57" spans="1:5" ht="13.5" thickBot="1">
      <c r="A57" s="603" t="s">
        <v>131</v>
      </c>
      <c r="B57" s="604" t="s">
        <v>743</v>
      </c>
      <c r="C57" s="604" t="s">
        <v>742</v>
      </c>
      <c r="D57" s="604" t="s">
        <v>741</v>
      </c>
      <c r="E57" s="605" t="s">
        <v>51</v>
      </c>
    </row>
    <row r="58" spans="1:5" ht="12.75">
      <c r="A58" s="201" t="s">
        <v>132</v>
      </c>
      <c r="B58" s="84"/>
      <c r="C58" s="84"/>
      <c r="D58" s="84"/>
      <c r="E58" s="202">
        <f aca="true" t="shared" si="3" ref="E58:E64">SUM(B58:D58)</f>
        <v>0</v>
      </c>
    </row>
    <row r="59" spans="1:5" ht="12.75">
      <c r="A59" s="203" t="s">
        <v>145</v>
      </c>
      <c r="B59" s="85"/>
      <c r="C59" s="85"/>
      <c r="D59" s="85"/>
      <c r="E59" s="204">
        <f t="shared" si="3"/>
        <v>0</v>
      </c>
    </row>
    <row r="60" spans="1:5" ht="12.75">
      <c r="A60" s="205" t="s">
        <v>133</v>
      </c>
      <c r="B60" s="86">
        <v>28575001</v>
      </c>
      <c r="C60" s="86"/>
      <c r="D60" s="86"/>
      <c r="E60" s="206">
        <f t="shared" si="3"/>
        <v>28575001</v>
      </c>
    </row>
    <row r="61" spans="1:5" ht="12.75">
      <c r="A61" s="205" t="s">
        <v>147</v>
      </c>
      <c r="B61" s="86"/>
      <c r="C61" s="86"/>
      <c r="D61" s="86"/>
      <c r="E61" s="206">
        <f t="shared" si="3"/>
        <v>0</v>
      </c>
    </row>
    <row r="62" spans="1:5" ht="12.75">
      <c r="A62" s="205" t="s">
        <v>134</v>
      </c>
      <c r="B62" s="86"/>
      <c r="C62" s="86"/>
      <c r="D62" s="86"/>
      <c r="E62" s="206">
        <f t="shared" si="3"/>
        <v>0</v>
      </c>
    </row>
    <row r="63" spans="1:5" ht="12.75">
      <c r="A63" s="205" t="s">
        <v>135</v>
      </c>
      <c r="B63" s="86"/>
      <c r="C63" s="86"/>
      <c r="D63" s="86"/>
      <c r="E63" s="206">
        <f t="shared" si="3"/>
        <v>0</v>
      </c>
    </row>
    <row r="64" spans="1:5" ht="13.5" thickBot="1">
      <c r="A64" s="87"/>
      <c r="B64" s="88"/>
      <c r="C64" s="88"/>
      <c r="D64" s="88"/>
      <c r="E64" s="206">
        <f t="shared" si="3"/>
        <v>0</v>
      </c>
    </row>
    <row r="65" spans="1:5" ht="13.5" thickBot="1">
      <c r="A65" s="207" t="s">
        <v>137</v>
      </c>
      <c r="B65" s="208">
        <f>B58+SUM(B60:B64)</f>
        <v>28575001</v>
      </c>
      <c r="C65" s="208">
        <f>C58+SUM(C60:C64)</f>
        <v>0</v>
      </c>
      <c r="D65" s="208">
        <f>D58+SUM(D60:D64)</f>
        <v>0</v>
      </c>
      <c r="E65" s="209">
        <f>E58+SUM(E60:E64)</f>
        <v>28575001</v>
      </c>
    </row>
    <row r="66" spans="1:5" ht="13.5" thickBot="1">
      <c r="A66" s="48"/>
      <c r="B66" s="48"/>
      <c r="C66" s="48"/>
      <c r="D66" s="48"/>
      <c r="E66" s="48"/>
    </row>
    <row r="67" spans="1:5" ht="13.5" thickBot="1">
      <c r="A67" s="198" t="s">
        <v>136</v>
      </c>
      <c r="B67" s="199" t="str">
        <f>+B57</f>
        <v>2019.</v>
      </c>
      <c r="C67" s="199" t="str">
        <f>+C57</f>
        <v>2020.</v>
      </c>
      <c r="D67" s="199" t="str">
        <f>+D57</f>
        <v>2020. után</v>
      </c>
      <c r="E67" s="200" t="s">
        <v>51</v>
      </c>
    </row>
    <row r="68" spans="1:5" ht="12.75">
      <c r="A68" s="201" t="s">
        <v>141</v>
      </c>
      <c r="B68" s="84"/>
      <c r="C68" s="84"/>
      <c r="D68" s="84"/>
      <c r="E68" s="202">
        <f aca="true" t="shared" si="4" ref="E68:E73">SUM(B68:D68)</f>
        <v>0</v>
      </c>
    </row>
    <row r="69" spans="1:5" ht="12.75">
      <c r="A69" s="210" t="s">
        <v>142</v>
      </c>
      <c r="B69" s="86">
        <v>28575001</v>
      </c>
      <c r="C69" s="86"/>
      <c r="D69" s="86"/>
      <c r="E69" s="206">
        <f t="shared" si="4"/>
        <v>28575001</v>
      </c>
    </row>
    <row r="70" spans="1:5" ht="12.75">
      <c r="A70" s="205" t="s">
        <v>143</v>
      </c>
      <c r="B70" s="86"/>
      <c r="C70" s="86"/>
      <c r="D70" s="86"/>
      <c r="E70" s="206">
        <f t="shared" si="4"/>
        <v>0</v>
      </c>
    </row>
    <row r="71" spans="1:5" ht="12.75">
      <c r="A71" s="205" t="s">
        <v>144</v>
      </c>
      <c r="B71" s="86"/>
      <c r="C71" s="86"/>
      <c r="D71" s="86"/>
      <c r="E71" s="206">
        <f t="shared" si="4"/>
        <v>0</v>
      </c>
    </row>
    <row r="72" spans="1:5" ht="12.75">
      <c r="A72" s="89"/>
      <c r="B72" s="86"/>
      <c r="C72" s="86"/>
      <c r="D72" s="86"/>
      <c r="E72" s="206">
        <f t="shared" si="4"/>
        <v>0</v>
      </c>
    </row>
    <row r="73" spans="1:5" ht="13.5" thickBot="1">
      <c r="A73" s="87"/>
      <c r="B73" s="88"/>
      <c r="C73" s="88"/>
      <c r="D73" s="88"/>
      <c r="E73" s="206">
        <f t="shared" si="4"/>
        <v>0</v>
      </c>
    </row>
    <row r="74" spans="1:5" ht="13.5" thickBot="1">
      <c r="A74" s="207" t="s">
        <v>53</v>
      </c>
      <c r="B74" s="208">
        <f>SUM(B68:B73)</f>
        <v>28575001</v>
      </c>
      <c r="C74" s="208">
        <f>SUM(C68:C73)</f>
        <v>0</v>
      </c>
      <c r="D74" s="208">
        <f>SUM(D68:D73)</f>
        <v>0</v>
      </c>
      <c r="E74" s="209">
        <f>SUM(E68:E73)</f>
        <v>28575001</v>
      </c>
    </row>
    <row r="76" spans="1:5" ht="12.75">
      <c r="A76" s="682" t="s">
        <v>138</v>
      </c>
      <c r="B76" s="724" t="s">
        <v>745</v>
      </c>
      <c r="C76" s="724"/>
      <c r="D76" s="724"/>
      <c r="E76" s="724"/>
    </row>
    <row r="77" spans="1:5" ht="14.25" thickBot="1">
      <c r="A77" s="683" t="s">
        <v>748</v>
      </c>
      <c r="D77" s="725">
        <f>D56</f>
        <v>0</v>
      </c>
      <c r="E77" s="725"/>
    </row>
    <row r="78" spans="1:5" ht="13.5" thickBot="1">
      <c r="A78" s="198" t="s">
        <v>131</v>
      </c>
      <c r="B78" s="199" t="str">
        <f>+B67</f>
        <v>2019.</v>
      </c>
      <c r="C78" s="199" t="str">
        <f>+C67</f>
        <v>2020.</v>
      </c>
      <c r="D78" s="199" t="str">
        <f>+D67</f>
        <v>2020. után</v>
      </c>
      <c r="E78" s="200" t="s">
        <v>51</v>
      </c>
    </row>
    <row r="79" spans="1:5" ht="12.75">
      <c r="A79" s="201" t="s">
        <v>132</v>
      </c>
      <c r="B79" s="84"/>
      <c r="C79" s="84"/>
      <c r="D79" s="84"/>
      <c r="E79" s="202">
        <f aca="true" t="shared" si="5" ref="E79:E85">SUM(B79:D79)</f>
        <v>0</v>
      </c>
    </row>
    <row r="80" spans="1:5" ht="12.75">
      <c r="A80" s="203" t="s">
        <v>145</v>
      </c>
      <c r="B80" s="85"/>
      <c r="C80" s="85"/>
      <c r="D80" s="85"/>
      <c r="E80" s="204">
        <f t="shared" si="5"/>
        <v>0</v>
      </c>
    </row>
    <row r="81" spans="1:5" ht="12.75">
      <c r="A81" s="205" t="s">
        <v>133</v>
      </c>
      <c r="B81" s="86">
        <v>4999990</v>
      </c>
      <c r="C81" s="86"/>
      <c r="D81" s="86"/>
      <c r="E81" s="206">
        <f t="shared" si="5"/>
        <v>4999990</v>
      </c>
    </row>
    <row r="82" spans="1:5" ht="12.75">
      <c r="A82" s="205" t="s">
        <v>147</v>
      </c>
      <c r="B82" s="86"/>
      <c r="C82" s="86"/>
      <c r="D82" s="86"/>
      <c r="E82" s="206">
        <f t="shared" si="5"/>
        <v>0</v>
      </c>
    </row>
    <row r="83" spans="1:5" ht="12.75">
      <c r="A83" s="205" t="s">
        <v>134</v>
      </c>
      <c r="B83" s="86"/>
      <c r="C83" s="86"/>
      <c r="D83" s="86"/>
      <c r="E83" s="206">
        <f t="shared" si="5"/>
        <v>0</v>
      </c>
    </row>
    <row r="84" spans="1:5" ht="12.75">
      <c r="A84" s="205" t="s">
        <v>135</v>
      </c>
      <c r="B84" s="86"/>
      <c r="C84" s="86"/>
      <c r="D84" s="86"/>
      <c r="E84" s="206">
        <f t="shared" si="5"/>
        <v>0</v>
      </c>
    </row>
    <row r="85" spans="1:5" ht="13.5" thickBot="1">
      <c r="A85" s="87"/>
      <c r="B85" s="88"/>
      <c r="C85" s="88"/>
      <c r="D85" s="88"/>
      <c r="E85" s="206">
        <f t="shared" si="5"/>
        <v>0</v>
      </c>
    </row>
    <row r="86" spans="1:5" ht="13.5" thickBot="1">
      <c r="A86" s="207" t="s">
        <v>137</v>
      </c>
      <c r="B86" s="208">
        <f>B79+SUM(B81:B85)</f>
        <v>4999990</v>
      </c>
      <c r="C86" s="208">
        <f>C79+SUM(C81:C85)</f>
        <v>0</v>
      </c>
      <c r="D86" s="208">
        <f>D79+SUM(D81:D85)</f>
        <v>0</v>
      </c>
      <c r="E86" s="209">
        <f>E79+SUM(E81:E85)</f>
        <v>4999990</v>
      </c>
    </row>
    <row r="87" spans="1:5" ht="13.5" thickBot="1">
      <c r="A87" s="48"/>
      <c r="B87" s="48"/>
      <c r="C87" s="48"/>
      <c r="D87" s="48"/>
      <c r="E87" s="48"/>
    </row>
    <row r="88" spans="1:5" ht="13.5" thickBot="1">
      <c r="A88" s="198" t="s">
        <v>136</v>
      </c>
      <c r="B88" s="199" t="str">
        <f>+B78</f>
        <v>2019.</v>
      </c>
      <c r="C88" s="199" t="str">
        <f>+C78</f>
        <v>2020.</v>
      </c>
      <c r="D88" s="199" t="str">
        <f>+D78</f>
        <v>2020. után</v>
      </c>
      <c r="E88" s="200" t="s">
        <v>51</v>
      </c>
    </row>
    <row r="89" spans="1:5" ht="12.75">
      <c r="A89" s="201" t="s">
        <v>141</v>
      </c>
      <c r="B89" s="84"/>
      <c r="C89" s="84"/>
      <c r="D89" s="84"/>
      <c r="E89" s="202">
        <f>SUM(B89:D89)</f>
        <v>0</v>
      </c>
    </row>
    <row r="90" spans="1:5" ht="12.75">
      <c r="A90" s="210" t="s">
        <v>142</v>
      </c>
      <c r="B90" s="86">
        <v>4999990</v>
      </c>
      <c r="C90" s="86"/>
      <c r="D90" s="86"/>
      <c r="E90" s="206">
        <f>SUM(B90:D90)</f>
        <v>4999990</v>
      </c>
    </row>
    <row r="91" spans="1:5" ht="12.75">
      <c r="A91" s="205" t="s">
        <v>143</v>
      </c>
      <c r="B91" s="86"/>
      <c r="C91" s="86"/>
      <c r="D91" s="86"/>
      <c r="E91" s="206">
        <f>SUM(B91:D91)</f>
        <v>0</v>
      </c>
    </row>
    <row r="92" spans="1:5" ht="12.75">
      <c r="A92" s="205" t="s">
        <v>144</v>
      </c>
      <c r="B92" s="86"/>
      <c r="C92" s="86"/>
      <c r="D92" s="86"/>
      <c r="E92" s="206">
        <f>SUM(B92:D92)</f>
        <v>0</v>
      </c>
    </row>
    <row r="93" spans="1:5" ht="13.5" thickBot="1">
      <c r="A93" s="87"/>
      <c r="B93" s="88"/>
      <c r="C93" s="88"/>
      <c r="D93" s="88"/>
      <c r="E93" s="206">
        <f>SUM(B93:D93)</f>
        <v>0</v>
      </c>
    </row>
    <row r="94" spans="1:5" ht="13.5" thickBot="1">
      <c r="A94" s="207" t="s">
        <v>53</v>
      </c>
      <c r="B94" s="208">
        <f>SUM(B89:B93)</f>
        <v>4999990</v>
      </c>
      <c r="C94" s="208">
        <f>SUM(C89:C93)</f>
        <v>0</v>
      </c>
      <c r="D94" s="208">
        <f>SUM(D89:D93)</f>
        <v>0</v>
      </c>
      <c r="E94" s="209">
        <f>SUM(E89:E93)</f>
        <v>4999990</v>
      </c>
    </row>
    <row r="95" spans="1:5" ht="12.75">
      <c r="A95" s="155"/>
      <c r="B95" s="155"/>
      <c r="C95" s="155"/>
      <c r="D95" s="155"/>
      <c r="E95" s="155"/>
    </row>
    <row r="96" spans="1:5" ht="12.75">
      <c r="A96" s="155"/>
      <c r="B96" s="155"/>
      <c r="C96" s="155"/>
      <c r="D96" s="155"/>
      <c r="E96" s="155"/>
    </row>
    <row r="97" spans="1:5" ht="12.75">
      <c r="A97" s="155"/>
      <c r="B97" s="155"/>
      <c r="C97" s="155"/>
      <c r="D97" s="155"/>
      <c r="E97" s="155"/>
    </row>
    <row r="98" spans="1:5" ht="12.75">
      <c r="A98" s="155"/>
      <c r="B98" s="155"/>
      <c r="C98" s="155"/>
      <c r="D98" s="155"/>
      <c r="E98" s="155"/>
    </row>
    <row r="99" spans="1:5" ht="12.75">
      <c r="A99" s="155"/>
      <c r="B99" s="155"/>
      <c r="C99" s="155"/>
      <c r="D99" s="155"/>
      <c r="E99" s="155"/>
    </row>
    <row r="100" spans="1:5" ht="12.75">
      <c r="A100" s="155"/>
      <c r="B100" s="155"/>
      <c r="C100" s="155"/>
      <c r="D100" s="155"/>
      <c r="E100" s="155"/>
    </row>
    <row r="101" spans="1:5" ht="12.75">
      <c r="A101" s="155"/>
      <c r="B101" s="155"/>
      <c r="C101" s="155"/>
      <c r="D101" s="155"/>
      <c r="E101" s="155"/>
    </row>
    <row r="102" spans="1:5" ht="12.75">
      <c r="A102" s="155"/>
      <c r="B102" s="155"/>
      <c r="C102" s="155"/>
      <c r="D102" s="155"/>
      <c r="E102" s="155"/>
    </row>
    <row r="103" spans="1:5" ht="12.75">
      <c r="A103" s="155"/>
      <c r="B103" s="155"/>
      <c r="C103" s="155"/>
      <c r="D103" s="155"/>
      <c r="E103" s="155"/>
    </row>
    <row r="104" spans="1:5" ht="12.75">
      <c r="A104" s="155"/>
      <c r="B104" s="155"/>
      <c r="C104" s="155"/>
      <c r="D104" s="155"/>
      <c r="E104" s="155"/>
    </row>
    <row r="105" spans="1:5" ht="12.75">
      <c r="A105" s="155"/>
      <c r="B105" s="155"/>
      <c r="C105" s="155"/>
      <c r="D105" s="155"/>
      <c r="E105" s="155"/>
    </row>
    <row r="106" spans="1:5" ht="12.75">
      <c r="A106" s="155"/>
      <c r="B106" s="155"/>
      <c r="C106" s="155"/>
      <c r="D106" s="155"/>
      <c r="E106" s="155"/>
    </row>
    <row r="107" spans="1:5" ht="12.75">
      <c r="A107" s="155"/>
      <c r="B107" s="155"/>
      <c r="C107" s="155"/>
      <c r="D107" s="155"/>
      <c r="E107" s="155"/>
    </row>
    <row r="108" spans="1:5" ht="12.75">
      <c r="A108" s="155"/>
      <c r="B108" s="155"/>
      <c r="C108" s="155"/>
      <c r="D108" s="155"/>
      <c r="E108" s="155"/>
    </row>
    <row r="109" spans="1:5" ht="12.75">
      <c r="A109" s="155"/>
      <c r="B109" s="155"/>
      <c r="C109" s="155"/>
      <c r="D109" s="155"/>
      <c r="E109" s="155"/>
    </row>
    <row r="110" spans="1:5" ht="12.75">
      <c r="A110" s="155"/>
      <c r="B110" s="155"/>
      <c r="C110" s="155"/>
      <c r="D110" s="155"/>
      <c r="E110" s="155"/>
    </row>
    <row r="111" spans="1:5" ht="12.75">
      <c r="A111" s="155"/>
      <c r="B111" s="155"/>
      <c r="C111" s="155"/>
      <c r="D111" s="155"/>
      <c r="E111" s="155"/>
    </row>
    <row r="112" spans="1:5" ht="12.75">
      <c r="A112" s="155"/>
      <c r="B112" s="155"/>
      <c r="C112" s="155"/>
      <c r="D112" s="155"/>
      <c r="E112" s="155"/>
    </row>
    <row r="113" spans="1:5" ht="12.75">
      <c r="A113" s="155"/>
      <c r="B113" s="155"/>
      <c r="C113" s="155"/>
      <c r="D113" s="155"/>
      <c r="E113" s="155"/>
    </row>
    <row r="114" spans="1:5" ht="12.75">
      <c r="A114" s="155"/>
      <c r="B114" s="155"/>
      <c r="C114" s="155"/>
      <c r="D114" s="155"/>
      <c r="E114" s="155"/>
    </row>
    <row r="115" spans="1:5" ht="12.75">
      <c r="A115" s="155"/>
      <c r="B115" s="155"/>
      <c r="C115" s="155"/>
      <c r="D115" s="155"/>
      <c r="E115" s="155"/>
    </row>
    <row r="116" spans="1:5" ht="12.75">
      <c r="A116" s="155"/>
      <c r="B116" s="155"/>
      <c r="C116" s="155"/>
      <c r="D116" s="155"/>
      <c r="E116" s="155"/>
    </row>
    <row r="117" spans="1:5" ht="12.75">
      <c r="A117" s="155"/>
      <c r="B117" s="155"/>
      <c r="C117" s="155"/>
      <c r="D117" s="155"/>
      <c r="E117" s="155"/>
    </row>
    <row r="118" spans="1:5" ht="12.75">
      <c r="A118" s="155"/>
      <c r="B118" s="155"/>
      <c r="C118" s="155"/>
      <c r="D118" s="155"/>
      <c r="E118" s="155"/>
    </row>
    <row r="119" spans="1:5" ht="12.75">
      <c r="A119" s="155"/>
      <c r="B119" s="155"/>
      <c r="C119" s="155"/>
      <c r="D119" s="155"/>
      <c r="E119" s="155"/>
    </row>
    <row r="120" spans="1:5" ht="12.75">
      <c r="A120" s="155"/>
      <c r="B120" s="155"/>
      <c r="C120" s="155"/>
      <c r="D120" s="155"/>
      <c r="E120" s="155"/>
    </row>
    <row r="121" spans="1:5" ht="12.75">
      <c r="A121" s="155"/>
      <c r="B121" s="155"/>
      <c r="C121" s="155"/>
      <c r="D121" s="155"/>
      <c r="E121" s="155"/>
    </row>
    <row r="122" spans="1:5" ht="12.75">
      <c r="A122" s="155"/>
      <c r="B122" s="155"/>
      <c r="C122" s="155"/>
      <c r="D122" s="155"/>
      <c r="E122" s="155"/>
    </row>
    <row r="123" spans="1:5" ht="12.75">
      <c r="A123" s="155"/>
      <c r="B123" s="155"/>
      <c r="C123" s="155"/>
      <c r="D123" s="155"/>
      <c r="E123" s="155"/>
    </row>
    <row r="124" spans="1:5" ht="12.75">
      <c r="A124" s="155"/>
      <c r="B124" s="155"/>
      <c r="C124" s="155"/>
      <c r="D124" s="155"/>
      <c r="E124" s="155"/>
    </row>
    <row r="125" spans="1:5" ht="12.75">
      <c r="A125" s="155"/>
      <c r="B125" s="155"/>
      <c r="C125" s="155"/>
      <c r="D125" s="155"/>
      <c r="E125" s="155"/>
    </row>
    <row r="126" spans="1:5" ht="12.75">
      <c r="A126" s="155"/>
      <c r="B126" s="155"/>
      <c r="C126" s="155"/>
      <c r="D126" s="155"/>
      <c r="E126" s="155"/>
    </row>
    <row r="127" spans="1:5" ht="12.75">
      <c r="A127" s="155"/>
      <c r="B127" s="155"/>
      <c r="C127" s="155"/>
      <c r="D127" s="155"/>
      <c r="E127" s="155"/>
    </row>
    <row r="128" spans="1:5" ht="12.75">
      <c r="A128" s="155"/>
      <c r="B128" s="155"/>
      <c r="C128" s="155"/>
      <c r="D128" s="155"/>
      <c r="E128" s="155"/>
    </row>
    <row r="129" spans="1:5" ht="12.75">
      <c r="A129" s="155"/>
      <c r="B129" s="155"/>
      <c r="C129" s="155"/>
      <c r="D129" s="155"/>
      <c r="E129" s="155"/>
    </row>
    <row r="130" spans="1:5" ht="12.75">
      <c r="A130" s="155"/>
      <c r="B130" s="155"/>
      <c r="C130" s="155"/>
      <c r="D130" s="155"/>
      <c r="E130" s="155"/>
    </row>
    <row r="131" spans="1:5" ht="12.75">
      <c r="A131" s="155"/>
      <c r="B131" s="155"/>
      <c r="C131" s="155"/>
      <c r="D131" s="155"/>
      <c r="E131" s="155"/>
    </row>
    <row r="132" spans="1:5" ht="12.75">
      <c r="A132" s="155"/>
      <c r="B132" s="155"/>
      <c r="C132" s="155"/>
      <c r="D132" s="155"/>
      <c r="E132" s="155"/>
    </row>
    <row r="133" spans="1:5" ht="12.75">
      <c r="A133" s="155"/>
      <c r="B133" s="155"/>
      <c r="C133" s="155"/>
      <c r="D133" s="155"/>
      <c r="E133" s="155"/>
    </row>
    <row r="134" spans="1:5" ht="12.75">
      <c r="A134" s="155"/>
      <c r="B134" s="155"/>
      <c r="C134" s="155"/>
      <c r="D134" s="155"/>
      <c r="E134" s="155"/>
    </row>
    <row r="135" spans="1:5" ht="12.75">
      <c r="A135" s="155"/>
      <c r="B135" s="155"/>
      <c r="C135" s="155"/>
      <c r="D135" s="155"/>
      <c r="E135" s="155"/>
    </row>
    <row r="136" spans="1:5" ht="12.75">
      <c r="A136" s="155"/>
      <c r="B136" s="155"/>
      <c r="C136" s="155"/>
      <c r="D136" s="155"/>
      <c r="E136" s="155"/>
    </row>
    <row r="137" spans="1:5" ht="12.75">
      <c r="A137" s="155"/>
      <c r="B137" s="155"/>
      <c r="C137" s="155"/>
      <c r="D137" s="155"/>
      <c r="E137" s="155"/>
    </row>
    <row r="138" spans="1:5" ht="12.75">
      <c r="A138" s="155"/>
      <c r="B138" s="155"/>
      <c r="C138" s="155"/>
      <c r="D138" s="155"/>
      <c r="E138" s="155"/>
    </row>
    <row r="139" spans="1:5" ht="12.75">
      <c r="A139" s="155"/>
      <c r="B139" s="155"/>
      <c r="C139" s="155"/>
      <c r="D139" s="155"/>
      <c r="E139" s="155"/>
    </row>
    <row r="140" spans="1:5" ht="12.75">
      <c r="A140" s="155"/>
      <c r="B140" s="155"/>
      <c r="C140" s="155"/>
      <c r="D140" s="155"/>
      <c r="E140" s="155"/>
    </row>
    <row r="141" spans="1:5" ht="12.75">
      <c r="A141" s="155"/>
      <c r="B141" s="155"/>
      <c r="C141" s="155"/>
      <c r="D141" s="155"/>
      <c r="E141" s="155"/>
    </row>
    <row r="142" spans="1:5" ht="12.75">
      <c r="A142" s="155"/>
      <c r="B142" s="155"/>
      <c r="C142" s="155"/>
      <c r="D142" s="155"/>
      <c r="E142" s="155"/>
    </row>
    <row r="143" spans="1:5" ht="12.75">
      <c r="A143" s="155"/>
      <c r="B143" s="155"/>
      <c r="C143" s="155"/>
      <c r="D143" s="155"/>
      <c r="E143" s="155"/>
    </row>
    <row r="144" spans="1:5" ht="12.75">
      <c r="A144" s="155"/>
      <c r="B144" s="155"/>
      <c r="C144" s="155"/>
      <c r="D144" s="155"/>
      <c r="E144" s="155"/>
    </row>
    <row r="145" spans="1:5" ht="12.75">
      <c r="A145" s="155"/>
      <c r="B145" s="155"/>
      <c r="C145" s="155"/>
      <c r="D145" s="155"/>
      <c r="E145" s="155"/>
    </row>
    <row r="146" spans="1:5" ht="12.75">
      <c r="A146" s="155"/>
      <c r="B146" s="155"/>
      <c r="C146" s="155"/>
      <c r="D146" s="155"/>
      <c r="E146" s="155"/>
    </row>
    <row r="147" spans="1:5" ht="12.75">
      <c r="A147" s="155"/>
      <c r="B147" s="155"/>
      <c r="C147" s="155"/>
      <c r="D147" s="155"/>
      <c r="E147" s="155"/>
    </row>
    <row r="148" spans="1:5" ht="12.75">
      <c r="A148" s="155"/>
      <c r="B148" s="155"/>
      <c r="C148" s="155"/>
      <c r="D148" s="155"/>
      <c r="E148" s="155"/>
    </row>
    <row r="149" spans="1:5" ht="12.75">
      <c r="A149" s="155"/>
      <c r="B149" s="155"/>
      <c r="C149" s="155"/>
      <c r="D149" s="155"/>
      <c r="E149" s="155"/>
    </row>
    <row r="150" spans="1:5" ht="12.75">
      <c r="A150" s="155"/>
      <c r="B150" s="155"/>
      <c r="C150" s="155"/>
      <c r="D150" s="155"/>
      <c r="E150" s="155"/>
    </row>
    <row r="151" spans="1:5" ht="12.75">
      <c r="A151" s="155"/>
      <c r="B151" s="155"/>
      <c r="C151" s="155"/>
      <c r="D151" s="155"/>
      <c r="E151" s="155"/>
    </row>
    <row r="152" spans="1:5" ht="12.75">
      <c r="A152" s="155"/>
      <c r="B152" s="155"/>
      <c r="C152" s="155"/>
      <c r="D152" s="155"/>
      <c r="E152" s="155"/>
    </row>
    <row r="153" spans="1:5" ht="12.75">
      <c r="A153" s="155"/>
      <c r="B153" s="155"/>
      <c r="C153" s="155"/>
      <c r="D153" s="155"/>
      <c r="E153" s="155"/>
    </row>
    <row r="154" spans="1:5" ht="12.75">
      <c r="A154" s="155"/>
      <c r="B154" s="155"/>
      <c r="C154" s="155"/>
      <c r="D154" s="155"/>
      <c r="E154" s="155"/>
    </row>
    <row r="155" spans="1:5" ht="12.75">
      <c r="A155" s="155"/>
      <c r="B155" s="155"/>
      <c r="C155" s="155"/>
      <c r="D155" s="155"/>
      <c r="E155" s="155"/>
    </row>
    <row r="156" spans="1:5" ht="12.75">
      <c r="A156" s="155"/>
      <c r="B156" s="155"/>
      <c r="C156" s="155"/>
      <c r="D156" s="155"/>
      <c r="E156" s="155"/>
    </row>
    <row r="157" spans="1:5" ht="12.75">
      <c r="A157" s="155"/>
      <c r="B157" s="155"/>
      <c r="C157" s="155"/>
      <c r="D157" s="155"/>
      <c r="E157" s="155"/>
    </row>
    <row r="158" spans="1:5" ht="12.75">
      <c r="A158" s="155"/>
      <c r="B158" s="155"/>
      <c r="C158" s="155"/>
      <c r="D158" s="155"/>
      <c r="E158" s="155"/>
    </row>
    <row r="159" spans="1:5" ht="12.75">
      <c r="A159" s="155"/>
      <c r="B159" s="155"/>
      <c r="C159" s="155"/>
      <c r="D159" s="155"/>
      <c r="E159" s="155"/>
    </row>
    <row r="160" spans="1:5" ht="12.75">
      <c r="A160" s="155"/>
      <c r="B160" s="155"/>
      <c r="C160" s="155"/>
      <c r="D160" s="155"/>
      <c r="E160" s="155"/>
    </row>
    <row r="161" spans="1:5" ht="12.75">
      <c r="A161" s="155"/>
      <c r="B161" s="155"/>
      <c r="C161" s="155"/>
      <c r="D161" s="155"/>
      <c r="E161" s="155"/>
    </row>
    <row r="162" spans="1:5" ht="12.75">
      <c r="A162" s="155"/>
      <c r="B162" s="155"/>
      <c r="C162" s="155"/>
      <c r="D162" s="155"/>
      <c r="E162" s="155"/>
    </row>
    <row r="163" spans="1:5" ht="12.75">
      <c r="A163" s="155"/>
      <c r="B163" s="155"/>
      <c r="C163" s="155"/>
      <c r="D163" s="155"/>
      <c r="E163" s="155"/>
    </row>
    <row r="164" spans="1:5" ht="12.75">
      <c r="A164" s="155"/>
      <c r="B164" s="155"/>
      <c r="C164" s="155"/>
      <c r="D164" s="155"/>
      <c r="E164" s="155"/>
    </row>
    <row r="165" spans="1:5" ht="12.75">
      <c r="A165" s="155"/>
      <c r="B165" s="155"/>
      <c r="C165" s="155"/>
      <c r="D165" s="155"/>
      <c r="E165" s="155"/>
    </row>
    <row r="166" spans="1:5" ht="12.75">
      <c r="A166" s="155"/>
      <c r="B166" s="155"/>
      <c r="C166" s="155"/>
      <c r="D166" s="155"/>
      <c r="E166" s="155"/>
    </row>
    <row r="167" spans="1:5" ht="12.75">
      <c r="A167" s="155"/>
      <c r="B167" s="155"/>
      <c r="C167" s="155"/>
      <c r="D167" s="155"/>
      <c r="E167" s="155"/>
    </row>
    <row r="168" spans="1:5" ht="12.75">
      <c r="A168" s="155"/>
      <c r="B168" s="155"/>
      <c r="C168" s="155"/>
      <c r="D168" s="155"/>
      <c r="E168" s="155"/>
    </row>
    <row r="169" spans="1:5" ht="12.75">
      <c r="A169" s="155"/>
      <c r="B169" s="155"/>
      <c r="C169" s="155"/>
      <c r="D169" s="155"/>
      <c r="E169" s="155"/>
    </row>
    <row r="170" spans="1:5" ht="12.75">
      <c r="A170" s="155"/>
      <c r="B170" s="155"/>
      <c r="C170" s="155"/>
      <c r="D170" s="155"/>
      <c r="E170" s="155"/>
    </row>
    <row r="171" spans="1:5" ht="12.75">
      <c r="A171" s="155"/>
      <c r="B171" s="155"/>
      <c r="C171" s="155"/>
      <c r="D171" s="155"/>
      <c r="E171" s="155"/>
    </row>
    <row r="172" spans="1:5" ht="12.75">
      <c r="A172" s="155"/>
      <c r="B172" s="155"/>
      <c r="C172" s="155"/>
      <c r="D172" s="155"/>
      <c r="E172" s="155"/>
    </row>
    <row r="173" spans="1:5" ht="12.75">
      <c r="A173" s="155"/>
      <c r="B173" s="155"/>
      <c r="C173" s="155"/>
      <c r="D173" s="155"/>
      <c r="E173" s="155"/>
    </row>
    <row r="174" spans="1:5" ht="12.75">
      <c r="A174" s="155"/>
      <c r="B174" s="155"/>
      <c r="C174" s="155"/>
      <c r="D174" s="155"/>
      <c r="E174" s="155"/>
    </row>
  </sheetData>
  <sheetProtection/>
  <mergeCells count="19">
    <mergeCell ref="A3:E3"/>
    <mergeCell ref="A4:E4"/>
    <mergeCell ref="D51:E51"/>
    <mergeCell ref="D48:E48"/>
    <mergeCell ref="A48:C48"/>
    <mergeCell ref="A49:C49"/>
    <mergeCell ref="A50:C50"/>
    <mergeCell ref="B5:E5"/>
    <mergeCell ref="B26:E26"/>
    <mergeCell ref="B55:E55"/>
    <mergeCell ref="B76:E76"/>
    <mergeCell ref="D77:E77"/>
    <mergeCell ref="A27:D27"/>
    <mergeCell ref="A6:D6"/>
    <mergeCell ref="A1:E1"/>
    <mergeCell ref="A51:C51"/>
    <mergeCell ref="D49:E49"/>
    <mergeCell ref="D50:E50"/>
    <mergeCell ref="A46:E46"/>
  </mergeCells>
  <conditionalFormatting sqref="B44:D44 D51:E51 E29:E36 B36:D36 E39:E44 B24:E24 E8:E15 B15:D15 E18:E23">
    <cfRule type="cellIs" priority="2" dxfId="5" operator="equal" stopIfTrue="1">
      <formula>0</formula>
    </cfRule>
  </conditionalFormatting>
  <conditionalFormatting sqref="B94:D94 E79:E86 B86:D86 E89:E94 B74:E74 E58:E65 B65:D65 E68:E73">
    <cfRule type="cellIs" priority="1" dxfId="5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9"/>
  <sheetViews>
    <sheetView zoomScale="120" zoomScaleNormal="120" zoomScaleSheetLayoutView="85" workbookViewId="0" topLeftCell="A1">
      <selection activeCell="C159" sqref="C159"/>
    </sheetView>
  </sheetViews>
  <sheetFormatPr defaultColWidth="9.00390625" defaultRowHeight="12.75"/>
  <cols>
    <col min="1" max="1" width="19.50390625" style="367" customWidth="1"/>
    <col min="2" max="2" width="72.00390625" style="368" customWidth="1"/>
    <col min="3" max="3" width="25.00390625" style="369" customWidth="1"/>
    <col min="4" max="16384" width="9.375" style="3" customWidth="1"/>
  </cols>
  <sheetData>
    <row r="1" spans="1:3" s="2" customFormat="1" ht="16.5" customHeight="1" thickBot="1">
      <c r="A1" s="559"/>
      <c r="B1" s="560"/>
      <c r="C1" s="554" t="str">
        <f>CONCATENATE("9.1. melléklet ",ALAPADATOK!A7," ",ALAPADATOK!B7," ",ALAPADATOK!C7," ",ALAPADATOK!D7," ",ALAPADATOK!E7," ",ALAPADATOK!F7," ",ALAPADATOK!G7," ",ALAPADATOK!H7)</f>
        <v>9.1. melléklet a 4 / 2019 ( II. 25. ) önkormányzati rendelethez</v>
      </c>
    </row>
    <row r="2" spans="1:3" s="90" customFormat="1" ht="21" customHeight="1">
      <c r="A2" s="561" t="s">
        <v>61</v>
      </c>
      <c r="B2" s="562" t="str">
        <f>CONCATENATE(ALAPADATOK!A3)</f>
        <v>BALATONGYÖRÖK KÖZSÉG ÖNKORMÁNYZATA</v>
      </c>
      <c r="C2" s="563" t="s">
        <v>54</v>
      </c>
    </row>
    <row r="3" spans="1:3" s="90" customFormat="1" ht="16.5" thickBot="1">
      <c r="A3" s="564" t="s">
        <v>203</v>
      </c>
      <c r="B3" s="565" t="s">
        <v>397</v>
      </c>
      <c r="C3" s="566" t="s">
        <v>54</v>
      </c>
    </row>
    <row r="4" spans="1:3" s="91" customFormat="1" ht="15.75" customHeight="1" thickBot="1">
      <c r="A4" s="567"/>
      <c r="B4" s="567"/>
      <c r="C4" s="568" t="str">
        <f>'KV_7.sz.mell.'!F5</f>
        <v>Forintban!</v>
      </c>
    </row>
    <row r="5" spans="1:3" ht="13.5" thickBot="1">
      <c r="A5" s="569" t="s">
        <v>205</v>
      </c>
      <c r="B5" s="570" t="s">
        <v>558</v>
      </c>
      <c r="C5" s="571" t="s">
        <v>55</v>
      </c>
    </row>
    <row r="6" spans="1:3" s="65" customFormat="1" ht="12.75" customHeight="1" thickBot="1">
      <c r="A6" s="572"/>
      <c r="B6" s="573" t="s">
        <v>491</v>
      </c>
      <c r="C6" s="574" t="s">
        <v>492</v>
      </c>
    </row>
    <row r="7" spans="1:3" s="65" customFormat="1" ht="15.75" customHeight="1" thickBot="1">
      <c r="A7" s="575"/>
      <c r="B7" s="576" t="s">
        <v>56</v>
      </c>
      <c r="C7" s="577"/>
    </row>
    <row r="8" spans="1:3" s="65" customFormat="1" ht="12" customHeight="1" thickBot="1">
      <c r="A8" s="32" t="s">
        <v>18</v>
      </c>
      <c r="B8" s="21" t="s">
        <v>251</v>
      </c>
      <c r="C8" s="279">
        <f>+C9+C10+C11+C12+C13+C14</f>
        <v>78620152</v>
      </c>
    </row>
    <row r="9" spans="1:3" s="92" customFormat="1" ht="12" customHeight="1">
      <c r="A9" s="405" t="s">
        <v>98</v>
      </c>
      <c r="B9" s="390" t="s">
        <v>252</v>
      </c>
      <c r="C9" s="282">
        <v>67209712</v>
      </c>
    </row>
    <row r="10" spans="1:3" s="93" customFormat="1" ht="12" customHeight="1">
      <c r="A10" s="406" t="s">
        <v>99</v>
      </c>
      <c r="B10" s="391" t="s">
        <v>253</v>
      </c>
      <c r="C10" s="281"/>
    </row>
    <row r="11" spans="1:3" s="93" customFormat="1" ht="12" customHeight="1">
      <c r="A11" s="406" t="s">
        <v>100</v>
      </c>
      <c r="B11" s="391" t="s">
        <v>545</v>
      </c>
      <c r="C11" s="281">
        <v>9610440</v>
      </c>
    </row>
    <row r="12" spans="1:3" s="93" customFormat="1" ht="12" customHeight="1">
      <c r="A12" s="406" t="s">
        <v>101</v>
      </c>
      <c r="B12" s="391" t="s">
        <v>255</v>
      </c>
      <c r="C12" s="281">
        <v>1800000</v>
      </c>
    </row>
    <row r="13" spans="1:3" s="93" customFormat="1" ht="12" customHeight="1">
      <c r="A13" s="406" t="s">
        <v>148</v>
      </c>
      <c r="B13" s="391" t="s">
        <v>504</v>
      </c>
      <c r="C13" s="281"/>
    </row>
    <row r="14" spans="1:3" s="92" customFormat="1" ht="12" customHeight="1" thickBot="1">
      <c r="A14" s="407" t="s">
        <v>102</v>
      </c>
      <c r="B14" s="517" t="s">
        <v>571</v>
      </c>
      <c r="C14" s="281"/>
    </row>
    <row r="15" spans="1:3" s="92" customFormat="1" ht="12" customHeight="1" thickBot="1">
      <c r="A15" s="32" t="s">
        <v>19</v>
      </c>
      <c r="B15" s="274" t="s">
        <v>256</v>
      </c>
      <c r="C15" s="279">
        <f>+C16+C17+C18+C19+C20</f>
        <v>0</v>
      </c>
    </row>
    <row r="16" spans="1:3" s="92" customFormat="1" ht="12" customHeight="1">
      <c r="A16" s="405" t="s">
        <v>104</v>
      </c>
      <c r="B16" s="390" t="s">
        <v>257</v>
      </c>
      <c r="C16" s="282"/>
    </row>
    <row r="17" spans="1:3" s="92" customFormat="1" ht="12" customHeight="1">
      <c r="A17" s="406" t="s">
        <v>105</v>
      </c>
      <c r="B17" s="391" t="s">
        <v>258</v>
      </c>
      <c r="C17" s="281"/>
    </row>
    <row r="18" spans="1:3" s="92" customFormat="1" ht="12" customHeight="1">
      <c r="A18" s="406" t="s">
        <v>106</v>
      </c>
      <c r="B18" s="391" t="s">
        <v>420</v>
      </c>
      <c r="C18" s="281"/>
    </row>
    <row r="19" spans="1:3" s="92" customFormat="1" ht="12" customHeight="1">
      <c r="A19" s="406" t="s">
        <v>107</v>
      </c>
      <c r="B19" s="391" t="s">
        <v>421</v>
      </c>
      <c r="C19" s="281"/>
    </row>
    <row r="20" spans="1:3" s="92" customFormat="1" ht="12" customHeight="1">
      <c r="A20" s="406" t="s">
        <v>108</v>
      </c>
      <c r="B20" s="391" t="s">
        <v>259</v>
      </c>
      <c r="C20" s="281"/>
    </row>
    <row r="21" spans="1:3" s="93" customFormat="1" ht="12" customHeight="1" thickBot="1">
      <c r="A21" s="407" t="s">
        <v>117</v>
      </c>
      <c r="B21" s="517" t="s">
        <v>572</v>
      </c>
      <c r="C21" s="283"/>
    </row>
    <row r="22" spans="1:3" s="93" customFormat="1" ht="12" customHeight="1" thickBot="1">
      <c r="A22" s="32" t="s">
        <v>20</v>
      </c>
      <c r="B22" s="21" t="s">
        <v>261</v>
      </c>
      <c r="C22" s="279">
        <f>+C23+C24+C25+C26+C27</f>
        <v>92831424</v>
      </c>
    </row>
    <row r="23" spans="1:3" s="93" customFormat="1" ht="12" customHeight="1">
      <c r="A23" s="405" t="s">
        <v>87</v>
      </c>
      <c r="B23" s="390" t="s">
        <v>262</v>
      </c>
      <c r="C23" s="282"/>
    </row>
    <row r="24" spans="1:3" s="92" customFormat="1" ht="12" customHeight="1">
      <c r="A24" s="406" t="s">
        <v>88</v>
      </c>
      <c r="B24" s="391" t="s">
        <v>263</v>
      </c>
      <c r="C24" s="281"/>
    </row>
    <row r="25" spans="1:3" s="93" customFormat="1" ht="12" customHeight="1">
      <c r="A25" s="406" t="s">
        <v>89</v>
      </c>
      <c r="B25" s="391" t="s">
        <v>422</v>
      </c>
      <c r="C25" s="281"/>
    </row>
    <row r="26" spans="1:3" s="93" customFormat="1" ht="12" customHeight="1">
      <c r="A26" s="406" t="s">
        <v>90</v>
      </c>
      <c r="B26" s="391" t="s">
        <v>423</v>
      </c>
      <c r="C26" s="281"/>
    </row>
    <row r="27" spans="1:3" s="93" customFormat="1" ht="12" customHeight="1">
      <c r="A27" s="406" t="s">
        <v>171</v>
      </c>
      <c r="B27" s="391" t="s">
        <v>264</v>
      </c>
      <c r="C27" s="281">
        <v>92831424</v>
      </c>
    </row>
    <row r="28" spans="1:3" s="93" customFormat="1" ht="12" customHeight="1" thickBot="1">
      <c r="A28" s="407" t="s">
        <v>172</v>
      </c>
      <c r="B28" s="517" t="s">
        <v>564</v>
      </c>
      <c r="C28" s="518"/>
    </row>
    <row r="29" spans="1:3" s="93" customFormat="1" ht="12" customHeight="1" thickBot="1">
      <c r="A29" s="32" t="s">
        <v>173</v>
      </c>
      <c r="B29" s="21" t="s">
        <v>555</v>
      </c>
      <c r="C29" s="285">
        <f>+C30+C34+C35+C36+C31+C32+C33</f>
        <v>143000000</v>
      </c>
    </row>
    <row r="30" spans="1:3" s="93" customFormat="1" ht="12" customHeight="1">
      <c r="A30" s="405" t="s">
        <v>267</v>
      </c>
      <c r="B30" s="390" t="s">
        <v>733</v>
      </c>
      <c r="C30" s="388">
        <v>87000000</v>
      </c>
    </row>
    <row r="31" spans="1:3" s="93" customFormat="1" ht="12" customHeight="1">
      <c r="A31" s="406" t="s">
        <v>268</v>
      </c>
      <c r="B31" s="391" t="s">
        <v>551</v>
      </c>
      <c r="C31" s="281">
        <v>28000000</v>
      </c>
    </row>
    <row r="32" spans="1:3" s="93" customFormat="1" ht="12" customHeight="1">
      <c r="A32" s="406" t="s">
        <v>269</v>
      </c>
      <c r="B32" s="391" t="s">
        <v>552</v>
      </c>
      <c r="C32" s="281">
        <v>20000000</v>
      </c>
    </row>
    <row r="33" spans="1:3" s="93" customFormat="1" ht="12" customHeight="1">
      <c r="A33" s="406" t="s">
        <v>270</v>
      </c>
      <c r="B33" s="391" t="s">
        <v>553</v>
      </c>
      <c r="C33" s="281"/>
    </row>
    <row r="34" spans="1:3" s="93" customFormat="1" ht="12" customHeight="1">
      <c r="A34" s="406" t="s">
        <v>547</v>
      </c>
      <c r="B34" s="391" t="s">
        <v>271</v>
      </c>
      <c r="C34" s="281">
        <v>4500000</v>
      </c>
    </row>
    <row r="35" spans="1:3" s="93" customFormat="1" ht="12" customHeight="1">
      <c r="A35" s="406" t="s">
        <v>548</v>
      </c>
      <c r="B35" s="391" t="s">
        <v>272</v>
      </c>
      <c r="C35" s="281"/>
    </row>
    <row r="36" spans="1:3" s="93" customFormat="1" ht="12" customHeight="1" thickBot="1">
      <c r="A36" s="407" t="s">
        <v>549</v>
      </c>
      <c r="B36" s="478" t="s">
        <v>273</v>
      </c>
      <c r="C36" s="283">
        <v>3500000</v>
      </c>
    </row>
    <row r="37" spans="1:3" s="93" customFormat="1" ht="12" customHeight="1" thickBot="1">
      <c r="A37" s="32" t="s">
        <v>22</v>
      </c>
      <c r="B37" s="21" t="s">
        <v>432</v>
      </c>
      <c r="C37" s="279">
        <f>SUM(C38:C48)</f>
        <v>110474000</v>
      </c>
    </row>
    <row r="38" spans="1:3" s="93" customFormat="1" ht="12" customHeight="1">
      <c r="A38" s="405" t="s">
        <v>91</v>
      </c>
      <c r="B38" s="390" t="s">
        <v>276</v>
      </c>
      <c r="C38" s="282"/>
    </row>
    <row r="39" spans="1:3" s="93" customFormat="1" ht="12" customHeight="1">
      <c r="A39" s="406" t="s">
        <v>92</v>
      </c>
      <c r="B39" s="391" t="s">
        <v>277</v>
      </c>
      <c r="C39" s="281">
        <v>83200000</v>
      </c>
    </row>
    <row r="40" spans="1:3" s="93" customFormat="1" ht="12" customHeight="1">
      <c r="A40" s="406" t="s">
        <v>93</v>
      </c>
      <c r="B40" s="391" t="s">
        <v>278</v>
      </c>
      <c r="C40" s="281">
        <v>4000000</v>
      </c>
    </row>
    <row r="41" spans="1:3" s="93" customFormat="1" ht="12" customHeight="1">
      <c r="A41" s="406" t="s">
        <v>175</v>
      </c>
      <c r="B41" s="391" t="s">
        <v>279</v>
      </c>
      <c r="C41" s="281">
        <v>300000</v>
      </c>
    </row>
    <row r="42" spans="1:3" s="93" customFormat="1" ht="12" customHeight="1">
      <c r="A42" s="406" t="s">
        <v>176</v>
      </c>
      <c r="B42" s="391" t="s">
        <v>280</v>
      </c>
      <c r="C42" s="281">
        <v>3000000</v>
      </c>
    </row>
    <row r="43" spans="1:3" s="93" customFormat="1" ht="12" customHeight="1">
      <c r="A43" s="406" t="s">
        <v>177</v>
      </c>
      <c r="B43" s="391" t="s">
        <v>281</v>
      </c>
      <c r="C43" s="281">
        <v>18954000</v>
      </c>
    </row>
    <row r="44" spans="1:3" s="93" customFormat="1" ht="12" customHeight="1">
      <c r="A44" s="406" t="s">
        <v>178</v>
      </c>
      <c r="B44" s="391" t="s">
        <v>282</v>
      </c>
      <c r="C44" s="281"/>
    </row>
    <row r="45" spans="1:3" s="93" customFormat="1" ht="12" customHeight="1">
      <c r="A45" s="406" t="s">
        <v>179</v>
      </c>
      <c r="B45" s="391" t="s">
        <v>554</v>
      </c>
      <c r="C45" s="281"/>
    </row>
    <row r="46" spans="1:3" s="93" customFormat="1" ht="12" customHeight="1">
      <c r="A46" s="406" t="s">
        <v>274</v>
      </c>
      <c r="B46" s="391" t="s">
        <v>284</v>
      </c>
      <c r="C46" s="284">
        <v>20000</v>
      </c>
    </row>
    <row r="47" spans="1:3" s="93" customFormat="1" ht="12" customHeight="1">
      <c r="A47" s="407" t="s">
        <v>275</v>
      </c>
      <c r="B47" s="392" t="s">
        <v>434</v>
      </c>
      <c r="C47" s="380"/>
    </row>
    <row r="48" spans="1:3" s="93" customFormat="1" ht="12" customHeight="1" thickBot="1">
      <c r="A48" s="407" t="s">
        <v>433</v>
      </c>
      <c r="B48" s="517" t="s">
        <v>573</v>
      </c>
      <c r="C48" s="520">
        <v>1000000</v>
      </c>
    </row>
    <row r="49" spans="1:3" s="93" customFormat="1" ht="12" customHeight="1" thickBot="1">
      <c r="A49" s="32" t="s">
        <v>23</v>
      </c>
      <c r="B49" s="21" t="s">
        <v>286</v>
      </c>
      <c r="C49" s="279">
        <f>SUM(C50:C54)</f>
        <v>10000000</v>
      </c>
    </row>
    <row r="50" spans="1:3" s="93" customFormat="1" ht="12" customHeight="1">
      <c r="A50" s="405" t="s">
        <v>94</v>
      </c>
      <c r="B50" s="390" t="s">
        <v>290</v>
      </c>
      <c r="C50" s="425"/>
    </row>
    <row r="51" spans="1:3" s="93" customFormat="1" ht="12" customHeight="1">
      <c r="A51" s="406" t="s">
        <v>95</v>
      </c>
      <c r="B51" s="391" t="s">
        <v>291</v>
      </c>
      <c r="C51" s="284">
        <v>8000000</v>
      </c>
    </row>
    <row r="52" spans="1:3" s="93" customFormat="1" ht="12" customHeight="1">
      <c r="A52" s="406" t="s">
        <v>287</v>
      </c>
      <c r="B52" s="391" t="s">
        <v>292</v>
      </c>
      <c r="C52" s="284"/>
    </row>
    <row r="53" spans="1:3" s="93" customFormat="1" ht="12" customHeight="1">
      <c r="A53" s="406" t="s">
        <v>288</v>
      </c>
      <c r="B53" s="391" t="s">
        <v>293</v>
      </c>
      <c r="C53" s="284">
        <v>2000000</v>
      </c>
    </row>
    <row r="54" spans="1:3" s="93" customFormat="1" ht="12" customHeight="1" thickBot="1">
      <c r="A54" s="407" t="s">
        <v>289</v>
      </c>
      <c r="B54" s="392" t="s">
        <v>294</v>
      </c>
      <c r="C54" s="380"/>
    </row>
    <row r="55" spans="1:3" s="93" customFormat="1" ht="12" customHeight="1" thickBot="1">
      <c r="A55" s="32" t="s">
        <v>180</v>
      </c>
      <c r="B55" s="21" t="s">
        <v>295</v>
      </c>
      <c r="C55" s="279">
        <f>SUM(C56:C58)</f>
        <v>0</v>
      </c>
    </row>
    <row r="56" spans="1:3" s="93" customFormat="1" ht="12" customHeight="1">
      <c r="A56" s="405" t="s">
        <v>96</v>
      </c>
      <c r="B56" s="390" t="s">
        <v>296</v>
      </c>
      <c r="C56" s="282"/>
    </row>
    <row r="57" spans="1:3" s="93" customFormat="1" ht="12" customHeight="1">
      <c r="A57" s="406" t="s">
        <v>97</v>
      </c>
      <c r="B57" s="391" t="s">
        <v>424</v>
      </c>
      <c r="C57" s="281"/>
    </row>
    <row r="58" spans="1:3" s="93" customFormat="1" ht="12" customHeight="1">
      <c r="A58" s="406" t="s">
        <v>299</v>
      </c>
      <c r="B58" s="391" t="s">
        <v>297</v>
      </c>
      <c r="C58" s="281"/>
    </row>
    <row r="59" spans="1:3" s="93" customFormat="1" ht="12" customHeight="1" thickBot="1">
      <c r="A59" s="407" t="s">
        <v>300</v>
      </c>
      <c r="B59" s="392" t="s">
        <v>298</v>
      </c>
      <c r="C59" s="283"/>
    </row>
    <row r="60" spans="1:3" s="93" customFormat="1" ht="12" customHeight="1" thickBot="1">
      <c r="A60" s="32" t="s">
        <v>25</v>
      </c>
      <c r="B60" s="274" t="s">
        <v>301</v>
      </c>
      <c r="C60" s="279">
        <f>SUM(C61:C63)</f>
        <v>0</v>
      </c>
    </row>
    <row r="61" spans="1:3" s="93" customFormat="1" ht="12" customHeight="1">
      <c r="A61" s="405" t="s">
        <v>181</v>
      </c>
      <c r="B61" s="390" t="s">
        <v>303</v>
      </c>
      <c r="C61" s="284"/>
    </row>
    <row r="62" spans="1:3" s="93" customFormat="1" ht="12" customHeight="1">
      <c r="A62" s="406" t="s">
        <v>182</v>
      </c>
      <c r="B62" s="391" t="s">
        <v>425</v>
      </c>
      <c r="C62" s="284"/>
    </row>
    <row r="63" spans="1:3" s="93" customFormat="1" ht="12" customHeight="1">
      <c r="A63" s="406" t="s">
        <v>230</v>
      </c>
      <c r="B63" s="391" t="s">
        <v>304</v>
      </c>
      <c r="C63" s="284"/>
    </row>
    <row r="64" spans="1:3" s="93" customFormat="1" ht="12" customHeight="1" thickBot="1">
      <c r="A64" s="407" t="s">
        <v>302</v>
      </c>
      <c r="B64" s="392" t="s">
        <v>305</v>
      </c>
      <c r="C64" s="284"/>
    </row>
    <row r="65" spans="1:3" s="93" customFormat="1" ht="12" customHeight="1" thickBot="1">
      <c r="A65" s="32" t="s">
        <v>26</v>
      </c>
      <c r="B65" s="21" t="s">
        <v>306</v>
      </c>
      <c r="C65" s="285">
        <f>+C8+C15+C22+C29+C37+C49+C55+C60</f>
        <v>434925576</v>
      </c>
    </row>
    <row r="66" spans="1:3" s="93" customFormat="1" ht="12" customHeight="1" thickBot="1">
      <c r="A66" s="408" t="s">
        <v>393</v>
      </c>
      <c r="B66" s="274" t="s">
        <v>308</v>
      </c>
      <c r="C66" s="279">
        <f>SUM(C67:C69)</f>
        <v>0</v>
      </c>
    </row>
    <row r="67" spans="1:3" s="93" customFormat="1" ht="12" customHeight="1">
      <c r="A67" s="405" t="s">
        <v>336</v>
      </c>
      <c r="B67" s="390" t="s">
        <v>309</v>
      </c>
      <c r="C67" s="284"/>
    </row>
    <row r="68" spans="1:3" s="93" customFormat="1" ht="12" customHeight="1">
      <c r="A68" s="406" t="s">
        <v>345</v>
      </c>
      <c r="B68" s="391" t="s">
        <v>310</v>
      </c>
      <c r="C68" s="284"/>
    </row>
    <row r="69" spans="1:3" s="93" customFormat="1" ht="12" customHeight="1" thickBot="1">
      <c r="A69" s="407" t="s">
        <v>346</v>
      </c>
      <c r="B69" s="393" t="s">
        <v>459</v>
      </c>
      <c r="C69" s="284"/>
    </row>
    <row r="70" spans="1:3" s="93" customFormat="1" ht="12" customHeight="1" thickBot="1">
      <c r="A70" s="408" t="s">
        <v>312</v>
      </c>
      <c r="B70" s="274" t="s">
        <v>313</v>
      </c>
      <c r="C70" s="279">
        <f>SUM(C71:C74)</f>
        <v>0</v>
      </c>
    </row>
    <row r="71" spans="1:3" s="93" customFormat="1" ht="12" customHeight="1">
      <c r="A71" s="405" t="s">
        <v>149</v>
      </c>
      <c r="B71" s="390" t="s">
        <v>314</v>
      </c>
      <c r="C71" s="284"/>
    </row>
    <row r="72" spans="1:3" s="93" customFormat="1" ht="12" customHeight="1">
      <c r="A72" s="406" t="s">
        <v>150</v>
      </c>
      <c r="B72" s="391" t="s">
        <v>566</v>
      </c>
      <c r="C72" s="284"/>
    </row>
    <row r="73" spans="1:3" s="93" customFormat="1" ht="12" customHeight="1">
      <c r="A73" s="406" t="s">
        <v>337</v>
      </c>
      <c r="B73" s="391" t="s">
        <v>315</v>
      </c>
      <c r="C73" s="284"/>
    </row>
    <row r="74" spans="1:3" s="93" customFormat="1" ht="12" customHeight="1" thickBot="1">
      <c r="A74" s="407" t="s">
        <v>338</v>
      </c>
      <c r="B74" s="276" t="s">
        <v>567</v>
      </c>
      <c r="C74" s="284"/>
    </row>
    <row r="75" spans="1:3" s="93" customFormat="1" ht="12" customHeight="1" thickBot="1">
      <c r="A75" s="408" t="s">
        <v>316</v>
      </c>
      <c r="B75" s="274" t="s">
        <v>317</v>
      </c>
      <c r="C75" s="279">
        <f>SUM(C76:C77)</f>
        <v>191951013</v>
      </c>
    </row>
    <row r="76" spans="1:3" s="93" customFormat="1" ht="12" customHeight="1">
      <c r="A76" s="405" t="s">
        <v>339</v>
      </c>
      <c r="B76" s="390" t="s">
        <v>318</v>
      </c>
      <c r="C76" s="284">
        <v>191951013</v>
      </c>
    </row>
    <row r="77" spans="1:3" s="93" customFormat="1" ht="12" customHeight="1" thickBot="1">
      <c r="A77" s="407" t="s">
        <v>340</v>
      </c>
      <c r="B77" s="392" t="s">
        <v>319</v>
      </c>
      <c r="C77" s="284"/>
    </row>
    <row r="78" spans="1:3" s="92" customFormat="1" ht="12" customHeight="1" thickBot="1">
      <c r="A78" s="408" t="s">
        <v>320</v>
      </c>
      <c r="B78" s="274" t="s">
        <v>321</v>
      </c>
      <c r="C78" s="279">
        <f>SUM(C79:C81)</f>
        <v>0</v>
      </c>
    </row>
    <row r="79" spans="1:3" s="93" customFormat="1" ht="12" customHeight="1">
      <c r="A79" s="405" t="s">
        <v>341</v>
      </c>
      <c r="B79" s="390" t="s">
        <v>322</v>
      </c>
      <c r="C79" s="284"/>
    </row>
    <row r="80" spans="1:3" s="93" customFormat="1" ht="12" customHeight="1">
      <c r="A80" s="406" t="s">
        <v>342</v>
      </c>
      <c r="B80" s="391" t="s">
        <v>323</v>
      </c>
      <c r="C80" s="284"/>
    </row>
    <row r="81" spans="1:3" s="93" customFormat="1" ht="12" customHeight="1" thickBot="1">
      <c r="A81" s="407" t="s">
        <v>343</v>
      </c>
      <c r="B81" s="392" t="s">
        <v>568</v>
      </c>
      <c r="C81" s="284"/>
    </row>
    <row r="82" spans="1:3" s="93" customFormat="1" ht="12" customHeight="1" thickBot="1">
      <c r="A82" s="408" t="s">
        <v>324</v>
      </c>
      <c r="B82" s="274" t="s">
        <v>344</v>
      </c>
      <c r="C82" s="279">
        <f>SUM(C83:C86)</f>
        <v>0</v>
      </c>
    </row>
    <row r="83" spans="1:3" s="93" customFormat="1" ht="12" customHeight="1">
      <c r="A83" s="409" t="s">
        <v>325</v>
      </c>
      <c r="B83" s="390" t="s">
        <v>326</v>
      </c>
      <c r="C83" s="284"/>
    </row>
    <row r="84" spans="1:3" s="93" customFormat="1" ht="12" customHeight="1">
      <c r="A84" s="410" t="s">
        <v>327</v>
      </c>
      <c r="B84" s="391" t="s">
        <v>328</v>
      </c>
      <c r="C84" s="284"/>
    </row>
    <row r="85" spans="1:3" s="93" customFormat="1" ht="12" customHeight="1">
      <c r="A85" s="410" t="s">
        <v>329</v>
      </c>
      <c r="B85" s="391" t="s">
        <v>330</v>
      </c>
      <c r="C85" s="284"/>
    </row>
    <row r="86" spans="1:3" s="92" customFormat="1" ht="12" customHeight="1" thickBot="1">
      <c r="A86" s="411" t="s">
        <v>331</v>
      </c>
      <c r="B86" s="392" t="s">
        <v>332</v>
      </c>
      <c r="C86" s="284"/>
    </row>
    <row r="87" spans="1:3" s="92" customFormat="1" ht="12" customHeight="1" thickBot="1">
      <c r="A87" s="408" t="s">
        <v>333</v>
      </c>
      <c r="B87" s="274" t="s">
        <v>473</v>
      </c>
      <c r="C87" s="426"/>
    </row>
    <row r="88" spans="1:3" s="92" customFormat="1" ht="12" customHeight="1" thickBot="1">
      <c r="A88" s="408" t="s">
        <v>505</v>
      </c>
      <c r="B88" s="274" t="s">
        <v>334</v>
      </c>
      <c r="C88" s="426"/>
    </row>
    <row r="89" spans="1:3" s="92" customFormat="1" ht="12" customHeight="1" thickBot="1">
      <c r="A89" s="408" t="s">
        <v>506</v>
      </c>
      <c r="B89" s="397" t="s">
        <v>476</v>
      </c>
      <c r="C89" s="285">
        <f>+C66+C70+C75+C78+C82+C88+C87</f>
        <v>191951013</v>
      </c>
    </row>
    <row r="90" spans="1:3" s="92" customFormat="1" ht="12" customHeight="1" thickBot="1">
      <c r="A90" s="412" t="s">
        <v>507</v>
      </c>
      <c r="B90" s="398" t="s">
        <v>508</v>
      </c>
      <c r="C90" s="285">
        <f>+C65+C89</f>
        <v>626876589</v>
      </c>
    </row>
    <row r="91" spans="1:3" s="93" customFormat="1" ht="15" customHeight="1" thickBot="1">
      <c r="A91" s="222"/>
      <c r="B91" s="223"/>
      <c r="C91" s="343"/>
    </row>
    <row r="92" spans="1:3" s="65" customFormat="1" ht="16.5" customHeight="1" thickBot="1">
      <c r="A92" s="226"/>
      <c r="B92" s="227" t="s">
        <v>57</v>
      </c>
      <c r="C92" s="345"/>
    </row>
    <row r="93" spans="1:3" s="94" customFormat="1" ht="12" customHeight="1" thickBot="1">
      <c r="A93" s="386" t="s">
        <v>18</v>
      </c>
      <c r="B93" s="28" t="s">
        <v>512</v>
      </c>
      <c r="C93" s="278">
        <f>+C94+C95+C96+C97+C98+C111</f>
        <v>321980424</v>
      </c>
    </row>
    <row r="94" spans="1:3" ht="12" customHeight="1">
      <c r="A94" s="413" t="s">
        <v>98</v>
      </c>
      <c r="B94" s="10" t="s">
        <v>49</v>
      </c>
      <c r="C94" s="280">
        <v>67651800</v>
      </c>
    </row>
    <row r="95" spans="1:3" ht="12" customHeight="1">
      <c r="A95" s="406" t="s">
        <v>99</v>
      </c>
      <c r="B95" s="8" t="s">
        <v>183</v>
      </c>
      <c r="C95" s="281">
        <v>12864345</v>
      </c>
    </row>
    <row r="96" spans="1:3" ht="12" customHeight="1">
      <c r="A96" s="406" t="s">
        <v>100</v>
      </c>
      <c r="B96" s="8" t="s">
        <v>140</v>
      </c>
      <c r="C96" s="283">
        <v>153144790</v>
      </c>
    </row>
    <row r="97" spans="1:3" ht="12" customHeight="1">
      <c r="A97" s="406" t="s">
        <v>101</v>
      </c>
      <c r="B97" s="11" t="s">
        <v>184</v>
      </c>
      <c r="C97" s="283">
        <v>3372000</v>
      </c>
    </row>
    <row r="98" spans="1:3" ht="12" customHeight="1">
      <c r="A98" s="406" t="s">
        <v>112</v>
      </c>
      <c r="B98" s="19" t="s">
        <v>185</v>
      </c>
      <c r="C98" s="283">
        <v>60586620</v>
      </c>
    </row>
    <row r="99" spans="1:3" ht="12" customHeight="1">
      <c r="A99" s="406" t="s">
        <v>102</v>
      </c>
      <c r="B99" s="8" t="s">
        <v>509</v>
      </c>
      <c r="C99" s="283"/>
    </row>
    <row r="100" spans="1:3" ht="12" customHeight="1">
      <c r="A100" s="406" t="s">
        <v>103</v>
      </c>
      <c r="B100" s="138" t="s">
        <v>439</v>
      </c>
      <c r="C100" s="283"/>
    </row>
    <row r="101" spans="1:3" ht="12" customHeight="1">
      <c r="A101" s="406" t="s">
        <v>113</v>
      </c>
      <c r="B101" s="138" t="s">
        <v>438</v>
      </c>
      <c r="C101" s="283"/>
    </row>
    <row r="102" spans="1:3" ht="12" customHeight="1">
      <c r="A102" s="406" t="s">
        <v>114</v>
      </c>
      <c r="B102" s="138" t="s">
        <v>350</v>
      </c>
      <c r="C102" s="283"/>
    </row>
    <row r="103" spans="1:3" ht="12" customHeight="1">
      <c r="A103" s="406" t="s">
        <v>115</v>
      </c>
      <c r="B103" s="139" t="s">
        <v>351</v>
      </c>
      <c r="C103" s="283"/>
    </row>
    <row r="104" spans="1:3" ht="12" customHeight="1">
      <c r="A104" s="406" t="s">
        <v>116</v>
      </c>
      <c r="B104" s="139" t="s">
        <v>352</v>
      </c>
      <c r="C104" s="283"/>
    </row>
    <row r="105" spans="1:3" ht="12" customHeight="1">
      <c r="A105" s="406" t="s">
        <v>118</v>
      </c>
      <c r="B105" s="138" t="s">
        <v>353</v>
      </c>
      <c r="C105" s="283">
        <v>49276620</v>
      </c>
    </row>
    <row r="106" spans="1:3" ht="12" customHeight="1">
      <c r="A106" s="406" t="s">
        <v>186</v>
      </c>
      <c r="B106" s="138" t="s">
        <v>354</v>
      </c>
      <c r="C106" s="283"/>
    </row>
    <row r="107" spans="1:3" ht="12" customHeight="1">
      <c r="A107" s="406" t="s">
        <v>348</v>
      </c>
      <c r="B107" s="139" t="s">
        <v>355</v>
      </c>
      <c r="C107" s="283"/>
    </row>
    <row r="108" spans="1:3" ht="12" customHeight="1">
      <c r="A108" s="414" t="s">
        <v>349</v>
      </c>
      <c r="B108" s="140" t="s">
        <v>356</v>
      </c>
      <c r="C108" s="283"/>
    </row>
    <row r="109" spans="1:3" ht="12" customHeight="1">
      <c r="A109" s="406" t="s">
        <v>436</v>
      </c>
      <c r="B109" s="140" t="s">
        <v>357</v>
      </c>
      <c r="C109" s="283"/>
    </row>
    <row r="110" spans="1:3" ht="12" customHeight="1">
      <c r="A110" s="406" t="s">
        <v>437</v>
      </c>
      <c r="B110" s="139" t="s">
        <v>358</v>
      </c>
      <c r="C110" s="281">
        <v>11310000</v>
      </c>
    </row>
    <row r="111" spans="1:3" ht="12" customHeight="1">
      <c r="A111" s="406" t="s">
        <v>441</v>
      </c>
      <c r="B111" s="11" t="s">
        <v>50</v>
      </c>
      <c r="C111" s="281">
        <v>24360869</v>
      </c>
    </row>
    <row r="112" spans="1:3" ht="12" customHeight="1">
      <c r="A112" s="407" t="s">
        <v>442</v>
      </c>
      <c r="B112" s="8" t="s">
        <v>510</v>
      </c>
      <c r="C112" s="283">
        <v>9360869</v>
      </c>
    </row>
    <row r="113" spans="1:3" ht="12" customHeight="1" thickBot="1">
      <c r="A113" s="415" t="s">
        <v>443</v>
      </c>
      <c r="B113" s="141" t="s">
        <v>511</v>
      </c>
      <c r="C113" s="287">
        <v>15000000</v>
      </c>
    </row>
    <row r="114" spans="1:3" ht="12" customHeight="1" thickBot="1">
      <c r="A114" s="32" t="s">
        <v>19</v>
      </c>
      <c r="B114" s="27" t="s">
        <v>359</v>
      </c>
      <c r="C114" s="279">
        <f>+C115+C117+C119</f>
        <v>274720000</v>
      </c>
    </row>
    <row r="115" spans="1:3" ht="12" customHeight="1">
      <c r="A115" s="405" t="s">
        <v>104</v>
      </c>
      <c r="B115" s="8" t="s">
        <v>229</v>
      </c>
      <c r="C115" s="282">
        <v>45720000</v>
      </c>
    </row>
    <row r="116" spans="1:3" ht="12" customHeight="1">
      <c r="A116" s="405" t="s">
        <v>105</v>
      </c>
      <c r="B116" s="12" t="s">
        <v>363</v>
      </c>
      <c r="C116" s="282"/>
    </row>
    <row r="117" spans="1:3" ht="12" customHeight="1">
      <c r="A117" s="405" t="s">
        <v>106</v>
      </c>
      <c r="B117" s="12" t="s">
        <v>187</v>
      </c>
      <c r="C117" s="281">
        <v>229000000</v>
      </c>
    </row>
    <row r="118" spans="1:3" ht="12" customHeight="1">
      <c r="A118" s="405" t="s">
        <v>107</v>
      </c>
      <c r="B118" s="12" t="s">
        <v>364</v>
      </c>
      <c r="C118" s="249"/>
    </row>
    <row r="119" spans="1:3" ht="12" customHeight="1">
      <c r="A119" s="405" t="s">
        <v>108</v>
      </c>
      <c r="B119" s="276" t="s">
        <v>231</v>
      </c>
      <c r="C119" s="249"/>
    </row>
    <row r="120" spans="1:3" ht="12" customHeight="1">
      <c r="A120" s="405" t="s">
        <v>117</v>
      </c>
      <c r="B120" s="275" t="s">
        <v>426</v>
      </c>
      <c r="C120" s="249"/>
    </row>
    <row r="121" spans="1:3" ht="12" customHeight="1">
      <c r="A121" s="405" t="s">
        <v>119</v>
      </c>
      <c r="B121" s="389" t="s">
        <v>369</v>
      </c>
      <c r="C121" s="249"/>
    </row>
    <row r="122" spans="1:3" ht="12" customHeight="1">
      <c r="A122" s="405" t="s">
        <v>188</v>
      </c>
      <c r="B122" s="139" t="s">
        <v>352</v>
      </c>
      <c r="C122" s="249"/>
    </row>
    <row r="123" spans="1:3" ht="12" customHeight="1">
      <c r="A123" s="405" t="s">
        <v>189</v>
      </c>
      <c r="B123" s="139" t="s">
        <v>368</v>
      </c>
      <c r="C123" s="249"/>
    </row>
    <row r="124" spans="1:3" ht="12" customHeight="1">
      <c r="A124" s="405" t="s">
        <v>190</v>
      </c>
      <c r="B124" s="139" t="s">
        <v>367</v>
      </c>
      <c r="C124" s="249"/>
    </row>
    <row r="125" spans="1:3" ht="12" customHeight="1">
      <c r="A125" s="405" t="s">
        <v>360</v>
      </c>
      <c r="B125" s="139" t="s">
        <v>355</v>
      </c>
      <c r="C125" s="249"/>
    </row>
    <row r="126" spans="1:3" ht="12" customHeight="1">
      <c r="A126" s="405" t="s">
        <v>361</v>
      </c>
      <c r="B126" s="139" t="s">
        <v>366</v>
      </c>
      <c r="C126" s="249"/>
    </row>
    <row r="127" spans="1:3" ht="12" customHeight="1" thickBot="1">
      <c r="A127" s="414" t="s">
        <v>362</v>
      </c>
      <c r="B127" s="139" t="s">
        <v>365</v>
      </c>
      <c r="C127" s="251"/>
    </row>
    <row r="128" spans="1:3" ht="12" customHeight="1" thickBot="1">
      <c r="A128" s="32" t="s">
        <v>20</v>
      </c>
      <c r="B128" s="122" t="s">
        <v>446</v>
      </c>
      <c r="C128" s="279">
        <f>+C93+C114</f>
        <v>596700424</v>
      </c>
    </row>
    <row r="129" spans="1:3" ht="12" customHeight="1" thickBot="1">
      <c r="A129" s="32" t="s">
        <v>21</v>
      </c>
      <c r="B129" s="122" t="s">
        <v>447</v>
      </c>
      <c r="C129" s="279">
        <f>+C130+C131+C132</f>
        <v>0</v>
      </c>
    </row>
    <row r="130" spans="1:3" s="94" customFormat="1" ht="12" customHeight="1">
      <c r="A130" s="405" t="s">
        <v>267</v>
      </c>
      <c r="B130" s="9" t="s">
        <v>515</v>
      </c>
      <c r="C130" s="249"/>
    </row>
    <row r="131" spans="1:3" ht="12" customHeight="1">
      <c r="A131" s="405" t="s">
        <v>268</v>
      </c>
      <c r="B131" s="9" t="s">
        <v>455</v>
      </c>
      <c r="C131" s="249"/>
    </row>
    <row r="132" spans="1:3" ht="12" customHeight="1" thickBot="1">
      <c r="A132" s="414" t="s">
        <v>269</v>
      </c>
      <c r="B132" s="7" t="s">
        <v>514</v>
      </c>
      <c r="C132" s="249"/>
    </row>
    <row r="133" spans="1:3" ht="12" customHeight="1" thickBot="1">
      <c r="A133" s="32" t="s">
        <v>22</v>
      </c>
      <c r="B133" s="122" t="s">
        <v>448</v>
      </c>
      <c r="C133" s="279">
        <f>+C134+C135+C136+C137+C138+C139</f>
        <v>0</v>
      </c>
    </row>
    <row r="134" spans="1:3" ht="12" customHeight="1">
      <c r="A134" s="405" t="s">
        <v>91</v>
      </c>
      <c r="B134" s="9" t="s">
        <v>457</v>
      </c>
      <c r="C134" s="249"/>
    </row>
    <row r="135" spans="1:3" ht="12" customHeight="1">
      <c r="A135" s="405" t="s">
        <v>92</v>
      </c>
      <c r="B135" s="9" t="s">
        <v>449</v>
      </c>
      <c r="C135" s="249"/>
    </row>
    <row r="136" spans="1:3" ht="12" customHeight="1">
      <c r="A136" s="405" t="s">
        <v>93</v>
      </c>
      <c r="B136" s="9" t="s">
        <v>450</v>
      </c>
      <c r="C136" s="249"/>
    </row>
    <row r="137" spans="1:3" ht="12" customHeight="1">
      <c r="A137" s="405" t="s">
        <v>175</v>
      </c>
      <c r="B137" s="9" t="s">
        <v>513</v>
      </c>
      <c r="C137" s="249"/>
    </row>
    <row r="138" spans="1:3" ht="12" customHeight="1">
      <c r="A138" s="405" t="s">
        <v>176</v>
      </c>
      <c r="B138" s="9" t="s">
        <v>452</v>
      </c>
      <c r="C138" s="249"/>
    </row>
    <row r="139" spans="1:3" s="94" customFormat="1" ht="12" customHeight="1" thickBot="1">
      <c r="A139" s="414" t="s">
        <v>177</v>
      </c>
      <c r="B139" s="7" t="s">
        <v>453</v>
      </c>
      <c r="C139" s="249"/>
    </row>
    <row r="140" spans="1:11" ht="12" customHeight="1" thickBot="1">
      <c r="A140" s="32" t="s">
        <v>23</v>
      </c>
      <c r="B140" s="122" t="s">
        <v>536</v>
      </c>
      <c r="C140" s="285">
        <f>+C141+C142+C144+C145+C143</f>
        <v>30176165</v>
      </c>
      <c r="K140" s="232"/>
    </row>
    <row r="141" spans="1:3" ht="12.75">
      <c r="A141" s="405" t="s">
        <v>94</v>
      </c>
      <c r="B141" s="9" t="s">
        <v>370</v>
      </c>
      <c r="C141" s="249">
        <v>3140576</v>
      </c>
    </row>
    <row r="142" spans="1:3" ht="12" customHeight="1">
      <c r="A142" s="405" t="s">
        <v>95</v>
      </c>
      <c r="B142" s="9" t="s">
        <v>371</v>
      </c>
      <c r="C142" s="249"/>
    </row>
    <row r="143" spans="1:3" ht="12" customHeight="1">
      <c r="A143" s="405" t="s">
        <v>287</v>
      </c>
      <c r="B143" s="9" t="s">
        <v>535</v>
      </c>
      <c r="C143" s="249">
        <v>27035589</v>
      </c>
    </row>
    <row r="144" spans="1:3" s="94" customFormat="1" ht="12" customHeight="1">
      <c r="A144" s="405" t="s">
        <v>288</v>
      </c>
      <c r="B144" s="9" t="s">
        <v>462</v>
      </c>
      <c r="C144" s="249"/>
    </row>
    <row r="145" spans="1:3" s="94" customFormat="1" ht="12" customHeight="1" thickBot="1">
      <c r="A145" s="414" t="s">
        <v>289</v>
      </c>
      <c r="B145" s="7" t="s">
        <v>389</v>
      </c>
      <c r="C145" s="249"/>
    </row>
    <row r="146" spans="1:3" s="94" customFormat="1" ht="12" customHeight="1" thickBot="1">
      <c r="A146" s="32" t="s">
        <v>24</v>
      </c>
      <c r="B146" s="122" t="s">
        <v>463</v>
      </c>
      <c r="C146" s="288">
        <f>+C147+C148+C149+C150+C151</f>
        <v>0</v>
      </c>
    </row>
    <row r="147" spans="1:3" s="94" customFormat="1" ht="12" customHeight="1">
      <c r="A147" s="405" t="s">
        <v>96</v>
      </c>
      <c r="B147" s="9" t="s">
        <v>458</v>
      </c>
      <c r="C147" s="249"/>
    </row>
    <row r="148" spans="1:3" s="94" customFormat="1" ht="12" customHeight="1">
      <c r="A148" s="405" t="s">
        <v>97</v>
      </c>
      <c r="B148" s="9" t="s">
        <v>465</v>
      </c>
      <c r="C148" s="249"/>
    </row>
    <row r="149" spans="1:3" s="94" customFormat="1" ht="12" customHeight="1">
      <c r="A149" s="405" t="s">
        <v>299</v>
      </c>
      <c r="B149" s="9" t="s">
        <v>460</v>
      </c>
      <c r="C149" s="249"/>
    </row>
    <row r="150" spans="1:3" s="94" customFormat="1" ht="12" customHeight="1">
      <c r="A150" s="405" t="s">
        <v>300</v>
      </c>
      <c r="B150" s="9" t="s">
        <v>516</v>
      </c>
      <c r="C150" s="249"/>
    </row>
    <row r="151" spans="1:3" ht="12.75" customHeight="1" thickBot="1">
      <c r="A151" s="414" t="s">
        <v>464</v>
      </c>
      <c r="B151" s="7" t="s">
        <v>467</v>
      </c>
      <c r="C151" s="251"/>
    </row>
    <row r="152" spans="1:3" ht="12.75" customHeight="1" thickBot="1">
      <c r="A152" s="454" t="s">
        <v>25</v>
      </c>
      <c r="B152" s="122" t="s">
        <v>468</v>
      </c>
      <c r="C152" s="288"/>
    </row>
    <row r="153" spans="1:3" ht="12.75" customHeight="1" thickBot="1">
      <c r="A153" s="454" t="s">
        <v>26</v>
      </c>
      <c r="B153" s="122" t="s">
        <v>469</v>
      </c>
      <c r="C153" s="288"/>
    </row>
    <row r="154" spans="1:3" ht="12" customHeight="1" thickBot="1">
      <c r="A154" s="32" t="s">
        <v>27</v>
      </c>
      <c r="B154" s="122" t="s">
        <v>471</v>
      </c>
      <c r="C154" s="399">
        <f>+C129+C133+C140+C146+C152+C153</f>
        <v>30176165</v>
      </c>
    </row>
    <row r="155" spans="1:3" ht="15" customHeight="1" thickBot="1">
      <c r="A155" s="416" t="s">
        <v>28</v>
      </c>
      <c r="B155" s="360" t="s">
        <v>470</v>
      </c>
      <c r="C155" s="399">
        <f>+C128+C154</f>
        <v>626876589</v>
      </c>
    </row>
    <row r="156" spans="1:3" ht="13.5" thickBot="1">
      <c r="A156" s="365"/>
      <c r="B156" s="366"/>
      <c r="C156" s="581">
        <f>C90-C155</f>
        <v>0</v>
      </c>
    </row>
    <row r="157" spans="1:3" ht="15" customHeight="1" thickBot="1">
      <c r="A157" s="230" t="s">
        <v>517</v>
      </c>
      <c r="B157" s="231"/>
      <c r="C157" s="119">
        <v>21</v>
      </c>
    </row>
    <row r="158" spans="1:3" ht="14.25" customHeight="1" thickBot="1">
      <c r="A158" s="230" t="s">
        <v>206</v>
      </c>
      <c r="B158" s="231"/>
      <c r="C158" s="119">
        <v>0</v>
      </c>
    </row>
    <row r="159" spans="1:3" ht="12.75">
      <c r="A159" s="578"/>
      <c r="B159" s="579"/>
      <c r="C159" s="631"/>
    </row>
    <row r="160" spans="1:2" ht="12.75">
      <c r="A160" s="578"/>
      <c r="B160" s="579"/>
    </row>
    <row r="161" spans="1:3" ht="12.75">
      <c r="A161" s="578"/>
      <c r="B161" s="579"/>
      <c r="C161" s="580"/>
    </row>
    <row r="162" spans="1:3" ht="12.75">
      <c r="A162" s="578"/>
      <c r="B162" s="579"/>
      <c r="C162" s="580"/>
    </row>
    <row r="163" spans="1:3" ht="12.75">
      <c r="A163" s="578"/>
      <c r="B163" s="579"/>
      <c r="C163" s="580"/>
    </row>
    <row r="164" spans="1:3" ht="12.75">
      <c r="A164" s="578"/>
      <c r="B164" s="579"/>
      <c r="C164" s="580"/>
    </row>
    <row r="165" spans="1:3" ht="12.75">
      <c r="A165" s="578"/>
      <c r="B165" s="579"/>
      <c r="C165" s="580"/>
    </row>
    <row r="166" spans="1:3" ht="12.75">
      <c r="A166" s="578"/>
      <c r="B166" s="579"/>
      <c r="C166" s="580"/>
    </row>
    <row r="167" spans="1:3" ht="12.75">
      <c r="A167" s="578"/>
      <c r="B167" s="579"/>
      <c r="C167" s="580"/>
    </row>
    <row r="168" spans="1:3" ht="12.75">
      <c r="A168" s="578"/>
      <c r="B168" s="579"/>
      <c r="C168" s="580"/>
    </row>
    <row r="169" spans="1:3" ht="12.75">
      <c r="A169" s="578"/>
      <c r="B169" s="579"/>
      <c r="C169" s="580"/>
    </row>
    <row r="170" spans="1:3" ht="12.75">
      <c r="A170" s="578"/>
      <c r="B170" s="579"/>
      <c r="C170" s="580"/>
    </row>
    <row r="171" spans="1:3" ht="12.75">
      <c r="A171" s="578"/>
      <c r="B171" s="579"/>
      <c r="C171" s="580"/>
    </row>
    <row r="172" spans="1:3" ht="12.75">
      <c r="A172" s="578"/>
      <c r="B172" s="579"/>
      <c r="C172" s="580"/>
    </row>
    <row r="173" spans="1:3" ht="12.75">
      <c r="A173" s="578"/>
      <c r="B173" s="579"/>
      <c r="C173" s="580"/>
    </row>
    <row r="174" spans="1:3" ht="12.75">
      <c r="A174" s="578"/>
      <c r="B174" s="579"/>
      <c r="C174" s="580"/>
    </row>
    <row r="175" spans="1:3" ht="12.75">
      <c r="A175" s="578"/>
      <c r="B175" s="579"/>
      <c r="C175" s="580"/>
    </row>
    <row r="176" spans="1:3" ht="12.75">
      <c r="A176" s="578"/>
      <c r="B176" s="579"/>
      <c r="C176" s="580"/>
    </row>
    <row r="177" spans="1:3" ht="12.75">
      <c r="A177" s="578"/>
      <c r="B177" s="579"/>
      <c r="C177" s="580"/>
    </row>
    <row r="178" spans="1:3" ht="12.75">
      <c r="A178" s="578"/>
      <c r="B178" s="579"/>
      <c r="C178" s="580"/>
    </row>
    <row r="179" spans="1:3" ht="12.75">
      <c r="A179" s="578"/>
      <c r="B179" s="579"/>
      <c r="C179" s="58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8"/>
  <sheetViews>
    <sheetView zoomScale="120" zoomScaleNormal="120" zoomScaleSheetLayoutView="85" workbookViewId="0" topLeftCell="A1">
      <selection activeCell="C96" sqref="C96"/>
    </sheetView>
  </sheetViews>
  <sheetFormatPr defaultColWidth="9.00390625" defaultRowHeight="12.75"/>
  <cols>
    <col min="1" max="1" width="19.50390625" style="367" customWidth="1"/>
    <col min="2" max="2" width="72.00390625" style="368" customWidth="1"/>
    <col min="3" max="3" width="25.00390625" style="369" customWidth="1"/>
    <col min="4" max="16384" width="9.375" style="3" customWidth="1"/>
  </cols>
  <sheetData>
    <row r="1" spans="1:3" s="2" customFormat="1" ht="16.5" customHeight="1" thickBot="1">
      <c r="A1" s="559"/>
      <c r="B1" s="560"/>
      <c r="C1" s="554" t="str">
        <f>CONCATENATE("9.1.1. melléklet ",ALAPADATOK!A7," ",ALAPADATOK!B7," ",ALAPADATOK!C7," ",ALAPADATOK!D7," ",ALAPADATOK!E7," ",ALAPADATOK!F7," ",ALAPADATOK!G7," ",ALAPADATOK!H7)</f>
        <v>9.1.1. melléklet a 4 / 2019 ( II. 25. ) önkormányzati rendelethez</v>
      </c>
    </row>
    <row r="2" spans="1:3" s="90" customFormat="1" ht="21" customHeight="1">
      <c r="A2" s="561" t="s">
        <v>61</v>
      </c>
      <c r="B2" s="562" t="str">
        <f>CONCATENATE(ALAPADATOK!A3)</f>
        <v>BALATONGYÖRÖK KÖZSÉG ÖNKORMÁNYZATA</v>
      </c>
      <c r="C2" s="563" t="s">
        <v>54</v>
      </c>
    </row>
    <row r="3" spans="1:3" s="90" customFormat="1" ht="16.5" thickBot="1">
      <c r="A3" s="564" t="s">
        <v>203</v>
      </c>
      <c r="B3" s="565" t="s">
        <v>427</v>
      </c>
      <c r="C3" s="566" t="s">
        <v>59</v>
      </c>
    </row>
    <row r="4" spans="1:3" s="91" customFormat="1" ht="15.75" customHeight="1" thickBot="1">
      <c r="A4" s="567"/>
      <c r="B4" s="567"/>
      <c r="C4" s="568" t="str">
        <f>'KV_9.1.sz.mell'!C4</f>
        <v>Forintban!</v>
      </c>
    </row>
    <row r="5" spans="1:3" ht="13.5" thickBot="1">
      <c r="A5" s="569" t="s">
        <v>205</v>
      </c>
      <c r="B5" s="570" t="s">
        <v>558</v>
      </c>
      <c r="C5" s="571" t="s">
        <v>55</v>
      </c>
    </row>
    <row r="6" spans="1:3" s="65" customFormat="1" ht="12.75" customHeight="1" thickBot="1">
      <c r="A6" s="572"/>
      <c r="B6" s="573" t="s">
        <v>491</v>
      </c>
      <c r="C6" s="574" t="s">
        <v>492</v>
      </c>
    </row>
    <row r="7" spans="1:3" s="65" customFormat="1" ht="15.75" customHeight="1" thickBot="1">
      <c r="A7" s="216"/>
      <c r="B7" s="217" t="s">
        <v>56</v>
      </c>
      <c r="C7" s="338"/>
    </row>
    <row r="8" spans="1:3" s="65" customFormat="1" ht="12" customHeight="1" thickBot="1">
      <c r="A8" s="32" t="s">
        <v>18</v>
      </c>
      <c r="B8" s="21" t="s">
        <v>251</v>
      </c>
      <c r="C8" s="279">
        <f>+C9+C10+C11+C12+C13+C14</f>
        <v>78620152</v>
      </c>
    </row>
    <row r="9" spans="1:3" s="92" customFormat="1" ht="12" customHeight="1">
      <c r="A9" s="405" t="s">
        <v>98</v>
      </c>
      <c r="B9" s="390" t="s">
        <v>252</v>
      </c>
      <c r="C9" s="282">
        <v>67209712</v>
      </c>
    </row>
    <row r="10" spans="1:3" s="93" customFormat="1" ht="12" customHeight="1">
      <c r="A10" s="406" t="s">
        <v>99</v>
      </c>
      <c r="B10" s="391" t="s">
        <v>253</v>
      </c>
      <c r="C10" s="281"/>
    </row>
    <row r="11" spans="1:3" s="93" customFormat="1" ht="12" customHeight="1">
      <c r="A11" s="406" t="s">
        <v>100</v>
      </c>
      <c r="B11" s="391" t="s">
        <v>545</v>
      </c>
      <c r="C11" s="281">
        <v>9610440</v>
      </c>
    </row>
    <row r="12" spans="1:3" s="93" customFormat="1" ht="12" customHeight="1">
      <c r="A12" s="406" t="s">
        <v>101</v>
      </c>
      <c r="B12" s="391" t="s">
        <v>255</v>
      </c>
      <c r="C12" s="281">
        <v>1800000</v>
      </c>
    </row>
    <row r="13" spans="1:3" s="93" customFormat="1" ht="12" customHeight="1">
      <c r="A13" s="406" t="s">
        <v>148</v>
      </c>
      <c r="B13" s="391" t="s">
        <v>504</v>
      </c>
      <c r="C13" s="281"/>
    </row>
    <row r="14" spans="1:3" s="92" customFormat="1" ht="12" customHeight="1" thickBot="1">
      <c r="A14" s="407" t="s">
        <v>102</v>
      </c>
      <c r="B14" s="392" t="s">
        <v>431</v>
      </c>
      <c r="C14" s="281"/>
    </row>
    <row r="15" spans="1:3" s="92" customFormat="1" ht="12" customHeight="1" thickBot="1">
      <c r="A15" s="32" t="s">
        <v>19</v>
      </c>
      <c r="B15" s="274" t="s">
        <v>256</v>
      </c>
      <c r="C15" s="279">
        <f>+C16+C17+C18+C19+C20</f>
        <v>92831424</v>
      </c>
    </row>
    <row r="16" spans="1:3" s="92" customFormat="1" ht="12" customHeight="1">
      <c r="A16" s="405" t="s">
        <v>104</v>
      </c>
      <c r="B16" s="390" t="s">
        <v>257</v>
      </c>
      <c r="C16" s="282"/>
    </row>
    <row r="17" spans="1:3" s="92" customFormat="1" ht="12" customHeight="1">
      <c r="A17" s="406" t="s">
        <v>105</v>
      </c>
      <c r="B17" s="391" t="s">
        <v>258</v>
      </c>
      <c r="C17" s="281"/>
    </row>
    <row r="18" spans="1:3" s="92" customFormat="1" ht="12" customHeight="1">
      <c r="A18" s="406" t="s">
        <v>106</v>
      </c>
      <c r="B18" s="391" t="s">
        <v>420</v>
      </c>
      <c r="C18" s="281"/>
    </row>
    <row r="19" spans="1:3" s="92" customFormat="1" ht="12" customHeight="1">
      <c r="A19" s="406" t="s">
        <v>107</v>
      </c>
      <c r="B19" s="391" t="s">
        <v>421</v>
      </c>
      <c r="C19" s="281"/>
    </row>
    <row r="20" spans="1:3" s="92" customFormat="1" ht="12" customHeight="1">
      <c r="A20" s="406" t="s">
        <v>108</v>
      </c>
      <c r="B20" s="391" t="s">
        <v>259</v>
      </c>
      <c r="C20" s="281">
        <v>92831424</v>
      </c>
    </row>
    <row r="21" spans="1:3" s="93" customFormat="1" ht="12" customHeight="1" thickBot="1">
      <c r="A21" s="407" t="s">
        <v>117</v>
      </c>
      <c r="B21" s="392" t="s">
        <v>260</v>
      </c>
      <c r="C21" s="283"/>
    </row>
    <row r="22" spans="1:3" s="93" customFormat="1" ht="12" customHeight="1" thickBot="1">
      <c r="A22" s="32" t="s">
        <v>20</v>
      </c>
      <c r="B22" s="21" t="s">
        <v>261</v>
      </c>
      <c r="C22" s="279">
        <f>+C23+C24+C25+C26+C27</f>
        <v>0</v>
      </c>
    </row>
    <row r="23" spans="1:3" s="93" customFormat="1" ht="12" customHeight="1">
      <c r="A23" s="405" t="s">
        <v>87</v>
      </c>
      <c r="B23" s="390" t="s">
        <v>262</v>
      </c>
      <c r="C23" s="282"/>
    </row>
    <row r="24" spans="1:3" s="92" customFormat="1" ht="12" customHeight="1">
      <c r="A24" s="406" t="s">
        <v>88</v>
      </c>
      <c r="B24" s="391" t="s">
        <v>263</v>
      </c>
      <c r="C24" s="281"/>
    </row>
    <row r="25" spans="1:3" s="93" customFormat="1" ht="12" customHeight="1">
      <c r="A25" s="406" t="s">
        <v>89</v>
      </c>
      <c r="B25" s="391" t="s">
        <v>422</v>
      </c>
      <c r="C25" s="281"/>
    </row>
    <row r="26" spans="1:3" s="93" customFormat="1" ht="12" customHeight="1">
      <c r="A26" s="406" t="s">
        <v>90</v>
      </c>
      <c r="B26" s="391" t="s">
        <v>423</v>
      </c>
      <c r="C26" s="281"/>
    </row>
    <row r="27" spans="1:3" s="93" customFormat="1" ht="12" customHeight="1">
      <c r="A27" s="406" t="s">
        <v>171</v>
      </c>
      <c r="B27" s="391" t="s">
        <v>264</v>
      </c>
      <c r="C27" s="281"/>
    </row>
    <row r="28" spans="1:3" s="93" customFormat="1" ht="12" customHeight="1" thickBot="1">
      <c r="A28" s="407" t="s">
        <v>172</v>
      </c>
      <c r="B28" s="392" t="s">
        <v>265</v>
      </c>
      <c r="C28" s="283"/>
    </row>
    <row r="29" spans="1:3" s="93" customFormat="1" ht="12" customHeight="1" thickBot="1">
      <c r="A29" s="32" t="s">
        <v>173</v>
      </c>
      <c r="B29" s="21" t="s">
        <v>555</v>
      </c>
      <c r="C29" s="285">
        <f>SUM(C30:C36)</f>
        <v>143000000</v>
      </c>
    </row>
    <row r="30" spans="1:3" s="93" customFormat="1" ht="12" customHeight="1">
      <c r="A30" s="405" t="s">
        <v>267</v>
      </c>
      <c r="B30" s="390" t="s">
        <v>550</v>
      </c>
      <c r="C30" s="282">
        <v>87000000</v>
      </c>
    </row>
    <row r="31" spans="1:3" s="93" customFormat="1" ht="12" customHeight="1">
      <c r="A31" s="406" t="s">
        <v>268</v>
      </c>
      <c r="B31" s="391" t="s">
        <v>551</v>
      </c>
      <c r="C31" s="281">
        <v>28000000</v>
      </c>
    </row>
    <row r="32" spans="1:3" s="93" customFormat="1" ht="12" customHeight="1">
      <c r="A32" s="406" t="s">
        <v>269</v>
      </c>
      <c r="B32" s="391" t="s">
        <v>552</v>
      </c>
      <c r="C32" s="281">
        <v>20000000</v>
      </c>
    </row>
    <row r="33" spans="1:3" s="93" customFormat="1" ht="12" customHeight="1">
      <c r="A33" s="406" t="s">
        <v>270</v>
      </c>
      <c r="B33" s="391" t="s">
        <v>553</v>
      </c>
      <c r="C33" s="281"/>
    </row>
    <row r="34" spans="1:3" s="93" customFormat="1" ht="12" customHeight="1">
      <c r="A34" s="406" t="s">
        <v>547</v>
      </c>
      <c r="B34" s="391" t="s">
        <v>271</v>
      </c>
      <c r="C34" s="281">
        <v>4500000</v>
      </c>
    </row>
    <row r="35" spans="1:3" s="93" customFormat="1" ht="12" customHeight="1">
      <c r="A35" s="406" t="s">
        <v>548</v>
      </c>
      <c r="B35" s="391" t="s">
        <v>272</v>
      </c>
      <c r="C35" s="281"/>
    </row>
    <row r="36" spans="1:3" s="93" customFormat="1" ht="12" customHeight="1" thickBot="1">
      <c r="A36" s="407" t="s">
        <v>549</v>
      </c>
      <c r="B36" s="478" t="s">
        <v>273</v>
      </c>
      <c r="C36" s="283">
        <v>3500000</v>
      </c>
    </row>
    <row r="37" spans="1:3" s="93" customFormat="1" ht="12" customHeight="1" thickBot="1">
      <c r="A37" s="32" t="s">
        <v>22</v>
      </c>
      <c r="B37" s="21" t="s">
        <v>432</v>
      </c>
      <c r="C37" s="279">
        <f>SUM(C38:C48)</f>
        <v>22861000</v>
      </c>
    </row>
    <row r="38" spans="1:3" s="93" customFormat="1" ht="12" customHeight="1">
      <c r="A38" s="405" t="s">
        <v>91</v>
      </c>
      <c r="B38" s="390" t="s">
        <v>276</v>
      </c>
      <c r="C38" s="282"/>
    </row>
    <row r="39" spans="1:3" s="93" customFormat="1" ht="12" customHeight="1">
      <c r="A39" s="406" t="s">
        <v>92</v>
      </c>
      <c r="B39" s="391" t="s">
        <v>277</v>
      </c>
      <c r="C39" s="281">
        <v>14200000</v>
      </c>
    </row>
    <row r="40" spans="1:3" s="93" customFormat="1" ht="12" customHeight="1">
      <c r="A40" s="406" t="s">
        <v>93</v>
      </c>
      <c r="B40" s="391" t="s">
        <v>278</v>
      </c>
      <c r="C40" s="281">
        <v>2100000</v>
      </c>
    </row>
    <row r="41" spans="1:3" s="93" customFormat="1" ht="12" customHeight="1">
      <c r="A41" s="406" t="s">
        <v>175</v>
      </c>
      <c r="B41" s="391" t="s">
        <v>279</v>
      </c>
      <c r="C41" s="281">
        <v>300000</v>
      </c>
    </row>
    <row r="42" spans="1:3" s="93" customFormat="1" ht="12" customHeight="1">
      <c r="A42" s="406" t="s">
        <v>176</v>
      </c>
      <c r="B42" s="391" t="s">
        <v>280</v>
      </c>
      <c r="C42" s="281">
        <v>3000000</v>
      </c>
    </row>
    <row r="43" spans="1:3" s="93" customFormat="1" ht="12" customHeight="1">
      <c r="A43" s="406" t="s">
        <v>177</v>
      </c>
      <c r="B43" s="391" t="s">
        <v>281</v>
      </c>
      <c r="C43" s="281">
        <v>2241000</v>
      </c>
    </row>
    <row r="44" spans="1:3" s="93" customFormat="1" ht="12" customHeight="1">
      <c r="A44" s="406" t="s">
        <v>178</v>
      </c>
      <c r="B44" s="391" t="s">
        <v>282</v>
      </c>
      <c r="C44" s="281"/>
    </row>
    <row r="45" spans="1:3" s="93" customFormat="1" ht="12" customHeight="1">
      <c r="A45" s="406" t="s">
        <v>179</v>
      </c>
      <c r="B45" s="391" t="s">
        <v>554</v>
      </c>
      <c r="C45" s="281"/>
    </row>
    <row r="46" spans="1:3" s="93" customFormat="1" ht="12" customHeight="1">
      <c r="A46" s="406" t="s">
        <v>274</v>
      </c>
      <c r="B46" s="391" t="s">
        <v>284</v>
      </c>
      <c r="C46" s="284">
        <v>20000</v>
      </c>
    </row>
    <row r="47" spans="1:3" s="93" customFormat="1" ht="12" customHeight="1">
      <c r="A47" s="407" t="s">
        <v>275</v>
      </c>
      <c r="B47" s="392" t="s">
        <v>434</v>
      </c>
      <c r="C47" s="380"/>
    </row>
    <row r="48" spans="1:3" s="93" customFormat="1" ht="12" customHeight="1" thickBot="1">
      <c r="A48" s="407" t="s">
        <v>433</v>
      </c>
      <c r="B48" s="392" t="s">
        <v>285</v>
      </c>
      <c r="C48" s="380">
        <v>1000000</v>
      </c>
    </row>
    <row r="49" spans="1:3" s="93" customFormat="1" ht="12" customHeight="1" thickBot="1">
      <c r="A49" s="32" t="s">
        <v>23</v>
      </c>
      <c r="B49" s="21" t="s">
        <v>286</v>
      </c>
      <c r="C49" s="279">
        <f>SUM(C50:C54)</f>
        <v>10000000</v>
      </c>
    </row>
    <row r="50" spans="1:3" s="93" customFormat="1" ht="12" customHeight="1">
      <c r="A50" s="405" t="s">
        <v>94</v>
      </c>
      <c r="B50" s="390" t="s">
        <v>290</v>
      </c>
      <c r="C50" s="425"/>
    </row>
    <row r="51" spans="1:3" s="93" customFormat="1" ht="12" customHeight="1">
      <c r="A51" s="406" t="s">
        <v>95</v>
      </c>
      <c r="B51" s="391" t="s">
        <v>291</v>
      </c>
      <c r="C51" s="284">
        <v>8000000</v>
      </c>
    </row>
    <row r="52" spans="1:3" s="93" customFormat="1" ht="12" customHeight="1">
      <c r="A52" s="406" t="s">
        <v>287</v>
      </c>
      <c r="B52" s="391" t="s">
        <v>292</v>
      </c>
      <c r="C52" s="284">
        <v>2000000</v>
      </c>
    </row>
    <row r="53" spans="1:3" s="93" customFormat="1" ht="12" customHeight="1">
      <c r="A53" s="406" t="s">
        <v>288</v>
      </c>
      <c r="B53" s="391" t="s">
        <v>293</v>
      </c>
      <c r="C53" s="284"/>
    </row>
    <row r="54" spans="1:3" s="93" customFormat="1" ht="12" customHeight="1" thickBot="1">
      <c r="A54" s="407" t="s">
        <v>289</v>
      </c>
      <c r="B54" s="392" t="s">
        <v>294</v>
      </c>
      <c r="C54" s="380"/>
    </row>
    <row r="55" spans="1:3" s="93" customFormat="1" ht="12" customHeight="1" thickBot="1">
      <c r="A55" s="32" t="s">
        <v>180</v>
      </c>
      <c r="B55" s="21" t="s">
        <v>295</v>
      </c>
      <c r="C55" s="279">
        <f>SUM(C56:C58)</f>
        <v>0</v>
      </c>
    </row>
    <row r="56" spans="1:3" s="93" customFormat="1" ht="12" customHeight="1">
      <c r="A56" s="405" t="s">
        <v>96</v>
      </c>
      <c r="B56" s="390" t="s">
        <v>296</v>
      </c>
      <c r="C56" s="282"/>
    </row>
    <row r="57" spans="1:3" s="93" customFormat="1" ht="12" customHeight="1">
      <c r="A57" s="406" t="s">
        <v>97</v>
      </c>
      <c r="B57" s="391" t="s">
        <v>424</v>
      </c>
      <c r="C57" s="281"/>
    </row>
    <row r="58" spans="1:3" s="93" customFormat="1" ht="12" customHeight="1">
      <c r="A58" s="406" t="s">
        <v>299</v>
      </c>
      <c r="B58" s="391" t="s">
        <v>297</v>
      </c>
      <c r="C58" s="281"/>
    </row>
    <row r="59" spans="1:3" s="93" customFormat="1" ht="12" customHeight="1" thickBot="1">
      <c r="A59" s="407" t="s">
        <v>300</v>
      </c>
      <c r="B59" s="392" t="s">
        <v>298</v>
      </c>
      <c r="C59" s="283"/>
    </row>
    <row r="60" spans="1:3" s="93" customFormat="1" ht="12" customHeight="1" thickBot="1">
      <c r="A60" s="32" t="s">
        <v>25</v>
      </c>
      <c r="B60" s="274" t="s">
        <v>301</v>
      </c>
      <c r="C60" s="279">
        <f>SUM(C61:C63)</f>
        <v>0</v>
      </c>
    </row>
    <row r="61" spans="1:3" s="93" customFormat="1" ht="12" customHeight="1">
      <c r="A61" s="405" t="s">
        <v>181</v>
      </c>
      <c r="B61" s="390" t="s">
        <v>303</v>
      </c>
      <c r="C61" s="284"/>
    </row>
    <row r="62" spans="1:3" s="93" customFormat="1" ht="12" customHeight="1">
      <c r="A62" s="406" t="s">
        <v>182</v>
      </c>
      <c r="B62" s="391" t="s">
        <v>425</v>
      </c>
      <c r="C62" s="284"/>
    </row>
    <row r="63" spans="1:3" s="93" customFormat="1" ht="12" customHeight="1">
      <c r="A63" s="406" t="s">
        <v>230</v>
      </c>
      <c r="B63" s="391" t="s">
        <v>304</v>
      </c>
      <c r="C63" s="284"/>
    </row>
    <row r="64" spans="1:3" s="93" customFormat="1" ht="12" customHeight="1" thickBot="1">
      <c r="A64" s="407" t="s">
        <v>302</v>
      </c>
      <c r="B64" s="392" t="s">
        <v>305</v>
      </c>
      <c r="C64" s="284"/>
    </row>
    <row r="65" spans="1:3" s="93" customFormat="1" ht="12" customHeight="1" thickBot="1">
      <c r="A65" s="32" t="s">
        <v>26</v>
      </c>
      <c r="B65" s="21" t="s">
        <v>306</v>
      </c>
      <c r="C65" s="285">
        <f>+C8+C15+C22+C29+C37+C49+C55+C60</f>
        <v>347312576</v>
      </c>
    </row>
    <row r="66" spans="1:3" s="93" customFormat="1" ht="12" customHeight="1" thickBot="1">
      <c r="A66" s="408" t="s">
        <v>393</v>
      </c>
      <c r="B66" s="274" t="s">
        <v>308</v>
      </c>
      <c r="C66" s="279">
        <f>SUM(C67:C69)</f>
        <v>0</v>
      </c>
    </row>
    <row r="67" spans="1:3" s="93" customFormat="1" ht="12" customHeight="1">
      <c r="A67" s="405" t="s">
        <v>336</v>
      </c>
      <c r="B67" s="390" t="s">
        <v>309</v>
      </c>
      <c r="C67" s="284"/>
    </row>
    <row r="68" spans="1:3" s="93" customFormat="1" ht="12" customHeight="1">
      <c r="A68" s="406" t="s">
        <v>345</v>
      </c>
      <c r="B68" s="391" t="s">
        <v>310</v>
      </c>
      <c r="C68" s="284"/>
    </row>
    <row r="69" spans="1:3" s="93" customFormat="1" ht="12" customHeight="1" thickBot="1">
      <c r="A69" s="407" t="s">
        <v>346</v>
      </c>
      <c r="B69" s="393" t="s">
        <v>311</v>
      </c>
      <c r="C69" s="284"/>
    </row>
    <row r="70" spans="1:3" s="93" customFormat="1" ht="12" customHeight="1" thickBot="1">
      <c r="A70" s="408" t="s">
        <v>312</v>
      </c>
      <c r="B70" s="274" t="s">
        <v>313</v>
      </c>
      <c r="C70" s="279">
        <f>SUM(C71:C74)</f>
        <v>0</v>
      </c>
    </row>
    <row r="71" spans="1:3" s="93" customFormat="1" ht="12" customHeight="1">
      <c r="A71" s="405" t="s">
        <v>149</v>
      </c>
      <c r="B71" s="390" t="s">
        <v>314</v>
      </c>
      <c r="C71" s="284"/>
    </row>
    <row r="72" spans="1:3" s="93" customFormat="1" ht="12" customHeight="1">
      <c r="A72" s="406" t="s">
        <v>150</v>
      </c>
      <c r="B72" s="391" t="s">
        <v>566</v>
      </c>
      <c r="C72" s="284"/>
    </row>
    <row r="73" spans="1:3" s="93" customFormat="1" ht="12" customHeight="1">
      <c r="A73" s="406" t="s">
        <v>337</v>
      </c>
      <c r="B73" s="391" t="s">
        <v>315</v>
      </c>
      <c r="C73" s="284"/>
    </row>
    <row r="74" spans="1:3" s="93" customFormat="1" ht="12" customHeight="1" thickBot="1">
      <c r="A74" s="407" t="s">
        <v>338</v>
      </c>
      <c r="B74" s="276" t="s">
        <v>567</v>
      </c>
      <c r="C74" s="284"/>
    </row>
    <row r="75" spans="1:3" s="93" customFormat="1" ht="12" customHeight="1" thickBot="1">
      <c r="A75" s="408" t="s">
        <v>316</v>
      </c>
      <c r="B75" s="274" t="s">
        <v>317</v>
      </c>
      <c r="C75" s="279">
        <f>SUM(C76:C77)</f>
        <v>191951013</v>
      </c>
    </row>
    <row r="76" spans="1:3" s="93" customFormat="1" ht="12" customHeight="1">
      <c r="A76" s="405" t="s">
        <v>339</v>
      </c>
      <c r="B76" s="390" t="s">
        <v>318</v>
      </c>
      <c r="C76" s="284">
        <v>191951013</v>
      </c>
    </row>
    <row r="77" spans="1:3" s="93" customFormat="1" ht="12" customHeight="1" thickBot="1">
      <c r="A77" s="407" t="s">
        <v>340</v>
      </c>
      <c r="B77" s="392" t="s">
        <v>319</v>
      </c>
      <c r="C77" s="284"/>
    </row>
    <row r="78" spans="1:3" s="92" customFormat="1" ht="12" customHeight="1" thickBot="1">
      <c r="A78" s="408" t="s">
        <v>320</v>
      </c>
      <c r="B78" s="274" t="s">
        <v>321</v>
      </c>
      <c r="C78" s="279">
        <f>SUM(C79:C81)</f>
        <v>0</v>
      </c>
    </row>
    <row r="79" spans="1:3" s="93" customFormat="1" ht="12" customHeight="1">
      <c r="A79" s="405" t="s">
        <v>341</v>
      </c>
      <c r="B79" s="390" t="s">
        <v>322</v>
      </c>
      <c r="C79" s="284"/>
    </row>
    <row r="80" spans="1:3" s="93" customFormat="1" ht="12" customHeight="1">
      <c r="A80" s="406" t="s">
        <v>342</v>
      </c>
      <c r="B80" s="391" t="s">
        <v>323</v>
      </c>
      <c r="C80" s="284"/>
    </row>
    <row r="81" spans="1:3" s="93" customFormat="1" ht="12" customHeight="1" thickBot="1">
      <c r="A81" s="407" t="s">
        <v>343</v>
      </c>
      <c r="B81" s="392" t="s">
        <v>568</v>
      </c>
      <c r="C81" s="284"/>
    </row>
    <row r="82" spans="1:3" s="93" customFormat="1" ht="12" customHeight="1" thickBot="1">
      <c r="A82" s="408" t="s">
        <v>324</v>
      </c>
      <c r="B82" s="274" t="s">
        <v>344</v>
      </c>
      <c r="C82" s="279">
        <f>SUM(C83:C86)</f>
        <v>0</v>
      </c>
    </row>
    <row r="83" spans="1:3" s="93" customFormat="1" ht="12" customHeight="1">
      <c r="A83" s="409" t="s">
        <v>325</v>
      </c>
      <c r="B83" s="390" t="s">
        <v>326</v>
      </c>
      <c r="C83" s="284"/>
    </row>
    <row r="84" spans="1:3" s="93" customFormat="1" ht="12" customHeight="1">
      <c r="A84" s="410" t="s">
        <v>327</v>
      </c>
      <c r="B84" s="391" t="s">
        <v>328</v>
      </c>
      <c r="C84" s="284"/>
    </row>
    <row r="85" spans="1:3" s="93" customFormat="1" ht="12" customHeight="1">
      <c r="A85" s="410" t="s">
        <v>329</v>
      </c>
      <c r="B85" s="391" t="s">
        <v>330</v>
      </c>
      <c r="C85" s="284"/>
    </row>
    <row r="86" spans="1:3" s="92" customFormat="1" ht="12" customHeight="1" thickBot="1">
      <c r="A86" s="411" t="s">
        <v>331</v>
      </c>
      <c r="B86" s="392" t="s">
        <v>332</v>
      </c>
      <c r="C86" s="284"/>
    </row>
    <row r="87" spans="1:3" s="92" customFormat="1" ht="12" customHeight="1" thickBot="1">
      <c r="A87" s="408" t="s">
        <v>333</v>
      </c>
      <c r="B87" s="274" t="s">
        <v>473</v>
      </c>
      <c r="C87" s="426"/>
    </row>
    <row r="88" spans="1:3" s="92" customFormat="1" ht="12" customHeight="1" thickBot="1">
      <c r="A88" s="408" t="s">
        <v>505</v>
      </c>
      <c r="B88" s="274" t="s">
        <v>334</v>
      </c>
      <c r="C88" s="426"/>
    </row>
    <row r="89" spans="1:3" s="92" customFormat="1" ht="12" customHeight="1" thickBot="1">
      <c r="A89" s="408" t="s">
        <v>506</v>
      </c>
      <c r="B89" s="397" t="s">
        <v>476</v>
      </c>
      <c r="C89" s="285">
        <f>+C66+C70+C75+C78+C82+C88+C87</f>
        <v>191951013</v>
      </c>
    </row>
    <row r="90" spans="1:3" s="92" customFormat="1" ht="12" customHeight="1" thickBot="1">
      <c r="A90" s="412" t="s">
        <v>507</v>
      </c>
      <c r="B90" s="398" t="s">
        <v>508</v>
      </c>
      <c r="C90" s="285">
        <f>+C65+C89</f>
        <v>539263589</v>
      </c>
    </row>
    <row r="91" spans="1:3" s="93" customFormat="1" ht="15" customHeight="1" thickBot="1">
      <c r="A91" s="222"/>
      <c r="B91" s="223"/>
      <c r="C91" s="343"/>
    </row>
    <row r="92" spans="1:3" s="65" customFormat="1" ht="16.5" customHeight="1" thickBot="1">
      <c r="A92" s="226"/>
      <c r="B92" s="227" t="s">
        <v>57</v>
      </c>
      <c r="C92" s="345"/>
    </row>
    <row r="93" spans="1:3" s="94" customFormat="1" ht="12" customHeight="1" thickBot="1">
      <c r="A93" s="386" t="s">
        <v>18</v>
      </c>
      <c r="B93" s="28" t="s">
        <v>512</v>
      </c>
      <c r="C93" s="278">
        <f>+C94+C95+C96+C97+C98+C111</f>
        <v>254596064</v>
      </c>
    </row>
    <row r="94" spans="1:3" ht="12" customHeight="1">
      <c r="A94" s="413" t="s">
        <v>98</v>
      </c>
      <c r="B94" s="10" t="s">
        <v>49</v>
      </c>
      <c r="C94" s="280">
        <v>59051800</v>
      </c>
    </row>
    <row r="95" spans="1:3" ht="12" customHeight="1">
      <c r="A95" s="406" t="s">
        <v>99</v>
      </c>
      <c r="B95" s="8" t="s">
        <v>183</v>
      </c>
      <c r="C95" s="281">
        <v>11438095</v>
      </c>
    </row>
    <row r="96" spans="1:3" ht="12" customHeight="1">
      <c r="A96" s="406" t="s">
        <v>100</v>
      </c>
      <c r="B96" s="8" t="s">
        <v>140</v>
      </c>
      <c r="C96" s="283">
        <v>95786680</v>
      </c>
    </row>
    <row r="97" spans="1:3" ht="12" customHeight="1">
      <c r="A97" s="406" t="s">
        <v>101</v>
      </c>
      <c r="B97" s="11" t="s">
        <v>184</v>
      </c>
      <c r="C97" s="283">
        <v>3372000</v>
      </c>
    </row>
    <row r="98" spans="1:3" ht="12" customHeight="1">
      <c r="A98" s="406" t="s">
        <v>112</v>
      </c>
      <c r="B98" s="19" t="s">
        <v>185</v>
      </c>
      <c r="C98" s="283">
        <v>60586620</v>
      </c>
    </row>
    <row r="99" spans="1:3" ht="12" customHeight="1">
      <c r="A99" s="406" t="s">
        <v>102</v>
      </c>
      <c r="B99" s="8" t="s">
        <v>509</v>
      </c>
      <c r="C99" s="283"/>
    </row>
    <row r="100" spans="1:3" ht="12" customHeight="1">
      <c r="A100" s="406" t="s">
        <v>103</v>
      </c>
      <c r="B100" s="138" t="s">
        <v>439</v>
      </c>
      <c r="C100" s="283"/>
    </row>
    <row r="101" spans="1:3" ht="12" customHeight="1">
      <c r="A101" s="406" t="s">
        <v>113</v>
      </c>
      <c r="B101" s="138" t="s">
        <v>438</v>
      </c>
      <c r="C101" s="283"/>
    </row>
    <row r="102" spans="1:3" ht="12" customHeight="1">
      <c r="A102" s="406" t="s">
        <v>114</v>
      </c>
      <c r="B102" s="138" t="s">
        <v>350</v>
      </c>
      <c r="C102" s="283"/>
    </row>
    <row r="103" spans="1:3" ht="12" customHeight="1">
      <c r="A103" s="406" t="s">
        <v>115</v>
      </c>
      <c r="B103" s="139" t="s">
        <v>351</v>
      </c>
      <c r="C103" s="283"/>
    </row>
    <row r="104" spans="1:3" ht="12" customHeight="1">
      <c r="A104" s="406" t="s">
        <v>116</v>
      </c>
      <c r="B104" s="139" t="s">
        <v>352</v>
      </c>
      <c r="C104" s="283"/>
    </row>
    <row r="105" spans="1:3" ht="12" customHeight="1">
      <c r="A105" s="406" t="s">
        <v>118</v>
      </c>
      <c r="B105" s="138" t="s">
        <v>353</v>
      </c>
      <c r="C105" s="283">
        <v>49276620</v>
      </c>
    </row>
    <row r="106" spans="1:3" ht="12" customHeight="1">
      <c r="A106" s="406" t="s">
        <v>186</v>
      </c>
      <c r="B106" s="138" t="s">
        <v>354</v>
      </c>
      <c r="C106" s="283"/>
    </row>
    <row r="107" spans="1:3" ht="12" customHeight="1">
      <c r="A107" s="406" t="s">
        <v>348</v>
      </c>
      <c r="B107" s="139" t="s">
        <v>355</v>
      </c>
      <c r="C107" s="283"/>
    </row>
    <row r="108" spans="1:3" ht="12" customHeight="1">
      <c r="A108" s="414" t="s">
        <v>349</v>
      </c>
      <c r="B108" s="140" t="s">
        <v>356</v>
      </c>
      <c r="C108" s="283"/>
    </row>
    <row r="109" spans="1:3" ht="12" customHeight="1">
      <c r="A109" s="406" t="s">
        <v>436</v>
      </c>
      <c r="B109" s="140" t="s">
        <v>357</v>
      </c>
      <c r="C109" s="283"/>
    </row>
    <row r="110" spans="1:3" ht="12" customHeight="1">
      <c r="A110" s="406" t="s">
        <v>437</v>
      </c>
      <c r="B110" s="139" t="s">
        <v>358</v>
      </c>
      <c r="C110" s="281">
        <v>11310000</v>
      </c>
    </row>
    <row r="111" spans="1:3" ht="12" customHeight="1">
      <c r="A111" s="406" t="s">
        <v>441</v>
      </c>
      <c r="B111" s="11" t="s">
        <v>50</v>
      </c>
      <c r="C111" s="281">
        <v>24360869</v>
      </c>
    </row>
    <row r="112" spans="1:3" ht="12" customHeight="1">
      <c r="A112" s="407" t="s">
        <v>442</v>
      </c>
      <c r="B112" s="8" t="s">
        <v>510</v>
      </c>
      <c r="C112" s="283">
        <v>9360869</v>
      </c>
    </row>
    <row r="113" spans="1:3" ht="12" customHeight="1" thickBot="1">
      <c r="A113" s="415" t="s">
        <v>443</v>
      </c>
      <c r="B113" s="141" t="s">
        <v>511</v>
      </c>
      <c r="C113" s="287">
        <v>15000000</v>
      </c>
    </row>
    <row r="114" spans="1:3" ht="12" customHeight="1" thickBot="1">
      <c r="A114" s="32" t="s">
        <v>19</v>
      </c>
      <c r="B114" s="27" t="s">
        <v>359</v>
      </c>
      <c r="C114" s="279">
        <f>+C115+C117+C119</f>
        <v>234720000</v>
      </c>
    </row>
    <row r="115" spans="1:3" ht="12" customHeight="1">
      <c r="A115" s="405" t="s">
        <v>104</v>
      </c>
      <c r="B115" s="8" t="s">
        <v>229</v>
      </c>
      <c r="C115" s="282">
        <v>45720000</v>
      </c>
    </row>
    <row r="116" spans="1:3" ht="12" customHeight="1">
      <c r="A116" s="405" t="s">
        <v>105</v>
      </c>
      <c r="B116" s="12" t="s">
        <v>363</v>
      </c>
      <c r="C116" s="282"/>
    </row>
    <row r="117" spans="1:3" ht="12" customHeight="1">
      <c r="A117" s="405" t="s">
        <v>106</v>
      </c>
      <c r="B117" s="12" t="s">
        <v>187</v>
      </c>
      <c r="C117" s="281">
        <v>189000000</v>
      </c>
    </row>
    <row r="118" spans="1:3" ht="12" customHeight="1">
      <c r="A118" s="405" t="s">
        <v>107</v>
      </c>
      <c r="B118" s="12" t="s">
        <v>364</v>
      </c>
      <c r="C118" s="249"/>
    </row>
    <row r="119" spans="1:3" ht="12" customHeight="1">
      <c r="A119" s="405" t="s">
        <v>108</v>
      </c>
      <c r="B119" s="276" t="s">
        <v>231</v>
      </c>
      <c r="C119" s="249"/>
    </row>
    <row r="120" spans="1:3" ht="12" customHeight="1">
      <c r="A120" s="405" t="s">
        <v>117</v>
      </c>
      <c r="B120" s="275" t="s">
        <v>426</v>
      </c>
      <c r="C120" s="249"/>
    </row>
    <row r="121" spans="1:3" ht="12" customHeight="1">
      <c r="A121" s="405" t="s">
        <v>119</v>
      </c>
      <c r="B121" s="389" t="s">
        <v>369</v>
      </c>
      <c r="C121" s="249"/>
    </row>
    <row r="122" spans="1:3" ht="12" customHeight="1">
      <c r="A122" s="405" t="s">
        <v>188</v>
      </c>
      <c r="B122" s="139" t="s">
        <v>352</v>
      </c>
      <c r="C122" s="249"/>
    </row>
    <row r="123" spans="1:3" ht="12" customHeight="1">
      <c r="A123" s="405" t="s">
        <v>189</v>
      </c>
      <c r="B123" s="139" t="s">
        <v>368</v>
      </c>
      <c r="C123" s="249"/>
    </row>
    <row r="124" spans="1:3" ht="12" customHeight="1">
      <c r="A124" s="405" t="s">
        <v>190</v>
      </c>
      <c r="B124" s="139" t="s">
        <v>367</v>
      </c>
      <c r="C124" s="249"/>
    </row>
    <row r="125" spans="1:3" ht="12" customHeight="1">
      <c r="A125" s="405" t="s">
        <v>360</v>
      </c>
      <c r="B125" s="139" t="s">
        <v>355</v>
      </c>
      <c r="C125" s="249"/>
    </row>
    <row r="126" spans="1:3" ht="12" customHeight="1">
      <c r="A126" s="405" t="s">
        <v>361</v>
      </c>
      <c r="B126" s="139" t="s">
        <v>366</v>
      </c>
      <c r="C126" s="249"/>
    </row>
    <row r="127" spans="1:3" ht="12" customHeight="1" thickBot="1">
      <c r="A127" s="414" t="s">
        <v>362</v>
      </c>
      <c r="B127" s="139" t="s">
        <v>365</v>
      </c>
      <c r="C127" s="251"/>
    </row>
    <row r="128" spans="1:3" ht="12" customHeight="1" thickBot="1">
      <c r="A128" s="32" t="s">
        <v>20</v>
      </c>
      <c r="B128" s="122" t="s">
        <v>446</v>
      </c>
      <c r="C128" s="279">
        <f>+C93+C114</f>
        <v>489316064</v>
      </c>
    </row>
    <row r="129" spans="1:3" ht="12" customHeight="1" thickBot="1">
      <c r="A129" s="32" t="s">
        <v>21</v>
      </c>
      <c r="B129" s="122" t="s">
        <v>447</v>
      </c>
      <c r="C129" s="279">
        <f>+C130+C131+C132</f>
        <v>0</v>
      </c>
    </row>
    <row r="130" spans="1:3" s="94" customFormat="1" ht="12" customHeight="1">
      <c r="A130" s="405" t="s">
        <v>267</v>
      </c>
      <c r="B130" s="9" t="s">
        <v>515</v>
      </c>
      <c r="C130" s="249"/>
    </row>
    <row r="131" spans="1:3" ht="12" customHeight="1">
      <c r="A131" s="405" t="s">
        <v>268</v>
      </c>
      <c r="B131" s="9" t="s">
        <v>455</v>
      </c>
      <c r="C131" s="249"/>
    </row>
    <row r="132" spans="1:3" ht="12" customHeight="1" thickBot="1">
      <c r="A132" s="414" t="s">
        <v>269</v>
      </c>
      <c r="B132" s="7" t="s">
        <v>514</v>
      </c>
      <c r="C132" s="249"/>
    </row>
    <row r="133" spans="1:3" ht="12" customHeight="1" thickBot="1">
      <c r="A133" s="32" t="s">
        <v>22</v>
      </c>
      <c r="B133" s="122" t="s">
        <v>448</v>
      </c>
      <c r="C133" s="279">
        <f>+C134+C135+C136+C137+C138+C139</f>
        <v>0</v>
      </c>
    </row>
    <row r="134" spans="1:3" ht="12" customHeight="1">
      <c r="A134" s="405" t="s">
        <v>91</v>
      </c>
      <c r="B134" s="9" t="s">
        <v>457</v>
      </c>
      <c r="C134" s="249"/>
    </row>
    <row r="135" spans="1:3" ht="12" customHeight="1">
      <c r="A135" s="405" t="s">
        <v>92</v>
      </c>
      <c r="B135" s="9" t="s">
        <v>449</v>
      </c>
      <c r="C135" s="249"/>
    </row>
    <row r="136" spans="1:3" ht="12" customHeight="1">
      <c r="A136" s="405" t="s">
        <v>93</v>
      </c>
      <c r="B136" s="9" t="s">
        <v>450</v>
      </c>
      <c r="C136" s="249"/>
    </row>
    <row r="137" spans="1:3" ht="12" customHeight="1">
      <c r="A137" s="405" t="s">
        <v>175</v>
      </c>
      <c r="B137" s="9" t="s">
        <v>513</v>
      </c>
      <c r="C137" s="249"/>
    </row>
    <row r="138" spans="1:3" ht="12" customHeight="1">
      <c r="A138" s="405" t="s">
        <v>176</v>
      </c>
      <c r="B138" s="9" t="s">
        <v>452</v>
      </c>
      <c r="C138" s="249"/>
    </row>
    <row r="139" spans="1:3" s="94" customFormat="1" ht="12" customHeight="1" thickBot="1">
      <c r="A139" s="414" t="s">
        <v>177</v>
      </c>
      <c r="B139" s="7" t="s">
        <v>453</v>
      </c>
      <c r="C139" s="249"/>
    </row>
    <row r="140" spans="1:11" ht="12" customHeight="1" thickBot="1">
      <c r="A140" s="32" t="s">
        <v>23</v>
      </c>
      <c r="B140" s="122" t="s">
        <v>536</v>
      </c>
      <c r="C140" s="285">
        <f>+C141+C142+C144+C145+C143</f>
        <v>30176165</v>
      </c>
      <c r="K140" s="232"/>
    </row>
    <row r="141" spans="1:3" ht="12.75">
      <c r="A141" s="405" t="s">
        <v>94</v>
      </c>
      <c r="B141" s="9" t="s">
        <v>370</v>
      </c>
      <c r="C141" s="249">
        <v>3140576</v>
      </c>
    </row>
    <row r="142" spans="1:3" ht="12" customHeight="1">
      <c r="A142" s="405" t="s">
        <v>95</v>
      </c>
      <c r="B142" s="9" t="s">
        <v>371</v>
      </c>
      <c r="C142" s="249"/>
    </row>
    <row r="143" spans="1:3" s="94" customFormat="1" ht="12" customHeight="1">
      <c r="A143" s="405" t="s">
        <v>287</v>
      </c>
      <c r="B143" s="9" t="s">
        <v>535</v>
      </c>
      <c r="C143" s="249">
        <v>27035589</v>
      </c>
    </row>
    <row r="144" spans="1:3" s="94" customFormat="1" ht="12" customHeight="1">
      <c r="A144" s="405" t="s">
        <v>288</v>
      </c>
      <c r="B144" s="9" t="s">
        <v>462</v>
      </c>
      <c r="C144" s="249"/>
    </row>
    <row r="145" spans="1:3" s="94" customFormat="1" ht="12" customHeight="1" thickBot="1">
      <c r="A145" s="414" t="s">
        <v>289</v>
      </c>
      <c r="B145" s="7" t="s">
        <v>389</v>
      </c>
      <c r="C145" s="249"/>
    </row>
    <row r="146" spans="1:3" s="94" customFormat="1" ht="12" customHeight="1" thickBot="1">
      <c r="A146" s="32" t="s">
        <v>24</v>
      </c>
      <c r="B146" s="122" t="s">
        <v>463</v>
      </c>
      <c r="C146" s="288">
        <f>+C147+C148+C149+C150+C151</f>
        <v>0</v>
      </c>
    </row>
    <row r="147" spans="1:3" s="94" customFormat="1" ht="12" customHeight="1">
      <c r="A147" s="405" t="s">
        <v>96</v>
      </c>
      <c r="B147" s="9" t="s">
        <v>458</v>
      </c>
      <c r="C147" s="249"/>
    </row>
    <row r="148" spans="1:3" s="94" customFormat="1" ht="12" customHeight="1">
      <c r="A148" s="405" t="s">
        <v>97</v>
      </c>
      <c r="B148" s="9" t="s">
        <v>465</v>
      </c>
      <c r="C148" s="249"/>
    </row>
    <row r="149" spans="1:3" s="94" customFormat="1" ht="12" customHeight="1">
      <c r="A149" s="405" t="s">
        <v>299</v>
      </c>
      <c r="B149" s="9" t="s">
        <v>460</v>
      </c>
      <c r="C149" s="249"/>
    </row>
    <row r="150" spans="1:3" ht="12.75" customHeight="1">
      <c r="A150" s="405" t="s">
        <v>300</v>
      </c>
      <c r="B150" s="9" t="s">
        <v>516</v>
      </c>
      <c r="C150" s="249"/>
    </row>
    <row r="151" spans="1:3" ht="12.75" customHeight="1" thickBot="1">
      <c r="A151" s="414" t="s">
        <v>464</v>
      </c>
      <c r="B151" s="7" t="s">
        <v>467</v>
      </c>
      <c r="C151" s="251"/>
    </row>
    <row r="152" spans="1:3" ht="12.75" customHeight="1" thickBot="1">
      <c r="A152" s="454" t="s">
        <v>25</v>
      </c>
      <c r="B152" s="122" t="s">
        <v>468</v>
      </c>
      <c r="C152" s="288"/>
    </row>
    <row r="153" spans="1:3" ht="12" customHeight="1" thickBot="1">
      <c r="A153" s="454" t="s">
        <v>26</v>
      </c>
      <c r="B153" s="122" t="s">
        <v>469</v>
      </c>
      <c r="C153" s="288"/>
    </row>
    <row r="154" spans="1:3" ht="15" customHeight="1" thickBot="1">
      <c r="A154" s="32" t="s">
        <v>27</v>
      </c>
      <c r="B154" s="122" t="s">
        <v>471</v>
      </c>
      <c r="C154" s="399">
        <f>+C129+C133+C140+C146+C152+C153</f>
        <v>30176165</v>
      </c>
    </row>
    <row r="155" spans="1:3" ht="13.5" thickBot="1">
      <c r="A155" s="416" t="s">
        <v>28</v>
      </c>
      <c r="B155" s="360" t="s">
        <v>470</v>
      </c>
      <c r="C155" s="399">
        <f>+C128+C154</f>
        <v>519492229</v>
      </c>
    </row>
    <row r="156" spans="1:3" ht="15" customHeight="1" thickBot="1">
      <c r="A156" s="365"/>
      <c r="B156" s="366"/>
      <c r="C156" s="581">
        <f>C90-C155</f>
        <v>19771360</v>
      </c>
    </row>
    <row r="157" spans="1:3" ht="14.25" customHeight="1" thickBot="1">
      <c r="A157" s="230" t="s">
        <v>517</v>
      </c>
      <c r="B157" s="231"/>
      <c r="C157" s="119">
        <v>16</v>
      </c>
    </row>
    <row r="158" spans="1:3" ht="13.5" thickBot="1">
      <c r="A158" s="230" t="s">
        <v>206</v>
      </c>
      <c r="B158" s="231"/>
      <c r="C158" s="119">
        <v>0</v>
      </c>
    </row>
    <row r="159" spans="1:3" ht="12.75">
      <c r="A159" s="578"/>
      <c r="B159" s="579"/>
      <c r="C159" s="580"/>
    </row>
    <row r="160" spans="1:2" ht="12.75">
      <c r="A160" s="578"/>
      <c r="B160" s="579"/>
    </row>
    <row r="161" spans="1:3" ht="12.75">
      <c r="A161" s="578"/>
      <c r="B161" s="579"/>
      <c r="C161" s="580"/>
    </row>
    <row r="162" spans="1:3" ht="12.75">
      <c r="A162" s="578"/>
      <c r="B162" s="579"/>
      <c r="C162" s="580"/>
    </row>
    <row r="163" spans="1:3" ht="12.75">
      <c r="A163" s="578"/>
      <c r="B163" s="579"/>
      <c r="C163" s="580"/>
    </row>
    <row r="164" spans="1:3" ht="12.75">
      <c r="A164" s="578"/>
      <c r="B164" s="579"/>
      <c r="C164" s="580"/>
    </row>
    <row r="165" spans="1:3" ht="12.75">
      <c r="A165" s="578"/>
      <c r="B165" s="579"/>
      <c r="C165" s="580"/>
    </row>
    <row r="166" spans="1:3" ht="12.75">
      <c r="A166" s="578"/>
      <c r="B166" s="579"/>
      <c r="C166" s="580"/>
    </row>
    <row r="167" spans="1:3" ht="12.75">
      <c r="A167" s="578"/>
      <c r="B167" s="579"/>
      <c r="C167" s="580"/>
    </row>
    <row r="168" spans="1:3" ht="12.75">
      <c r="A168" s="578"/>
      <c r="B168" s="579"/>
      <c r="C168" s="580"/>
    </row>
    <row r="169" spans="1:3" ht="12.75">
      <c r="A169" s="578"/>
      <c r="B169" s="579"/>
      <c r="C169" s="580"/>
    </row>
    <row r="170" spans="1:3" ht="12.75">
      <c r="A170" s="578"/>
      <c r="B170" s="579"/>
      <c r="C170" s="580"/>
    </row>
    <row r="171" spans="1:3" ht="12.75">
      <c r="A171" s="578"/>
      <c r="B171" s="579"/>
      <c r="C171" s="580"/>
    </row>
    <row r="172" spans="1:3" ht="12.75">
      <c r="A172" s="578"/>
      <c r="B172" s="579"/>
      <c r="C172" s="580"/>
    </row>
    <row r="173" spans="1:3" ht="12.75">
      <c r="A173" s="578"/>
      <c r="B173" s="579"/>
      <c r="C173" s="580"/>
    </row>
    <row r="174" spans="1:3" ht="12.75">
      <c r="A174" s="578"/>
      <c r="B174" s="579"/>
      <c r="C174" s="580"/>
    </row>
    <row r="175" spans="1:3" ht="12.75">
      <c r="A175" s="578"/>
      <c r="B175" s="579"/>
      <c r="C175" s="580"/>
    </row>
    <row r="176" spans="1:3" ht="12.75">
      <c r="A176" s="578"/>
      <c r="B176" s="579"/>
      <c r="C176" s="580"/>
    </row>
    <row r="177" spans="1:3" ht="12.75">
      <c r="A177" s="578"/>
      <c r="B177" s="579"/>
      <c r="C177" s="580"/>
    </row>
    <row r="178" spans="1:3" ht="12.75">
      <c r="A178" s="578"/>
      <c r="B178" s="579"/>
      <c r="C178" s="58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8"/>
  <sheetViews>
    <sheetView zoomScale="120" zoomScaleNormal="120" zoomScaleSheetLayoutView="85" workbookViewId="0" topLeftCell="A1">
      <selection activeCell="C159" sqref="C159"/>
    </sheetView>
  </sheetViews>
  <sheetFormatPr defaultColWidth="9.00390625" defaultRowHeight="12.75"/>
  <cols>
    <col min="1" max="1" width="19.50390625" style="367" customWidth="1"/>
    <col min="2" max="2" width="72.00390625" style="368" customWidth="1"/>
    <col min="3" max="3" width="25.00390625" style="369" customWidth="1"/>
    <col min="4" max="16384" width="9.375" style="3" customWidth="1"/>
  </cols>
  <sheetData>
    <row r="1" spans="1:3" s="2" customFormat="1" ht="16.5" customHeight="1" thickBot="1">
      <c r="A1" s="559"/>
      <c r="B1" s="560"/>
      <c r="C1" s="554" t="str">
        <f>CONCATENATE("9.1.2. melléklet ",ALAPADATOK!A7," ",ALAPADATOK!B7," ",ALAPADATOK!C7," ",ALAPADATOK!D7," ",ALAPADATOK!E7," ",ALAPADATOK!F7," ",ALAPADATOK!G7," ",ALAPADATOK!H7)</f>
        <v>9.1.2. melléklet a 4 / 2019 ( II. 25. ) önkormányzati rendelethez</v>
      </c>
    </row>
    <row r="2" spans="1:3" s="90" customFormat="1" ht="21" customHeight="1">
      <c r="A2" s="561" t="s">
        <v>61</v>
      </c>
      <c r="B2" s="562" t="str">
        <f>CONCATENATE(ALAPADATOK!A3)</f>
        <v>BALATONGYÖRÖK KÖZSÉG ÖNKORMÁNYZATA</v>
      </c>
      <c r="C2" s="563" t="s">
        <v>54</v>
      </c>
    </row>
    <row r="3" spans="1:3" s="90" customFormat="1" ht="16.5" thickBot="1">
      <c r="A3" s="564" t="s">
        <v>203</v>
      </c>
      <c r="B3" s="565" t="s">
        <v>428</v>
      </c>
      <c r="C3" s="566" t="s">
        <v>60</v>
      </c>
    </row>
    <row r="4" spans="1:3" s="91" customFormat="1" ht="15.75" customHeight="1" thickBot="1">
      <c r="A4" s="567"/>
      <c r="B4" s="567"/>
      <c r="C4" s="568" t="str">
        <f>'KV_9.1.1.sz.mell'!C4</f>
        <v>Forintban!</v>
      </c>
    </row>
    <row r="5" spans="1:3" ht="13.5" thickBot="1">
      <c r="A5" s="569" t="s">
        <v>205</v>
      </c>
      <c r="B5" s="570" t="s">
        <v>558</v>
      </c>
      <c r="C5" s="571" t="s">
        <v>55</v>
      </c>
    </row>
    <row r="6" spans="1:3" s="65" customFormat="1" ht="12.75" customHeight="1" thickBot="1">
      <c r="A6" s="572"/>
      <c r="B6" s="573" t="s">
        <v>491</v>
      </c>
      <c r="C6" s="574" t="s">
        <v>492</v>
      </c>
    </row>
    <row r="7" spans="1:3" s="65" customFormat="1" ht="15.75" customHeight="1" thickBot="1">
      <c r="A7" s="216"/>
      <c r="B7" s="217" t="s">
        <v>56</v>
      </c>
      <c r="C7" s="338"/>
    </row>
    <row r="8" spans="1:3" s="65" customFormat="1" ht="12" customHeight="1" thickBot="1">
      <c r="A8" s="32" t="s">
        <v>18</v>
      </c>
      <c r="B8" s="21" t="s">
        <v>251</v>
      </c>
      <c r="C8" s="279">
        <f>+C9+C10+C11+C12+C13+C14</f>
        <v>0</v>
      </c>
    </row>
    <row r="9" spans="1:3" s="92" customFormat="1" ht="12" customHeight="1">
      <c r="A9" s="405" t="s">
        <v>98</v>
      </c>
      <c r="B9" s="390" t="s">
        <v>252</v>
      </c>
      <c r="C9" s="282"/>
    </row>
    <row r="10" spans="1:3" s="93" customFormat="1" ht="12" customHeight="1">
      <c r="A10" s="406" t="s">
        <v>99</v>
      </c>
      <c r="B10" s="391" t="s">
        <v>253</v>
      </c>
      <c r="C10" s="281"/>
    </row>
    <row r="11" spans="1:3" s="93" customFormat="1" ht="12" customHeight="1">
      <c r="A11" s="406" t="s">
        <v>100</v>
      </c>
      <c r="B11" s="391" t="s">
        <v>545</v>
      </c>
      <c r="C11" s="281"/>
    </row>
    <row r="12" spans="1:3" s="93" customFormat="1" ht="12" customHeight="1">
      <c r="A12" s="406" t="s">
        <v>101</v>
      </c>
      <c r="B12" s="391" t="s">
        <v>255</v>
      </c>
      <c r="C12" s="281"/>
    </row>
    <row r="13" spans="1:3" s="93" customFormat="1" ht="12" customHeight="1">
      <c r="A13" s="406" t="s">
        <v>148</v>
      </c>
      <c r="B13" s="391" t="s">
        <v>504</v>
      </c>
      <c r="C13" s="281"/>
    </row>
    <row r="14" spans="1:3" s="92" customFormat="1" ht="12" customHeight="1" thickBot="1">
      <c r="A14" s="407" t="s">
        <v>102</v>
      </c>
      <c r="B14" s="392" t="s">
        <v>431</v>
      </c>
      <c r="C14" s="281"/>
    </row>
    <row r="15" spans="1:3" s="92" customFormat="1" ht="12" customHeight="1" thickBot="1">
      <c r="A15" s="32" t="s">
        <v>19</v>
      </c>
      <c r="B15" s="274" t="s">
        <v>256</v>
      </c>
      <c r="C15" s="279">
        <f>+C16+C17+C18+C19+C20</f>
        <v>0</v>
      </c>
    </row>
    <row r="16" spans="1:3" s="92" customFormat="1" ht="12" customHeight="1">
      <c r="A16" s="405" t="s">
        <v>104</v>
      </c>
      <c r="B16" s="390" t="s">
        <v>257</v>
      </c>
      <c r="C16" s="282"/>
    </row>
    <row r="17" spans="1:3" s="92" customFormat="1" ht="12" customHeight="1">
      <c r="A17" s="406" t="s">
        <v>105</v>
      </c>
      <c r="B17" s="391" t="s">
        <v>258</v>
      </c>
      <c r="C17" s="281"/>
    </row>
    <row r="18" spans="1:3" s="92" customFormat="1" ht="12" customHeight="1">
      <c r="A18" s="406" t="s">
        <v>106</v>
      </c>
      <c r="B18" s="391" t="s">
        <v>420</v>
      </c>
      <c r="C18" s="281"/>
    </row>
    <row r="19" spans="1:3" s="92" customFormat="1" ht="12" customHeight="1">
      <c r="A19" s="406" t="s">
        <v>107</v>
      </c>
      <c r="B19" s="391" t="s">
        <v>421</v>
      </c>
      <c r="C19" s="281"/>
    </row>
    <row r="20" spans="1:3" s="92" customFormat="1" ht="12" customHeight="1">
      <c r="A20" s="406" t="s">
        <v>108</v>
      </c>
      <c r="B20" s="391" t="s">
        <v>259</v>
      </c>
      <c r="C20" s="281"/>
    </row>
    <row r="21" spans="1:3" s="93" customFormat="1" ht="12" customHeight="1" thickBot="1">
      <c r="A21" s="407" t="s">
        <v>117</v>
      </c>
      <c r="B21" s="392" t="s">
        <v>260</v>
      </c>
      <c r="C21" s="283"/>
    </row>
    <row r="22" spans="1:3" s="93" customFormat="1" ht="12" customHeight="1" thickBot="1">
      <c r="A22" s="32" t="s">
        <v>20</v>
      </c>
      <c r="B22" s="21" t="s">
        <v>261</v>
      </c>
      <c r="C22" s="279">
        <f>+C23+C24+C25+C26+C27</f>
        <v>0</v>
      </c>
    </row>
    <row r="23" spans="1:3" s="93" customFormat="1" ht="12" customHeight="1">
      <c r="A23" s="405" t="s">
        <v>87</v>
      </c>
      <c r="B23" s="390" t="s">
        <v>262</v>
      </c>
      <c r="C23" s="282"/>
    </row>
    <row r="24" spans="1:3" s="92" customFormat="1" ht="12" customHeight="1">
      <c r="A24" s="406" t="s">
        <v>88</v>
      </c>
      <c r="B24" s="391" t="s">
        <v>263</v>
      </c>
      <c r="C24" s="281"/>
    </row>
    <row r="25" spans="1:3" s="93" customFormat="1" ht="12" customHeight="1">
      <c r="A25" s="406" t="s">
        <v>89</v>
      </c>
      <c r="B25" s="391" t="s">
        <v>422</v>
      </c>
      <c r="C25" s="281"/>
    </row>
    <row r="26" spans="1:3" s="93" customFormat="1" ht="12" customHeight="1">
      <c r="A26" s="406" t="s">
        <v>90</v>
      </c>
      <c r="B26" s="391" t="s">
        <v>423</v>
      </c>
      <c r="C26" s="281"/>
    </row>
    <row r="27" spans="1:3" s="93" customFormat="1" ht="12" customHeight="1">
      <c r="A27" s="406" t="s">
        <v>171</v>
      </c>
      <c r="B27" s="391" t="s">
        <v>264</v>
      </c>
      <c r="C27" s="281"/>
    </row>
    <row r="28" spans="1:3" s="93" customFormat="1" ht="12" customHeight="1" thickBot="1">
      <c r="A28" s="407" t="s">
        <v>172</v>
      </c>
      <c r="B28" s="392" t="s">
        <v>265</v>
      </c>
      <c r="C28" s="283"/>
    </row>
    <row r="29" spans="1:3" s="93" customFormat="1" ht="12" customHeight="1" thickBot="1">
      <c r="A29" s="32" t="s">
        <v>173</v>
      </c>
      <c r="B29" s="21" t="s">
        <v>266</v>
      </c>
      <c r="C29" s="285">
        <f>SUM(C30:C36)</f>
        <v>0</v>
      </c>
    </row>
    <row r="30" spans="1:3" s="93" customFormat="1" ht="12" customHeight="1">
      <c r="A30" s="405" t="s">
        <v>267</v>
      </c>
      <c r="B30" s="390" t="s">
        <v>550</v>
      </c>
      <c r="C30" s="282"/>
    </row>
    <row r="31" spans="1:3" s="93" customFormat="1" ht="12" customHeight="1">
      <c r="A31" s="406" t="s">
        <v>268</v>
      </c>
      <c r="B31" s="391" t="s">
        <v>551</v>
      </c>
      <c r="C31" s="281"/>
    </row>
    <row r="32" spans="1:3" s="93" customFormat="1" ht="12" customHeight="1">
      <c r="A32" s="406" t="s">
        <v>269</v>
      </c>
      <c r="B32" s="391" t="s">
        <v>552</v>
      </c>
      <c r="C32" s="281"/>
    </row>
    <row r="33" spans="1:3" s="93" customFormat="1" ht="12" customHeight="1">
      <c r="A33" s="406" t="s">
        <v>270</v>
      </c>
      <c r="B33" s="391" t="s">
        <v>553</v>
      </c>
      <c r="C33" s="281"/>
    </row>
    <row r="34" spans="1:3" s="93" customFormat="1" ht="12" customHeight="1">
      <c r="A34" s="406" t="s">
        <v>547</v>
      </c>
      <c r="B34" s="391" t="s">
        <v>271</v>
      </c>
      <c r="C34" s="281"/>
    </row>
    <row r="35" spans="1:3" s="93" customFormat="1" ht="12" customHeight="1">
      <c r="A35" s="406" t="s">
        <v>548</v>
      </c>
      <c r="B35" s="391" t="s">
        <v>272</v>
      </c>
      <c r="C35" s="281"/>
    </row>
    <row r="36" spans="1:3" s="93" customFormat="1" ht="12" customHeight="1" thickBot="1">
      <c r="A36" s="407" t="s">
        <v>549</v>
      </c>
      <c r="B36" s="392" t="s">
        <v>273</v>
      </c>
      <c r="C36" s="283"/>
    </row>
    <row r="37" spans="1:3" s="93" customFormat="1" ht="12" customHeight="1" thickBot="1">
      <c r="A37" s="32" t="s">
        <v>22</v>
      </c>
      <c r="B37" s="21" t="s">
        <v>432</v>
      </c>
      <c r="C37" s="279">
        <f>SUM(C38:C48)</f>
        <v>87613000</v>
      </c>
    </row>
    <row r="38" spans="1:3" s="93" customFormat="1" ht="12" customHeight="1">
      <c r="A38" s="405" t="s">
        <v>91</v>
      </c>
      <c r="B38" s="390" t="s">
        <v>276</v>
      </c>
      <c r="C38" s="282"/>
    </row>
    <row r="39" spans="1:3" s="93" customFormat="1" ht="12" customHeight="1">
      <c r="A39" s="406" t="s">
        <v>92</v>
      </c>
      <c r="B39" s="391" t="s">
        <v>277</v>
      </c>
      <c r="C39" s="281">
        <v>69000000</v>
      </c>
    </row>
    <row r="40" spans="1:3" s="93" customFormat="1" ht="12" customHeight="1">
      <c r="A40" s="406" t="s">
        <v>93</v>
      </c>
      <c r="B40" s="391" t="s">
        <v>278</v>
      </c>
      <c r="C40" s="281">
        <v>1900000</v>
      </c>
    </row>
    <row r="41" spans="1:3" s="93" customFormat="1" ht="12" customHeight="1">
      <c r="A41" s="406" t="s">
        <v>175</v>
      </c>
      <c r="B41" s="391" t="s">
        <v>279</v>
      </c>
      <c r="C41" s="281"/>
    </row>
    <row r="42" spans="1:3" s="93" customFormat="1" ht="12" customHeight="1">
      <c r="A42" s="406" t="s">
        <v>176</v>
      </c>
      <c r="B42" s="391" t="s">
        <v>280</v>
      </c>
      <c r="C42" s="281"/>
    </row>
    <row r="43" spans="1:3" s="93" customFormat="1" ht="12" customHeight="1">
      <c r="A43" s="406" t="s">
        <v>177</v>
      </c>
      <c r="B43" s="391" t="s">
        <v>281</v>
      </c>
      <c r="C43" s="281">
        <v>16713000</v>
      </c>
    </row>
    <row r="44" spans="1:3" s="93" customFormat="1" ht="12" customHeight="1">
      <c r="A44" s="406" t="s">
        <v>178</v>
      </c>
      <c r="B44" s="391" t="s">
        <v>282</v>
      </c>
      <c r="C44" s="281"/>
    </row>
    <row r="45" spans="1:3" s="93" customFormat="1" ht="12" customHeight="1">
      <c r="A45" s="406" t="s">
        <v>179</v>
      </c>
      <c r="B45" s="391" t="s">
        <v>556</v>
      </c>
      <c r="C45" s="281"/>
    </row>
    <row r="46" spans="1:3" s="93" customFormat="1" ht="12" customHeight="1">
      <c r="A46" s="406" t="s">
        <v>274</v>
      </c>
      <c r="B46" s="391" t="s">
        <v>284</v>
      </c>
      <c r="C46" s="284"/>
    </row>
    <row r="47" spans="1:3" s="93" customFormat="1" ht="12" customHeight="1">
      <c r="A47" s="407" t="s">
        <v>275</v>
      </c>
      <c r="B47" s="392" t="s">
        <v>434</v>
      </c>
      <c r="C47" s="380"/>
    </row>
    <row r="48" spans="1:3" s="93" customFormat="1" ht="12" customHeight="1" thickBot="1">
      <c r="A48" s="407" t="s">
        <v>433</v>
      </c>
      <c r="B48" s="392" t="s">
        <v>285</v>
      </c>
      <c r="C48" s="380"/>
    </row>
    <row r="49" spans="1:3" s="93" customFormat="1" ht="12" customHeight="1" thickBot="1">
      <c r="A49" s="32" t="s">
        <v>23</v>
      </c>
      <c r="B49" s="21" t="s">
        <v>286</v>
      </c>
      <c r="C49" s="279">
        <f>SUM(C50:C54)</f>
        <v>0</v>
      </c>
    </row>
    <row r="50" spans="1:3" s="93" customFormat="1" ht="12" customHeight="1">
      <c r="A50" s="405" t="s">
        <v>94</v>
      </c>
      <c r="B50" s="390" t="s">
        <v>290</v>
      </c>
      <c r="C50" s="425"/>
    </row>
    <row r="51" spans="1:3" s="93" customFormat="1" ht="12" customHeight="1">
      <c r="A51" s="406" t="s">
        <v>95</v>
      </c>
      <c r="B51" s="391" t="s">
        <v>291</v>
      </c>
      <c r="C51" s="284"/>
    </row>
    <row r="52" spans="1:3" s="93" customFormat="1" ht="12" customHeight="1">
      <c r="A52" s="406" t="s">
        <v>287</v>
      </c>
      <c r="B52" s="391" t="s">
        <v>292</v>
      </c>
      <c r="C52" s="284"/>
    </row>
    <row r="53" spans="1:3" s="93" customFormat="1" ht="12" customHeight="1">
      <c r="A53" s="406" t="s">
        <v>288</v>
      </c>
      <c r="B53" s="391" t="s">
        <v>293</v>
      </c>
      <c r="C53" s="284"/>
    </row>
    <row r="54" spans="1:3" s="93" customFormat="1" ht="12" customHeight="1" thickBot="1">
      <c r="A54" s="407" t="s">
        <v>289</v>
      </c>
      <c r="B54" s="392" t="s">
        <v>294</v>
      </c>
      <c r="C54" s="380"/>
    </row>
    <row r="55" spans="1:3" s="93" customFormat="1" ht="12" customHeight="1" thickBot="1">
      <c r="A55" s="32" t="s">
        <v>180</v>
      </c>
      <c r="B55" s="21" t="s">
        <v>295</v>
      </c>
      <c r="C55" s="279">
        <f>SUM(C56:C58)</f>
        <v>0</v>
      </c>
    </row>
    <row r="56" spans="1:3" s="93" customFormat="1" ht="12" customHeight="1">
      <c r="A56" s="405" t="s">
        <v>96</v>
      </c>
      <c r="B56" s="390" t="s">
        <v>296</v>
      </c>
      <c r="C56" s="282"/>
    </row>
    <row r="57" spans="1:3" s="93" customFormat="1" ht="12" customHeight="1">
      <c r="A57" s="406" t="s">
        <v>97</v>
      </c>
      <c r="B57" s="391" t="s">
        <v>424</v>
      </c>
      <c r="C57" s="281"/>
    </row>
    <row r="58" spans="1:3" s="93" customFormat="1" ht="12" customHeight="1">
      <c r="A58" s="406" t="s">
        <v>299</v>
      </c>
      <c r="B58" s="391" t="s">
        <v>297</v>
      </c>
      <c r="C58" s="281"/>
    </row>
    <row r="59" spans="1:3" s="93" customFormat="1" ht="12" customHeight="1" thickBot="1">
      <c r="A59" s="407" t="s">
        <v>300</v>
      </c>
      <c r="B59" s="392" t="s">
        <v>298</v>
      </c>
      <c r="C59" s="283"/>
    </row>
    <row r="60" spans="1:3" s="93" customFormat="1" ht="12" customHeight="1" thickBot="1">
      <c r="A60" s="32" t="s">
        <v>25</v>
      </c>
      <c r="B60" s="274" t="s">
        <v>301</v>
      </c>
      <c r="C60" s="279">
        <f>SUM(C61:C63)</f>
        <v>0</v>
      </c>
    </row>
    <row r="61" spans="1:3" s="93" customFormat="1" ht="12" customHeight="1">
      <c r="A61" s="405" t="s">
        <v>181</v>
      </c>
      <c r="B61" s="390" t="s">
        <v>303</v>
      </c>
      <c r="C61" s="284"/>
    </row>
    <row r="62" spans="1:3" s="93" customFormat="1" ht="12" customHeight="1">
      <c r="A62" s="406" t="s">
        <v>182</v>
      </c>
      <c r="B62" s="391" t="s">
        <v>425</v>
      </c>
      <c r="C62" s="284"/>
    </row>
    <row r="63" spans="1:3" s="93" customFormat="1" ht="12" customHeight="1">
      <c r="A63" s="406" t="s">
        <v>230</v>
      </c>
      <c r="B63" s="391" t="s">
        <v>304</v>
      </c>
      <c r="C63" s="284"/>
    </row>
    <row r="64" spans="1:3" s="93" customFormat="1" ht="12" customHeight="1" thickBot="1">
      <c r="A64" s="407" t="s">
        <v>302</v>
      </c>
      <c r="B64" s="392" t="s">
        <v>305</v>
      </c>
      <c r="C64" s="284"/>
    </row>
    <row r="65" spans="1:3" s="93" customFormat="1" ht="12" customHeight="1" thickBot="1">
      <c r="A65" s="32" t="s">
        <v>26</v>
      </c>
      <c r="B65" s="21" t="s">
        <v>306</v>
      </c>
      <c r="C65" s="285">
        <f>+C8+C15+C22+C29+C37+C49+C55+C60</f>
        <v>87613000</v>
      </c>
    </row>
    <row r="66" spans="1:3" s="93" customFormat="1" ht="12" customHeight="1" thickBot="1">
      <c r="A66" s="408" t="s">
        <v>393</v>
      </c>
      <c r="B66" s="274" t="s">
        <v>308</v>
      </c>
      <c r="C66" s="279">
        <f>SUM(C67:C69)</f>
        <v>0</v>
      </c>
    </row>
    <row r="67" spans="1:3" s="93" customFormat="1" ht="12" customHeight="1">
      <c r="A67" s="405" t="s">
        <v>336</v>
      </c>
      <c r="B67" s="390" t="s">
        <v>309</v>
      </c>
      <c r="C67" s="284"/>
    </row>
    <row r="68" spans="1:3" s="93" customFormat="1" ht="12" customHeight="1">
      <c r="A68" s="406" t="s">
        <v>345</v>
      </c>
      <c r="B68" s="391" t="s">
        <v>310</v>
      </c>
      <c r="C68" s="284"/>
    </row>
    <row r="69" spans="1:3" s="93" customFormat="1" ht="12" customHeight="1" thickBot="1">
      <c r="A69" s="407" t="s">
        <v>346</v>
      </c>
      <c r="B69" s="393" t="s">
        <v>311</v>
      </c>
      <c r="C69" s="284"/>
    </row>
    <row r="70" spans="1:3" s="93" customFormat="1" ht="12" customHeight="1" thickBot="1">
      <c r="A70" s="408" t="s">
        <v>312</v>
      </c>
      <c r="B70" s="274" t="s">
        <v>313</v>
      </c>
      <c r="C70" s="279">
        <f>SUM(C71:C74)</f>
        <v>0</v>
      </c>
    </row>
    <row r="71" spans="1:3" s="93" customFormat="1" ht="12" customHeight="1">
      <c r="A71" s="405" t="s">
        <v>149</v>
      </c>
      <c r="B71" s="390" t="s">
        <v>314</v>
      </c>
      <c r="C71" s="284"/>
    </row>
    <row r="72" spans="1:3" s="93" customFormat="1" ht="12" customHeight="1">
      <c r="A72" s="406" t="s">
        <v>150</v>
      </c>
      <c r="B72" s="391" t="s">
        <v>566</v>
      </c>
      <c r="C72" s="284"/>
    </row>
    <row r="73" spans="1:3" s="93" customFormat="1" ht="12" customHeight="1">
      <c r="A73" s="406" t="s">
        <v>337</v>
      </c>
      <c r="B73" s="391" t="s">
        <v>315</v>
      </c>
      <c r="C73" s="284"/>
    </row>
    <row r="74" spans="1:3" s="93" customFormat="1" ht="12" customHeight="1" thickBot="1">
      <c r="A74" s="407" t="s">
        <v>338</v>
      </c>
      <c r="B74" s="276" t="s">
        <v>567</v>
      </c>
      <c r="C74" s="284"/>
    </row>
    <row r="75" spans="1:3" s="93" customFormat="1" ht="12" customHeight="1" thickBot="1">
      <c r="A75" s="408" t="s">
        <v>316</v>
      </c>
      <c r="B75" s="274" t="s">
        <v>317</v>
      </c>
      <c r="C75" s="279">
        <f>SUM(C76:C77)</f>
        <v>0</v>
      </c>
    </row>
    <row r="76" spans="1:3" s="93" customFormat="1" ht="12" customHeight="1">
      <c r="A76" s="405" t="s">
        <v>339</v>
      </c>
      <c r="B76" s="390" t="s">
        <v>318</v>
      </c>
      <c r="C76" s="284"/>
    </row>
    <row r="77" spans="1:3" s="93" customFormat="1" ht="12" customHeight="1" thickBot="1">
      <c r="A77" s="407" t="s">
        <v>340</v>
      </c>
      <c r="B77" s="392" t="s">
        <v>319</v>
      </c>
      <c r="C77" s="284"/>
    </row>
    <row r="78" spans="1:3" s="92" customFormat="1" ht="12" customHeight="1" thickBot="1">
      <c r="A78" s="408" t="s">
        <v>320</v>
      </c>
      <c r="B78" s="274" t="s">
        <v>321</v>
      </c>
      <c r="C78" s="279">
        <f>SUM(C79:C81)</f>
        <v>0</v>
      </c>
    </row>
    <row r="79" spans="1:3" s="93" customFormat="1" ht="12" customHeight="1">
      <c r="A79" s="405" t="s">
        <v>341</v>
      </c>
      <c r="B79" s="390" t="s">
        <v>322</v>
      </c>
      <c r="C79" s="284"/>
    </row>
    <row r="80" spans="1:3" s="93" customFormat="1" ht="12" customHeight="1">
      <c r="A80" s="406" t="s">
        <v>342</v>
      </c>
      <c r="B80" s="391" t="s">
        <v>323</v>
      </c>
      <c r="C80" s="284"/>
    </row>
    <row r="81" spans="1:3" s="93" customFormat="1" ht="12" customHeight="1" thickBot="1">
      <c r="A81" s="407" t="s">
        <v>343</v>
      </c>
      <c r="B81" s="392" t="s">
        <v>568</v>
      </c>
      <c r="C81" s="284"/>
    </row>
    <row r="82" spans="1:3" s="93" customFormat="1" ht="12" customHeight="1" thickBot="1">
      <c r="A82" s="408" t="s">
        <v>324</v>
      </c>
      <c r="B82" s="274" t="s">
        <v>344</v>
      </c>
      <c r="C82" s="279">
        <f>SUM(C83:C86)</f>
        <v>0</v>
      </c>
    </row>
    <row r="83" spans="1:3" s="93" customFormat="1" ht="12" customHeight="1">
      <c r="A83" s="409" t="s">
        <v>325</v>
      </c>
      <c r="B83" s="390" t="s">
        <v>326</v>
      </c>
      <c r="C83" s="284"/>
    </row>
    <row r="84" spans="1:3" s="93" customFormat="1" ht="12" customHeight="1">
      <c r="A84" s="410" t="s">
        <v>327</v>
      </c>
      <c r="B84" s="391" t="s">
        <v>328</v>
      </c>
      <c r="C84" s="284"/>
    </row>
    <row r="85" spans="1:3" s="93" customFormat="1" ht="12" customHeight="1">
      <c r="A85" s="410" t="s">
        <v>329</v>
      </c>
      <c r="B85" s="391" t="s">
        <v>330</v>
      </c>
      <c r="C85" s="284"/>
    </row>
    <row r="86" spans="1:3" s="92" customFormat="1" ht="12" customHeight="1" thickBot="1">
      <c r="A86" s="411" t="s">
        <v>331</v>
      </c>
      <c r="B86" s="392" t="s">
        <v>332</v>
      </c>
      <c r="C86" s="284"/>
    </row>
    <row r="87" spans="1:3" s="92" customFormat="1" ht="12" customHeight="1" thickBot="1">
      <c r="A87" s="408" t="s">
        <v>333</v>
      </c>
      <c r="B87" s="274" t="s">
        <v>473</v>
      </c>
      <c r="C87" s="426"/>
    </row>
    <row r="88" spans="1:3" s="92" customFormat="1" ht="12" customHeight="1" thickBot="1">
      <c r="A88" s="408" t="s">
        <v>505</v>
      </c>
      <c r="B88" s="274" t="s">
        <v>334</v>
      </c>
      <c r="C88" s="426"/>
    </row>
    <row r="89" spans="1:3" s="92" customFormat="1" ht="12" customHeight="1" thickBot="1">
      <c r="A89" s="408" t="s">
        <v>506</v>
      </c>
      <c r="B89" s="397" t="s">
        <v>476</v>
      </c>
      <c r="C89" s="285">
        <f>+C66+C70+C75+C78+C82+C88+C87</f>
        <v>0</v>
      </c>
    </row>
    <row r="90" spans="1:3" s="92" customFormat="1" ht="12" customHeight="1" thickBot="1">
      <c r="A90" s="412" t="s">
        <v>507</v>
      </c>
      <c r="B90" s="398" t="s">
        <v>508</v>
      </c>
      <c r="C90" s="285">
        <f>+C65+C89</f>
        <v>87613000</v>
      </c>
    </row>
    <row r="91" spans="1:3" s="93" customFormat="1" ht="15" customHeight="1" thickBot="1">
      <c r="A91" s="222"/>
      <c r="B91" s="223"/>
      <c r="C91" s="343"/>
    </row>
    <row r="92" spans="1:3" s="65" customFormat="1" ht="16.5" customHeight="1" thickBot="1">
      <c r="A92" s="226"/>
      <c r="B92" s="227" t="s">
        <v>57</v>
      </c>
      <c r="C92" s="345"/>
    </row>
    <row r="93" spans="1:3" s="94" customFormat="1" ht="12" customHeight="1" thickBot="1">
      <c r="A93" s="386" t="s">
        <v>18</v>
      </c>
      <c r="B93" s="28" t="s">
        <v>512</v>
      </c>
      <c r="C93" s="278">
        <f>+C94+C95+C96+C97+C98+C111</f>
        <v>67384360</v>
      </c>
    </row>
    <row r="94" spans="1:3" ht="12" customHeight="1">
      <c r="A94" s="413" t="s">
        <v>98</v>
      </c>
      <c r="B94" s="10" t="s">
        <v>49</v>
      </c>
      <c r="C94" s="280">
        <v>8600000</v>
      </c>
    </row>
    <row r="95" spans="1:3" ht="12" customHeight="1">
      <c r="A95" s="406" t="s">
        <v>99</v>
      </c>
      <c r="B95" s="8" t="s">
        <v>183</v>
      </c>
      <c r="C95" s="281">
        <v>1426250</v>
      </c>
    </row>
    <row r="96" spans="1:3" ht="12" customHeight="1">
      <c r="A96" s="406" t="s">
        <v>100</v>
      </c>
      <c r="B96" s="8" t="s">
        <v>140</v>
      </c>
      <c r="C96" s="283">
        <v>57358110</v>
      </c>
    </row>
    <row r="97" spans="1:3" ht="12" customHeight="1">
      <c r="A97" s="406" t="s">
        <v>101</v>
      </c>
      <c r="B97" s="11" t="s">
        <v>184</v>
      </c>
      <c r="C97" s="283"/>
    </row>
    <row r="98" spans="1:3" ht="12" customHeight="1">
      <c r="A98" s="406" t="s">
        <v>112</v>
      </c>
      <c r="B98" s="19" t="s">
        <v>185</v>
      </c>
      <c r="C98" s="283"/>
    </row>
    <row r="99" spans="1:3" ht="12" customHeight="1">
      <c r="A99" s="406" t="s">
        <v>102</v>
      </c>
      <c r="B99" s="8" t="s">
        <v>509</v>
      </c>
      <c r="C99" s="283"/>
    </row>
    <row r="100" spans="1:3" ht="12" customHeight="1">
      <c r="A100" s="406" t="s">
        <v>103</v>
      </c>
      <c r="B100" s="138" t="s">
        <v>439</v>
      </c>
      <c r="C100" s="283"/>
    </row>
    <row r="101" spans="1:3" ht="12" customHeight="1">
      <c r="A101" s="406" t="s">
        <v>113</v>
      </c>
      <c r="B101" s="138" t="s">
        <v>438</v>
      </c>
      <c r="C101" s="283"/>
    </row>
    <row r="102" spans="1:3" ht="12" customHeight="1">
      <c r="A102" s="406" t="s">
        <v>114</v>
      </c>
      <c r="B102" s="138" t="s">
        <v>350</v>
      </c>
      <c r="C102" s="283"/>
    </row>
    <row r="103" spans="1:3" ht="12" customHeight="1">
      <c r="A103" s="406" t="s">
        <v>115</v>
      </c>
      <c r="B103" s="139" t="s">
        <v>351</v>
      </c>
      <c r="C103" s="283"/>
    </row>
    <row r="104" spans="1:3" ht="12" customHeight="1">
      <c r="A104" s="406" t="s">
        <v>116</v>
      </c>
      <c r="B104" s="139" t="s">
        <v>352</v>
      </c>
      <c r="C104" s="283"/>
    </row>
    <row r="105" spans="1:3" ht="12" customHeight="1">
      <c r="A105" s="406" t="s">
        <v>118</v>
      </c>
      <c r="B105" s="138" t="s">
        <v>353</v>
      </c>
      <c r="C105" s="283"/>
    </row>
    <row r="106" spans="1:3" ht="12" customHeight="1">
      <c r="A106" s="406" t="s">
        <v>186</v>
      </c>
      <c r="B106" s="138" t="s">
        <v>354</v>
      </c>
      <c r="C106" s="283"/>
    </row>
    <row r="107" spans="1:3" ht="12" customHeight="1">
      <c r="A107" s="406" t="s">
        <v>348</v>
      </c>
      <c r="B107" s="139" t="s">
        <v>355</v>
      </c>
      <c r="C107" s="283"/>
    </row>
    <row r="108" spans="1:3" ht="12" customHeight="1">
      <c r="A108" s="414" t="s">
        <v>349</v>
      </c>
      <c r="B108" s="140" t="s">
        <v>356</v>
      </c>
      <c r="C108" s="283"/>
    </row>
    <row r="109" spans="1:3" ht="12" customHeight="1">
      <c r="A109" s="406" t="s">
        <v>436</v>
      </c>
      <c r="B109" s="140" t="s">
        <v>357</v>
      </c>
      <c r="C109" s="283"/>
    </row>
    <row r="110" spans="1:3" ht="12" customHeight="1">
      <c r="A110" s="406" t="s">
        <v>437</v>
      </c>
      <c r="B110" s="139" t="s">
        <v>358</v>
      </c>
      <c r="C110" s="281"/>
    </row>
    <row r="111" spans="1:3" ht="12" customHeight="1">
      <c r="A111" s="406" t="s">
        <v>441</v>
      </c>
      <c r="B111" s="11" t="s">
        <v>50</v>
      </c>
      <c r="C111" s="281"/>
    </row>
    <row r="112" spans="1:3" ht="12" customHeight="1">
      <c r="A112" s="407" t="s">
        <v>442</v>
      </c>
      <c r="B112" s="8" t="s">
        <v>510</v>
      </c>
      <c r="C112" s="283"/>
    </row>
    <row r="113" spans="1:3" ht="12" customHeight="1" thickBot="1">
      <c r="A113" s="415" t="s">
        <v>443</v>
      </c>
      <c r="B113" s="141" t="s">
        <v>511</v>
      </c>
      <c r="C113" s="287"/>
    </row>
    <row r="114" spans="1:3" ht="12" customHeight="1" thickBot="1">
      <c r="A114" s="32" t="s">
        <v>19</v>
      </c>
      <c r="B114" s="27" t="s">
        <v>359</v>
      </c>
      <c r="C114" s="279">
        <f>+C115+C117+C119</f>
        <v>40000000</v>
      </c>
    </row>
    <row r="115" spans="1:3" ht="12" customHeight="1">
      <c r="A115" s="405" t="s">
        <v>104</v>
      </c>
      <c r="B115" s="8" t="s">
        <v>229</v>
      </c>
      <c r="C115" s="282"/>
    </row>
    <row r="116" spans="1:3" ht="12" customHeight="1">
      <c r="A116" s="405" t="s">
        <v>105</v>
      </c>
      <c r="B116" s="12" t="s">
        <v>363</v>
      </c>
      <c r="C116" s="282"/>
    </row>
    <row r="117" spans="1:3" ht="12" customHeight="1">
      <c r="A117" s="405" t="s">
        <v>106</v>
      </c>
      <c r="B117" s="12" t="s">
        <v>187</v>
      </c>
      <c r="C117" s="281">
        <v>40000000</v>
      </c>
    </row>
    <row r="118" spans="1:3" ht="12" customHeight="1">
      <c r="A118" s="405" t="s">
        <v>107</v>
      </c>
      <c r="B118" s="12" t="s">
        <v>364</v>
      </c>
      <c r="C118" s="249"/>
    </row>
    <row r="119" spans="1:3" ht="12" customHeight="1">
      <c r="A119" s="405" t="s">
        <v>108</v>
      </c>
      <c r="B119" s="276" t="s">
        <v>231</v>
      </c>
      <c r="C119" s="249"/>
    </row>
    <row r="120" spans="1:3" ht="12" customHeight="1">
      <c r="A120" s="405" t="s">
        <v>117</v>
      </c>
      <c r="B120" s="275" t="s">
        <v>426</v>
      </c>
      <c r="C120" s="249"/>
    </row>
    <row r="121" spans="1:3" ht="12" customHeight="1">
      <c r="A121" s="405" t="s">
        <v>119</v>
      </c>
      <c r="B121" s="389" t="s">
        <v>369</v>
      </c>
      <c r="C121" s="249"/>
    </row>
    <row r="122" spans="1:3" ht="12" customHeight="1">
      <c r="A122" s="405" t="s">
        <v>188</v>
      </c>
      <c r="B122" s="139" t="s">
        <v>352</v>
      </c>
      <c r="C122" s="249"/>
    </row>
    <row r="123" spans="1:3" ht="12" customHeight="1">
      <c r="A123" s="405" t="s">
        <v>189</v>
      </c>
      <c r="B123" s="139" t="s">
        <v>368</v>
      </c>
      <c r="C123" s="249"/>
    </row>
    <row r="124" spans="1:3" ht="12" customHeight="1">
      <c r="A124" s="405" t="s">
        <v>190</v>
      </c>
      <c r="B124" s="139" t="s">
        <v>367</v>
      </c>
      <c r="C124" s="249"/>
    </row>
    <row r="125" spans="1:3" ht="12" customHeight="1">
      <c r="A125" s="405" t="s">
        <v>360</v>
      </c>
      <c r="B125" s="139" t="s">
        <v>355</v>
      </c>
      <c r="C125" s="249"/>
    </row>
    <row r="126" spans="1:3" ht="12" customHeight="1">
      <c r="A126" s="405" t="s">
        <v>361</v>
      </c>
      <c r="B126" s="139" t="s">
        <v>366</v>
      </c>
      <c r="C126" s="249"/>
    </row>
    <row r="127" spans="1:3" ht="12" customHeight="1" thickBot="1">
      <c r="A127" s="414" t="s">
        <v>362</v>
      </c>
      <c r="B127" s="139" t="s">
        <v>365</v>
      </c>
      <c r="C127" s="251"/>
    </row>
    <row r="128" spans="1:3" ht="12" customHeight="1" thickBot="1">
      <c r="A128" s="32" t="s">
        <v>20</v>
      </c>
      <c r="B128" s="122" t="s">
        <v>446</v>
      </c>
      <c r="C128" s="279">
        <f>+C93+C114</f>
        <v>107384360</v>
      </c>
    </row>
    <row r="129" spans="1:3" ht="12" customHeight="1" thickBot="1">
      <c r="A129" s="32" t="s">
        <v>21</v>
      </c>
      <c r="B129" s="122" t="s">
        <v>447</v>
      </c>
      <c r="C129" s="279">
        <f>+C130+C131+C132</f>
        <v>0</v>
      </c>
    </row>
    <row r="130" spans="1:3" s="94" customFormat="1" ht="12" customHeight="1">
      <c r="A130" s="405" t="s">
        <v>267</v>
      </c>
      <c r="B130" s="9" t="s">
        <v>515</v>
      </c>
      <c r="C130" s="249"/>
    </row>
    <row r="131" spans="1:3" ht="12" customHeight="1">
      <c r="A131" s="405" t="s">
        <v>268</v>
      </c>
      <c r="B131" s="9" t="s">
        <v>455</v>
      </c>
      <c r="C131" s="249"/>
    </row>
    <row r="132" spans="1:3" ht="12" customHeight="1" thickBot="1">
      <c r="A132" s="414" t="s">
        <v>269</v>
      </c>
      <c r="B132" s="7" t="s">
        <v>514</v>
      </c>
      <c r="C132" s="249"/>
    </row>
    <row r="133" spans="1:3" ht="12" customHeight="1" thickBot="1">
      <c r="A133" s="32" t="s">
        <v>22</v>
      </c>
      <c r="B133" s="122" t="s">
        <v>448</v>
      </c>
      <c r="C133" s="279">
        <f>+C134+C135+C136+C137+C138+C139</f>
        <v>0</v>
      </c>
    </row>
    <row r="134" spans="1:3" ht="12" customHeight="1">
      <c r="A134" s="405" t="s">
        <v>91</v>
      </c>
      <c r="B134" s="9" t="s">
        <v>457</v>
      </c>
      <c r="C134" s="249"/>
    </row>
    <row r="135" spans="1:3" ht="12" customHeight="1">
      <c r="A135" s="405" t="s">
        <v>92</v>
      </c>
      <c r="B135" s="9" t="s">
        <v>449</v>
      </c>
      <c r="C135" s="249"/>
    </row>
    <row r="136" spans="1:3" ht="12" customHeight="1">
      <c r="A136" s="405" t="s">
        <v>93</v>
      </c>
      <c r="B136" s="9" t="s">
        <v>450</v>
      </c>
      <c r="C136" s="249"/>
    </row>
    <row r="137" spans="1:3" ht="12" customHeight="1">
      <c r="A137" s="405" t="s">
        <v>175</v>
      </c>
      <c r="B137" s="9" t="s">
        <v>513</v>
      </c>
      <c r="C137" s="249"/>
    </row>
    <row r="138" spans="1:3" ht="12" customHeight="1">
      <c r="A138" s="405" t="s">
        <v>176</v>
      </c>
      <c r="B138" s="9" t="s">
        <v>452</v>
      </c>
      <c r="C138" s="249"/>
    </row>
    <row r="139" spans="1:3" s="94" customFormat="1" ht="12" customHeight="1" thickBot="1">
      <c r="A139" s="414" t="s">
        <v>177</v>
      </c>
      <c r="B139" s="7" t="s">
        <v>453</v>
      </c>
      <c r="C139" s="249"/>
    </row>
    <row r="140" spans="1:11" ht="12" customHeight="1" thickBot="1">
      <c r="A140" s="32" t="s">
        <v>23</v>
      </c>
      <c r="B140" s="122" t="s">
        <v>536</v>
      </c>
      <c r="C140" s="285">
        <f>+C141+C142+C144+C145+C143</f>
        <v>0</v>
      </c>
      <c r="K140" s="232"/>
    </row>
    <row r="141" spans="1:3" ht="12.75">
      <c r="A141" s="405" t="s">
        <v>94</v>
      </c>
      <c r="B141" s="9" t="s">
        <v>370</v>
      </c>
      <c r="C141" s="249"/>
    </row>
    <row r="142" spans="1:3" ht="12" customHeight="1">
      <c r="A142" s="405" t="s">
        <v>95</v>
      </c>
      <c r="B142" s="9" t="s">
        <v>371</v>
      </c>
      <c r="C142" s="249"/>
    </row>
    <row r="143" spans="1:3" s="94" customFormat="1" ht="12" customHeight="1">
      <c r="A143" s="405" t="s">
        <v>287</v>
      </c>
      <c r="B143" s="9" t="s">
        <v>535</v>
      </c>
      <c r="C143" s="249"/>
    </row>
    <row r="144" spans="1:3" s="94" customFormat="1" ht="12" customHeight="1">
      <c r="A144" s="405" t="s">
        <v>288</v>
      </c>
      <c r="B144" s="9" t="s">
        <v>462</v>
      </c>
      <c r="C144" s="249"/>
    </row>
    <row r="145" spans="1:3" s="94" customFormat="1" ht="12" customHeight="1" thickBot="1">
      <c r="A145" s="414" t="s">
        <v>289</v>
      </c>
      <c r="B145" s="7" t="s">
        <v>389</v>
      </c>
      <c r="C145" s="249"/>
    </row>
    <row r="146" spans="1:3" s="94" customFormat="1" ht="12" customHeight="1" thickBot="1">
      <c r="A146" s="32" t="s">
        <v>24</v>
      </c>
      <c r="B146" s="122" t="s">
        <v>463</v>
      </c>
      <c r="C146" s="288">
        <f>+C147+C148+C149+C150+C151</f>
        <v>0</v>
      </c>
    </row>
    <row r="147" spans="1:3" s="94" customFormat="1" ht="12" customHeight="1">
      <c r="A147" s="405" t="s">
        <v>96</v>
      </c>
      <c r="B147" s="9" t="s">
        <v>458</v>
      </c>
      <c r="C147" s="249"/>
    </row>
    <row r="148" spans="1:3" s="94" customFormat="1" ht="12" customHeight="1">
      <c r="A148" s="405" t="s">
        <v>97</v>
      </c>
      <c r="B148" s="9" t="s">
        <v>465</v>
      </c>
      <c r="C148" s="249"/>
    </row>
    <row r="149" spans="1:3" s="94" customFormat="1" ht="12" customHeight="1">
      <c r="A149" s="405" t="s">
        <v>299</v>
      </c>
      <c r="B149" s="9" t="s">
        <v>460</v>
      </c>
      <c r="C149" s="249"/>
    </row>
    <row r="150" spans="1:3" ht="12.75" customHeight="1">
      <c r="A150" s="405" t="s">
        <v>300</v>
      </c>
      <c r="B150" s="9" t="s">
        <v>516</v>
      </c>
      <c r="C150" s="249"/>
    </row>
    <row r="151" spans="1:3" ht="12.75" customHeight="1" thickBot="1">
      <c r="A151" s="414" t="s">
        <v>464</v>
      </c>
      <c r="B151" s="7" t="s">
        <v>467</v>
      </c>
      <c r="C151" s="251"/>
    </row>
    <row r="152" spans="1:3" ht="12.75" customHeight="1" thickBot="1">
      <c r="A152" s="454" t="s">
        <v>25</v>
      </c>
      <c r="B152" s="122" t="s">
        <v>468</v>
      </c>
      <c r="C152" s="288"/>
    </row>
    <row r="153" spans="1:3" ht="12" customHeight="1" thickBot="1">
      <c r="A153" s="454" t="s">
        <v>26</v>
      </c>
      <c r="B153" s="122" t="s">
        <v>469</v>
      </c>
      <c r="C153" s="288"/>
    </row>
    <row r="154" spans="1:3" ht="15" customHeight="1" thickBot="1">
      <c r="A154" s="32" t="s">
        <v>27</v>
      </c>
      <c r="B154" s="122" t="s">
        <v>471</v>
      </c>
      <c r="C154" s="399">
        <f>+C129+C133+C140+C146+C152+C153</f>
        <v>0</v>
      </c>
    </row>
    <row r="155" spans="1:3" ht="13.5" thickBot="1">
      <c r="A155" s="416" t="s">
        <v>28</v>
      </c>
      <c r="B155" s="360" t="s">
        <v>470</v>
      </c>
      <c r="C155" s="399">
        <f>+C128+C154</f>
        <v>107384360</v>
      </c>
    </row>
    <row r="156" spans="1:3" ht="15" customHeight="1" thickBot="1">
      <c r="A156" s="365"/>
      <c r="B156" s="366"/>
      <c r="C156" s="581">
        <f>C90-C155</f>
        <v>-19771360</v>
      </c>
    </row>
    <row r="157" spans="1:3" ht="14.25" customHeight="1" thickBot="1">
      <c r="A157" s="230" t="s">
        <v>517</v>
      </c>
      <c r="B157" s="231"/>
      <c r="C157" s="119">
        <v>5</v>
      </c>
    </row>
    <row r="158" spans="1:3" ht="13.5" thickBot="1">
      <c r="A158" s="230" t="s">
        <v>206</v>
      </c>
      <c r="B158" s="231"/>
      <c r="C158" s="119">
        <v>0</v>
      </c>
    </row>
    <row r="159" spans="1:3" ht="12.75">
      <c r="A159" s="578"/>
      <c r="B159" s="579"/>
      <c r="C159" s="580"/>
    </row>
    <row r="160" spans="1:2" ht="12.75">
      <c r="A160" s="578"/>
      <c r="B160" s="579"/>
    </row>
    <row r="161" spans="1:3" ht="12.75">
      <c r="A161" s="578"/>
      <c r="B161" s="579"/>
      <c r="C161" s="580"/>
    </row>
    <row r="162" spans="1:3" ht="12.75">
      <c r="A162" s="578"/>
      <c r="B162" s="579"/>
      <c r="C162" s="580"/>
    </row>
    <row r="163" spans="1:3" ht="12.75">
      <c r="A163" s="578"/>
      <c r="B163" s="579"/>
      <c r="C163" s="580"/>
    </row>
    <row r="164" spans="1:3" ht="12.75">
      <c r="A164" s="578"/>
      <c r="B164" s="579"/>
      <c r="C164" s="580"/>
    </row>
    <row r="165" spans="1:3" ht="12.75">
      <c r="A165" s="578"/>
      <c r="B165" s="579"/>
      <c r="C165" s="580"/>
    </row>
    <row r="166" spans="1:3" ht="12.75">
      <c r="A166" s="578"/>
      <c r="B166" s="579"/>
      <c r="C166" s="580"/>
    </row>
    <row r="167" spans="1:3" ht="12.75">
      <c r="A167" s="578"/>
      <c r="B167" s="579"/>
      <c r="C167" s="580"/>
    </row>
    <row r="168" spans="1:3" ht="12.75">
      <c r="A168" s="578"/>
      <c r="B168" s="579"/>
      <c r="C168" s="580"/>
    </row>
    <row r="169" spans="1:3" ht="12.75">
      <c r="A169" s="578"/>
      <c r="B169" s="579"/>
      <c r="C169" s="580"/>
    </row>
    <row r="170" spans="1:3" ht="12.75">
      <c r="A170" s="578"/>
      <c r="B170" s="579"/>
      <c r="C170" s="580"/>
    </row>
    <row r="171" spans="1:3" ht="12.75">
      <c r="A171" s="578"/>
      <c r="B171" s="579"/>
      <c r="C171" s="580"/>
    </row>
    <row r="172" spans="1:3" ht="12.75">
      <c r="A172" s="578"/>
      <c r="B172" s="579"/>
      <c r="C172" s="580"/>
    </row>
    <row r="173" spans="1:3" ht="12.75">
      <c r="A173" s="578"/>
      <c r="B173" s="579"/>
      <c r="C173" s="580"/>
    </row>
    <row r="174" spans="1:3" ht="12.75">
      <c r="A174" s="578"/>
      <c r="B174" s="579"/>
      <c r="C174" s="580"/>
    </row>
    <row r="175" spans="1:3" ht="12.75">
      <c r="A175" s="578"/>
      <c r="B175" s="579"/>
      <c r="C175" s="580"/>
    </row>
    <row r="176" spans="1:3" ht="12.75">
      <c r="A176" s="578"/>
      <c r="B176" s="579"/>
      <c r="C176" s="580"/>
    </row>
    <row r="177" spans="1:3" ht="12.75">
      <c r="A177" s="578"/>
      <c r="B177" s="579"/>
      <c r="C177" s="580"/>
    </row>
    <row r="178" spans="1:3" ht="12.75">
      <c r="A178" s="578"/>
      <c r="B178" s="579"/>
      <c r="C178" s="580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="120" zoomScaleNormal="120" zoomScalePageLayoutView="0" workbookViewId="0" topLeftCell="A1">
      <selection activeCell="F8" sqref="F8"/>
    </sheetView>
  </sheetViews>
  <sheetFormatPr defaultColWidth="9.00390625" defaultRowHeight="12.75"/>
  <cols>
    <col min="1" max="1" width="33.50390625" style="0" customWidth="1"/>
    <col min="2" max="2" width="18.875" style="0" customWidth="1"/>
    <col min="3" max="3" width="1.875" style="0" bestFit="1" customWidth="1"/>
    <col min="4" max="4" width="5.50390625" style="0" bestFit="1" customWidth="1"/>
    <col min="5" max="5" width="1.875" style="0" bestFit="1" customWidth="1"/>
    <col min="6" max="6" width="11.00390625" style="0" customWidth="1"/>
  </cols>
  <sheetData>
    <row r="1" spans="1:10" ht="18.75">
      <c r="A1" s="693" t="s">
        <v>582</v>
      </c>
      <c r="B1" s="693"/>
      <c r="C1" s="693"/>
      <c r="D1" s="693"/>
      <c r="E1" s="693"/>
      <c r="F1" s="693"/>
      <c r="G1" s="693"/>
      <c r="H1" s="693"/>
      <c r="I1" s="693"/>
      <c r="J1" s="693"/>
    </row>
    <row r="3" spans="1:9" ht="15.75">
      <c r="A3" s="690" t="s">
        <v>684</v>
      </c>
      <c r="B3" s="691"/>
      <c r="C3" s="691"/>
      <c r="D3" s="691"/>
      <c r="E3" s="691"/>
      <c r="F3" s="691"/>
      <c r="G3" s="155"/>
      <c r="H3" s="155"/>
      <c r="I3" s="155"/>
    </row>
    <row r="6" ht="15">
      <c r="A6" s="540" t="s">
        <v>677</v>
      </c>
    </row>
    <row r="7" spans="1:11" ht="12.75">
      <c r="A7" s="623" t="s">
        <v>651</v>
      </c>
      <c r="B7" s="644">
        <v>4</v>
      </c>
      <c r="C7" s="624" t="s">
        <v>648</v>
      </c>
      <c r="D7" s="624">
        <v>2019</v>
      </c>
      <c r="E7" s="624" t="s">
        <v>649</v>
      </c>
      <c r="F7" s="644" t="s">
        <v>749</v>
      </c>
      <c r="G7" s="624" t="s">
        <v>650</v>
      </c>
      <c r="H7" s="624" t="s">
        <v>652</v>
      </c>
      <c r="I7" s="624"/>
      <c r="J7" s="624"/>
      <c r="K7" s="624"/>
    </row>
    <row r="8" spans="1:6" ht="12.75">
      <c r="A8" s="556"/>
      <c r="B8" s="555"/>
      <c r="F8" s="555"/>
    </row>
    <row r="9" spans="1:6" ht="12.75">
      <c r="A9" s="556"/>
      <c r="B9" s="555"/>
      <c r="F9" s="555"/>
    </row>
    <row r="11" spans="1:10" ht="15.75">
      <c r="A11" s="690" t="s">
        <v>679</v>
      </c>
      <c r="B11" s="691"/>
      <c r="C11" s="691"/>
      <c r="D11" s="691"/>
      <c r="E11" s="691"/>
      <c r="F11" s="691"/>
      <c r="G11" s="691"/>
      <c r="H11" s="692"/>
      <c r="I11" s="692"/>
      <c r="J11" s="692"/>
    </row>
    <row r="13" spans="1:10" ht="14.25">
      <c r="A13" s="551" t="s">
        <v>584</v>
      </c>
      <c r="B13" s="688" t="s">
        <v>688</v>
      </c>
      <c r="C13" s="689"/>
      <c r="D13" s="689"/>
      <c r="E13" s="689"/>
      <c r="F13" s="689"/>
      <c r="G13" s="689"/>
      <c r="H13" s="689"/>
      <c r="I13" s="689"/>
      <c r="J13" s="689"/>
    </row>
    <row r="14" spans="2:10" ht="14.25">
      <c r="B14" s="618"/>
      <c r="C14" s="155"/>
      <c r="D14" s="155"/>
      <c r="E14" s="155"/>
      <c r="F14" s="155"/>
      <c r="G14" s="155"/>
      <c r="H14" s="155"/>
      <c r="I14" s="155"/>
      <c r="J14" s="155"/>
    </row>
    <row r="15" spans="1:10" ht="14.25">
      <c r="A15" s="551" t="s">
        <v>585</v>
      </c>
      <c r="B15" s="688" t="s">
        <v>593</v>
      </c>
      <c r="C15" s="689"/>
      <c r="D15" s="689"/>
      <c r="E15" s="689"/>
      <c r="F15" s="689"/>
      <c r="G15" s="689"/>
      <c r="H15" s="689"/>
      <c r="I15" s="689"/>
      <c r="J15" s="689"/>
    </row>
    <row r="16" spans="2:10" ht="14.25">
      <c r="B16" s="618"/>
      <c r="C16" s="155"/>
      <c r="D16" s="155"/>
      <c r="E16" s="155"/>
      <c r="F16" s="155"/>
      <c r="G16" s="155"/>
      <c r="H16" s="155"/>
      <c r="I16" s="155"/>
      <c r="J16" s="155"/>
    </row>
    <row r="17" spans="1:10" ht="14.25">
      <c r="A17" s="551" t="s">
        <v>586</v>
      </c>
      <c r="B17" s="688" t="s">
        <v>678</v>
      </c>
      <c r="C17" s="689"/>
      <c r="D17" s="689"/>
      <c r="E17" s="689"/>
      <c r="F17" s="689"/>
      <c r="G17" s="689"/>
      <c r="H17" s="689"/>
      <c r="I17" s="689"/>
      <c r="J17" s="689"/>
    </row>
    <row r="18" spans="2:10" ht="14.25">
      <c r="B18" s="618"/>
      <c r="C18" s="155"/>
      <c r="D18" s="155"/>
      <c r="E18" s="155"/>
      <c r="F18" s="155"/>
      <c r="G18" s="155"/>
      <c r="H18" s="155"/>
      <c r="I18" s="155"/>
      <c r="J18" s="155"/>
    </row>
    <row r="19" spans="1:10" ht="14.25">
      <c r="A19" s="551" t="s">
        <v>587</v>
      </c>
      <c r="B19" s="688" t="s">
        <v>594</v>
      </c>
      <c r="C19" s="689"/>
      <c r="D19" s="689"/>
      <c r="E19" s="689"/>
      <c r="F19" s="689"/>
      <c r="G19" s="689"/>
      <c r="H19" s="689"/>
      <c r="I19" s="689"/>
      <c r="J19" s="689"/>
    </row>
    <row r="20" spans="2:10" ht="14.25">
      <c r="B20" s="618"/>
      <c r="C20" s="155"/>
      <c r="D20" s="155"/>
      <c r="E20" s="155"/>
      <c r="F20" s="155"/>
      <c r="G20" s="155"/>
      <c r="H20" s="155"/>
      <c r="I20" s="155"/>
      <c r="J20" s="155"/>
    </row>
    <row r="21" spans="1:10" ht="14.25">
      <c r="A21" s="551" t="s">
        <v>588</v>
      </c>
      <c r="B21" s="688" t="s">
        <v>595</v>
      </c>
      <c r="C21" s="689"/>
      <c r="D21" s="689"/>
      <c r="E21" s="689"/>
      <c r="F21" s="689"/>
      <c r="G21" s="689"/>
      <c r="H21" s="689"/>
      <c r="I21" s="689"/>
      <c r="J21" s="689"/>
    </row>
    <row r="22" spans="2:10" ht="14.25">
      <c r="B22" s="618"/>
      <c r="C22" s="155"/>
      <c r="D22" s="155"/>
      <c r="E22" s="155"/>
      <c r="F22" s="155"/>
      <c r="G22" s="155"/>
      <c r="H22" s="155"/>
      <c r="I22" s="155"/>
      <c r="J22" s="155"/>
    </row>
    <row r="23" spans="1:10" ht="14.25">
      <c r="A23" s="551" t="s">
        <v>589</v>
      </c>
      <c r="B23" s="688" t="s">
        <v>596</v>
      </c>
      <c r="C23" s="689"/>
      <c r="D23" s="689"/>
      <c r="E23" s="689"/>
      <c r="F23" s="689"/>
      <c r="G23" s="689"/>
      <c r="H23" s="689"/>
      <c r="I23" s="689"/>
      <c r="J23" s="689"/>
    </row>
    <row r="24" spans="2:10" ht="14.25">
      <c r="B24" s="618"/>
      <c r="C24" s="155"/>
      <c r="D24" s="155"/>
      <c r="E24" s="155"/>
      <c r="F24" s="155"/>
      <c r="G24" s="155"/>
      <c r="H24" s="155"/>
      <c r="I24" s="155"/>
      <c r="J24" s="155"/>
    </row>
    <row r="25" spans="1:10" ht="14.25">
      <c r="A25" s="551" t="s">
        <v>590</v>
      </c>
      <c r="B25" s="688" t="s">
        <v>597</v>
      </c>
      <c r="C25" s="689"/>
      <c r="D25" s="689"/>
      <c r="E25" s="689"/>
      <c r="F25" s="689"/>
      <c r="G25" s="689"/>
      <c r="H25" s="689"/>
      <c r="I25" s="689"/>
      <c r="J25" s="689"/>
    </row>
    <row r="26" spans="2:10" ht="14.25">
      <c r="B26" s="618"/>
      <c r="C26" s="155"/>
      <c r="D26" s="155"/>
      <c r="E26" s="155"/>
      <c r="F26" s="155"/>
      <c r="G26" s="155"/>
      <c r="H26" s="155"/>
      <c r="I26" s="155"/>
      <c r="J26" s="155"/>
    </row>
    <row r="27" spans="1:10" ht="14.25">
      <c r="A27" s="551" t="s">
        <v>591</v>
      </c>
      <c r="B27" s="688" t="s">
        <v>598</v>
      </c>
      <c r="C27" s="689"/>
      <c r="D27" s="689"/>
      <c r="E27" s="689"/>
      <c r="F27" s="689"/>
      <c r="G27" s="689"/>
      <c r="H27" s="689"/>
      <c r="I27" s="689"/>
      <c r="J27" s="689"/>
    </row>
    <row r="28" spans="2:10" ht="14.25">
      <c r="B28" s="618"/>
      <c r="C28" s="155"/>
      <c r="D28" s="155"/>
      <c r="E28" s="155"/>
      <c r="F28" s="155"/>
      <c r="G28" s="155"/>
      <c r="H28" s="155"/>
      <c r="I28" s="155"/>
      <c r="J28" s="155"/>
    </row>
    <row r="29" spans="1:10" ht="14.25">
      <c r="A29" s="551" t="s">
        <v>591</v>
      </c>
      <c r="B29" s="688" t="s">
        <v>599</v>
      </c>
      <c r="C29" s="689"/>
      <c r="D29" s="689"/>
      <c r="E29" s="689"/>
      <c r="F29" s="689"/>
      <c r="G29" s="689"/>
      <c r="H29" s="689"/>
      <c r="I29" s="689"/>
      <c r="J29" s="689"/>
    </row>
    <row r="30" spans="2:10" ht="14.25">
      <c r="B30" s="618"/>
      <c r="C30" s="155"/>
      <c r="D30" s="155"/>
      <c r="E30" s="155"/>
      <c r="F30" s="155"/>
      <c r="G30" s="155"/>
      <c r="H30" s="155"/>
      <c r="I30" s="155"/>
      <c r="J30" s="155"/>
    </row>
    <row r="31" spans="1:10" ht="14.25">
      <c r="A31" s="551" t="s">
        <v>592</v>
      </c>
      <c r="B31" s="688" t="s">
        <v>600</v>
      </c>
      <c r="C31" s="689"/>
      <c r="D31" s="689"/>
      <c r="E31" s="689"/>
      <c r="F31" s="689"/>
      <c r="G31" s="689"/>
      <c r="H31" s="689"/>
      <c r="I31" s="689"/>
      <c r="J31" s="689"/>
    </row>
    <row r="33" ht="14.25">
      <c r="A33" s="551"/>
    </row>
  </sheetData>
  <sheetProtection sheet="1"/>
  <mergeCells count="13">
    <mergeCell ref="A1:J1"/>
    <mergeCell ref="B21:J21"/>
    <mergeCell ref="B23:J23"/>
    <mergeCell ref="B25:J25"/>
    <mergeCell ref="B27:J27"/>
    <mergeCell ref="B29:J29"/>
    <mergeCell ref="B31:J31"/>
    <mergeCell ref="A3:F3"/>
    <mergeCell ref="B13:J13"/>
    <mergeCell ref="B15:J15"/>
    <mergeCell ref="B17:J17"/>
    <mergeCell ref="B19:J19"/>
    <mergeCell ref="A11:J11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6"/>
  <sheetViews>
    <sheetView tabSelected="1" zoomScale="120" zoomScaleNormal="120" zoomScaleSheetLayoutView="85" workbookViewId="0" topLeftCell="A1">
      <selection activeCell="C39" sqref="C39"/>
    </sheetView>
  </sheetViews>
  <sheetFormatPr defaultColWidth="9.00390625" defaultRowHeight="12.75"/>
  <cols>
    <col min="1" max="1" width="19.50390625" style="367" customWidth="1"/>
    <col min="2" max="2" width="72.00390625" style="368" customWidth="1"/>
    <col min="3" max="3" width="25.00390625" style="369" customWidth="1"/>
    <col min="4" max="16384" width="9.375" style="3" customWidth="1"/>
  </cols>
  <sheetData>
    <row r="1" spans="1:3" s="2" customFormat="1" ht="16.5" customHeight="1" thickBot="1">
      <c r="A1" s="559"/>
      <c r="B1" s="560"/>
      <c r="C1" s="554" t="str">
        <f>CONCATENATE("9.1.3. melléklet ",ALAPADATOK!A7," ",ALAPADATOK!B7," ",ALAPADATOK!C7," ",ALAPADATOK!D7," ",ALAPADATOK!E7," ",ALAPADATOK!F7," ",ALAPADATOK!G7," ",ALAPADATOK!H7)</f>
        <v>9.1.3. melléklet a 4 / 2019 ( II. 25. ) önkormányzati rendelethez</v>
      </c>
    </row>
    <row r="2" spans="1:3" s="90" customFormat="1" ht="21" customHeight="1">
      <c r="A2" s="561" t="s">
        <v>61</v>
      </c>
      <c r="B2" s="562" t="str">
        <f>CONCATENATE(ALAPADATOK!A3)</f>
        <v>BALATONGYÖRÖK KÖZSÉG ÖNKORMÁNYZATA</v>
      </c>
      <c r="C2" s="563" t="s">
        <v>54</v>
      </c>
    </row>
    <row r="3" spans="1:3" s="90" customFormat="1" ht="16.5" thickBot="1">
      <c r="A3" s="564" t="s">
        <v>203</v>
      </c>
      <c r="B3" s="565" t="s">
        <v>523</v>
      </c>
      <c r="C3" s="566" t="s">
        <v>429</v>
      </c>
    </row>
    <row r="4" spans="1:3" s="91" customFormat="1" ht="15.75" customHeight="1" thickBot="1">
      <c r="A4" s="567"/>
      <c r="B4" s="567"/>
      <c r="C4" s="568" t="str">
        <f>'KV_9.1.2.sz.mell.'!C4</f>
        <v>Forintban!</v>
      </c>
    </row>
    <row r="5" spans="1:3" ht="13.5" thickBot="1">
      <c r="A5" s="569" t="s">
        <v>205</v>
      </c>
      <c r="B5" s="570" t="s">
        <v>558</v>
      </c>
      <c r="C5" s="571" t="s">
        <v>55</v>
      </c>
    </row>
    <row r="6" spans="1:3" s="65" customFormat="1" ht="12.75" customHeight="1" thickBot="1">
      <c r="A6" s="572"/>
      <c r="B6" s="573" t="s">
        <v>491</v>
      </c>
      <c r="C6" s="574" t="s">
        <v>492</v>
      </c>
    </row>
    <row r="7" spans="1:3" s="65" customFormat="1" ht="15.75" customHeight="1" thickBot="1">
      <c r="A7" s="216"/>
      <c r="B7" s="217" t="s">
        <v>56</v>
      </c>
      <c r="C7" s="338"/>
    </row>
    <row r="8" spans="1:3" s="65" customFormat="1" ht="12" customHeight="1" thickBot="1">
      <c r="A8" s="32" t="s">
        <v>18</v>
      </c>
      <c r="B8" s="21" t="s">
        <v>251</v>
      </c>
      <c r="C8" s="279">
        <f>+C9+C10+C11+C12+C13+C14</f>
        <v>0</v>
      </c>
    </row>
    <row r="9" spans="1:3" s="92" customFormat="1" ht="12" customHeight="1">
      <c r="A9" s="405" t="s">
        <v>98</v>
      </c>
      <c r="B9" s="390" t="s">
        <v>252</v>
      </c>
      <c r="C9" s="282"/>
    </row>
    <row r="10" spans="1:3" s="93" customFormat="1" ht="12" customHeight="1">
      <c r="A10" s="406" t="s">
        <v>99</v>
      </c>
      <c r="B10" s="391" t="s">
        <v>253</v>
      </c>
      <c r="C10" s="281"/>
    </row>
    <row r="11" spans="1:3" s="93" customFormat="1" ht="12" customHeight="1">
      <c r="A11" s="406" t="s">
        <v>100</v>
      </c>
      <c r="B11" s="391" t="s">
        <v>545</v>
      </c>
      <c r="C11" s="281"/>
    </row>
    <row r="12" spans="1:3" s="93" customFormat="1" ht="12" customHeight="1">
      <c r="A12" s="406" t="s">
        <v>101</v>
      </c>
      <c r="B12" s="391" t="s">
        <v>255</v>
      </c>
      <c r="C12" s="281"/>
    </row>
    <row r="13" spans="1:3" s="93" customFormat="1" ht="12" customHeight="1">
      <c r="A13" s="406" t="s">
        <v>148</v>
      </c>
      <c r="B13" s="391" t="s">
        <v>504</v>
      </c>
      <c r="C13" s="281"/>
    </row>
    <row r="14" spans="1:3" s="92" customFormat="1" ht="12" customHeight="1" thickBot="1">
      <c r="A14" s="407" t="s">
        <v>102</v>
      </c>
      <c r="B14" s="392" t="s">
        <v>431</v>
      </c>
      <c r="C14" s="281"/>
    </row>
    <row r="15" spans="1:3" s="92" customFormat="1" ht="12" customHeight="1" thickBot="1">
      <c r="A15" s="32" t="s">
        <v>19</v>
      </c>
      <c r="B15" s="274" t="s">
        <v>256</v>
      </c>
      <c r="C15" s="279">
        <f>+C16+C17+C18+C19+C20</f>
        <v>0</v>
      </c>
    </row>
    <row r="16" spans="1:3" s="92" customFormat="1" ht="12" customHeight="1">
      <c r="A16" s="405" t="s">
        <v>104</v>
      </c>
      <c r="B16" s="390" t="s">
        <v>257</v>
      </c>
      <c r="C16" s="282"/>
    </row>
    <row r="17" spans="1:3" s="92" customFormat="1" ht="12" customHeight="1">
      <c r="A17" s="406" t="s">
        <v>105</v>
      </c>
      <c r="B17" s="391" t="s">
        <v>258</v>
      </c>
      <c r="C17" s="281"/>
    </row>
    <row r="18" spans="1:3" s="92" customFormat="1" ht="12" customHeight="1">
      <c r="A18" s="406" t="s">
        <v>106</v>
      </c>
      <c r="B18" s="391" t="s">
        <v>420</v>
      </c>
      <c r="C18" s="281"/>
    </row>
    <row r="19" spans="1:3" s="92" customFormat="1" ht="12" customHeight="1">
      <c r="A19" s="406" t="s">
        <v>107</v>
      </c>
      <c r="B19" s="391" t="s">
        <v>421</v>
      </c>
      <c r="C19" s="281"/>
    </row>
    <row r="20" spans="1:3" s="92" customFormat="1" ht="12" customHeight="1">
      <c r="A20" s="406" t="s">
        <v>108</v>
      </c>
      <c r="B20" s="391" t="s">
        <v>259</v>
      </c>
      <c r="C20" s="281"/>
    </row>
    <row r="21" spans="1:3" s="93" customFormat="1" ht="12" customHeight="1" thickBot="1">
      <c r="A21" s="407" t="s">
        <v>117</v>
      </c>
      <c r="B21" s="392" t="s">
        <v>260</v>
      </c>
      <c r="C21" s="283"/>
    </row>
    <row r="22" spans="1:3" s="93" customFormat="1" ht="12" customHeight="1" thickBot="1">
      <c r="A22" s="32" t="s">
        <v>20</v>
      </c>
      <c r="B22" s="21" t="s">
        <v>261</v>
      </c>
      <c r="C22" s="279">
        <f>+C23+C24+C25+C26+C27</f>
        <v>0</v>
      </c>
    </row>
    <row r="23" spans="1:3" s="93" customFormat="1" ht="12" customHeight="1">
      <c r="A23" s="405" t="s">
        <v>87</v>
      </c>
      <c r="B23" s="390" t="s">
        <v>262</v>
      </c>
      <c r="C23" s="282"/>
    </row>
    <row r="24" spans="1:3" s="92" customFormat="1" ht="12" customHeight="1">
      <c r="A24" s="406" t="s">
        <v>88</v>
      </c>
      <c r="B24" s="391" t="s">
        <v>263</v>
      </c>
      <c r="C24" s="281"/>
    </row>
    <row r="25" spans="1:3" s="93" customFormat="1" ht="12" customHeight="1">
      <c r="A25" s="406" t="s">
        <v>89</v>
      </c>
      <c r="B25" s="391" t="s">
        <v>422</v>
      </c>
      <c r="C25" s="281"/>
    </row>
    <row r="26" spans="1:3" s="93" customFormat="1" ht="12" customHeight="1">
      <c r="A26" s="406" t="s">
        <v>90</v>
      </c>
      <c r="B26" s="391" t="s">
        <v>423</v>
      </c>
      <c r="C26" s="281"/>
    </row>
    <row r="27" spans="1:3" s="93" customFormat="1" ht="12" customHeight="1">
      <c r="A27" s="406" t="s">
        <v>171</v>
      </c>
      <c r="B27" s="391" t="s">
        <v>264</v>
      </c>
      <c r="C27" s="281"/>
    </row>
    <row r="28" spans="1:3" s="93" customFormat="1" ht="12" customHeight="1" thickBot="1">
      <c r="A28" s="407" t="s">
        <v>172</v>
      </c>
      <c r="B28" s="392" t="s">
        <v>265</v>
      </c>
      <c r="C28" s="283"/>
    </row>
    <row r="29" spans="1:3" s="93" customFormat="1" ht="12" customHeight="1" thickBot="1">
      <c r="A29" s="32" t="s">
        <v>173</v>
      </c>
      <c r="B29" s="21" t="s">
        <v>266</v>
      </c>
      <c r="C29" s="285">
        <f>SUM(C30:C36)</f>
        <v>0</v>
      </c>
    </row>
    <row r="30" spans="1:3" s="93" customFormat="1" ht="12" customHeight="1">
      <c r="A30" s="405" t="s">
        <v>267</v>
      </c>
      <c r="B30" s="390" t="s">
        <v>550</v>
      </c>
      <c r="C30" s="282"/>
    </row>
    <row r="31" spans="1:3" s="93" customFormat="1" ht="12" customHeight="1">
      <c r="A31" s="406" t="s">
        <v>268</v>
      </c>
      <c r="B31" s="391" t="s">
        <v>551</v>
      </c>
      <c r="C31" s="281"/>
    </row>
    <row r="32" spans="1:3" s="93" customFormat="1" ht="12" customHeight="1">
      <c r="A32" s="406" t="s">
        <v>269</v>
      </c>
      <c r="B32" s="391" t="s">
        <v>552</v>
      </c>
      <c r="C32" s="281"/>
    </row>
    <row r="33" spans="1:3" s="93" customFormat="1" ht="12" customHeight="1">
      <c r="A33" s="406" t="s">
        <v>270</v>
      </c>
      <c r="B33" s="391" t="s">
        <v>553</v>
      </c>
      <c r="C33" s="281"/>
    </row>
    <row r="34" spans="1:3" s="93" customFormat="1" ht="12" customHeight="1">
      <c r="A34" s="406" t="s">
        <v>547</v>
      </c>
      <c r="B34" s="391" t="s">
        <v>271</v>
      </c>
      <c r="C34" s="281"/>
    </row>
    <row r="35" spans="1:3" s="93" customFormat="1" ht="12" customHeight="1">
      <c r="A35" s="406" t="s">
        <v>548</v>
      </c>
      <c r="B35" s="391" t="s">
        <v>272</v>
      </c>
      <c r="C35" s="281"/>
    </row>
    <row r="36" spans="1:3" s="93" customFormat="1" ht="12" customHeight="1" thickBot="1">
      <c r="A36" s="407" t="s">
        <v>549</v>
      </c>
      <c r="B36" s="478" t="s">
        <v>273</v>
      </c>
      <c r="C36" s="283"/>
    </row>
    <row r="37" spans="1:3" s="93" customFormat="1" ht="12" customHeight="1" thickBot="1">
      <c r="A37" s="32" t="s">
        <v>22</v>
      </c>
      <c r="B37" s="21" t="s">
        <v>432</v>
      </c>
      <c r="C37" s="279">
        <f>SUM(C38:C48)</f>
        <v>0</v>
      </c>
    </row>
    <row r="38" spans="1:3" s="93" customFormat="1" ht="12" customHeight="1">
      <c r="A38" s="405" t="s">
        <v>91</v>
      </c>
      <c r="B38" s="390" t="s">
        <v>276</v>
      </c>
      <c r="C38" s="282"/>
    </row>
    <row r="39" spans="1:3" s="93" customFormat="1" ht="12" customHeight="1">
      <c r="A39" s="406" t="s">
        <v>92</v>
      </c>
      <c r="B39" s="391" t="s">
        <v>277</v>
      </c>
      <c r="C39" s="281"/>
    </row>
    <row r="40" spans="1:3" s="93" customFormat="1" ht="12" customHeight="1">
      <c r="A40" s="406" t="s">
        <v>93</v>
      </c>
      <c r="B40" s="391" t="s">
        <v>278</v>
      </c>
      <c r="C40" s="281"/>
    </row>
    <row r="41" spans="1:3" s="93" customFormat="1" ht="12" customHeight="1">
      <c r="A41" s="406" t="s">
        <v>175</v>
      </c>
      <c r="B41" s="391" t="s">
        <v>279</v>
      </c>
      <c r="C41" s="281"/>
    </row>
    <row r="42" spans="1:3" s="93" customFormat="1" ht="12" customHeight="1">
      <c r="A42" s="406" t="s">
        <v>176</v>
      </c>
      <c r="B42" s="391" t="s">
        <v>280</v>
      </c>
      <c r="C42" s="281"/>
    </row>
    <row r="43" spans="1:3" s="93" customFormat="1" ht="12" customHeight="1">
      <c r="A43" s="406" t="s">
        <v>177</v>
      </c>
      <c r="B43" s="391" t="s">
        <v>281</v>
      </c>
      <c r="C43" s="281"/>
    </row>
    <row r="44" spans="1:3" s="93" customFormat="1" ht="12" customHeight="1">
      <c r="A44" s="406" t="s">
        <v>178</v>
      </c>
      <c r="B44" s="391" t="s">
        <v>282</v>
      </c>
      <c r="C44" s="281"/>
    </row>
    <row r="45" spans="1:3" s="93" customFormat="1" ht="12" customHeight="1">
      <c r="A45" s="406" t="s">
        <v>179</v>
      </c>
      <c r="B45" s="391" t="s">
        <v>554</v>
      </c>
      <c r="C45" s="281"/>
    </row>
    <row r="46" spans="1:3" s="93" customFormat="1" ht="12" customHeight="1">
      <c r="A46" s="406" t="s">
        <v>274</v>
      </c>
      <c r="B46" s="391" t="s">
        <v>284</v>
      </c>
      <c r="C46" s="284"/>
    </row>
    <row r="47" spans="1:3" s="93" customFormat="1" ht="12" customHeight="1">
      <c r="A47" s="407" t="s">
        <v>275</v>
      </c>
      <c r="B47" s="392" t="s">
        <v>434</v>
      </c>
      <c r="C47" s="380"/>
    </row>
    <row r="48" spans="1:3" s="93" customFormat="1" ht="12" customHeight="1" thickBot="1">
      <c r="A48" s="407" t="s">
        <v>433</v>
      </c>
      <c r="B48" s="392" t="s">
        <v>285</v>
      </c>
      <c r="C48" s="380"/>
    </row>
    <row r="49" spans="1:3" s="93" customFormat="1" ht="12" customHeight="1" thickBot="1">
      <c r="A49" s="32" t="s">
        <v>23</v>
      </c>
      <c r="B49" s="21" t="s">
        <v>286</v>
      </c>
      <c r="C49" s="279">
        <f>SUM(C50:C54)</f>
        <v>0</v>
      </c>
    </row>
    <row r="50" spans="1:3" s="93" customFormat="1" ht="12" customHeight="1">
      <c r="A50" s="405" t="s">
        <v>94</v>
      </c>
      <c r="B50" s="390" t="s">
        <v>290</v>
      </c>
      <c r="C50" s="425"/>
    </row>
    <row r="51" spans="1:3" s="93" customFormat="1" ht="12" customHeight="1">
      <c r="A51" s="406" t="s">
        <v>95</v>
      </c>
      <c r="B51" s="391" t="s">
        <v>291</v>
      </c>
      <c r="C51" s="284"/>
    </row>
    <row r="52" spans="1:3" s="93" customFormat="1" ht="12" customHeight="1">
      <c r="A52" s="406" t="s">
        <v>287</v>
      </c>
      <c r="B52" s="391" t="s">
        <v>292</v>
      </c>
      <c r="C52" s="284"/>
    </row>
    <row r="53" spans="1:3" s="93" customFormat="1" ht="12" customHeight="1">
      <c r="A53" s="406" t="s">
        <v>288</v>
      </c>
      <c r="B53" s="391" t="s">
        <v>293</v>
      </c>
      <c r="C53" s="284"/>
    </row>
    <row r="54" spans="1:3" s="93" customFormat="1" ht="12" customHeight="1" thickBot="1">
      <c r="A54" s="407" t="s">
        <v>289</v>
      </c>
      <c r="B54" s="478" t="s">
        <v>294</v>
      </c>
      <c r="C54" s="380"/>
    </row>
    <row r="55" spans="1:3" s="93" customFormat="1" ht="12" customHeight="1" thickBot="1">
      <c r="A55" s="32" t="s">
        <v>180</v>
      </c>
      <c r="B55" s="21" t="s">
        <v>295</v>
      </c>
      <c r="C55" s="279">
        <f>SUM(C56:C58)</f>
        <v>0</v>
      </c>
    </row>
    <row r="56" spans="1:3" s="93" customFormat="1" ht="12" customHeight="1">
      <c r="A56" s="405" t="s">
        <v>96</v>
      </c>
      <c r="B56" s="390" t="s">
        <v>296</v>
      </c>
      <c r="C56" s="282"/>
    </row>
    <row r="57" spans="1:3" s="93" customFormat="1" ht="12" customHeight="1">
      <c r="A57" s="406" t="s">
        <v>97</v>
      </c>
      <c r="B57" s="391" t="s">
        <v>424</v>
      </c>
      <c r="C57" s="281"/>
    </row>
    <row r="58" spans="1:3" s="93" customFormat="1" ht="12" customHeight="1">
      <c r="A58" s="406" t="s">
        <v>299</v>
      </c>
      <c r="B58" s="391" t="s">
        <v>297</v>
      </c>
      <c r="C58" s="281"/>
    </row>
    <row r="59" spans="1:3" s="93" customFormat="1" ht="12" customHeight="1" thickBot="1">
      <c r="A59" s="407" t="s">
        <v>300</v>
      </c>
      <c r="B59" s="478" t="s">
        <v>298</v>
      </c>
      <c r="C59" s="283"/>
    </row>
    <row r="60" spans="1:3" s="93" customFormat="1" ht="12" customHeight="1" thickBot="1">
      <c r="A60" s="32" t="s">
        <v>25</v>
      </c>
      <c r="B60" s="274" t="s">
        <v>301</v>
      </c>
      <c r="C60" s="279">
        <f>SUM(C61:C63)</f>
        <v>0</v>
      </c>
    </row>
    <row r="61" spans="1:3" s="93" customFormat="1" ht="12" customHeight="1">
      <c r="A61" s="405" t="s">
        <v>181</v>
      </c>
      <c r="B61" s="390" t="s">
        <v>303</v>
      </c>
      <c r="C61" s="284"/>
    </row>
    <row r="62" spans="1:3" s="93" customFormat="1" ht="12" customHeight="1">
      <c r="A62" s="406" t="s">
        <v>182</v>
      </c>
      <c r="B62" s="391" t="s">
        <v>425</v>
      </c>
      <c r="C62" s="284"/>
    </row>
    <row r="63" spans="1:3" s="93" customFormat="1" ht="12" customHeight="1">
      <c r="A63" s="406" t="s">
        <v>230</v>
      </c>
      <c r="B63" s="391" t="s">
        <v>304</v>
      </c>
      <c r="C63" s="284"/>
    </row>
    <row r="64" spans="1:3" s="93" customFormat="1" ht="12" customHeight="1" thickBot="1">
      <c r="A64" s="407" t="s">
        <v>302</v>
      </c>
      <c r="B64" s="478" t="s">
        <v>305</v>
      </c>
      <c r="C64" s="284"/>
    </row>
    <row r="65" spans="1:3" s="93" customFormat="1" ht="12" customHeight="1" thickBot="1">
      <c r="A65" s="32" t="s">
        <v>26</v>
      </c>
      <c r="B65" s="21" t="s">
        <v>306</v>
      </c>
      <c r="C65" s="285">
        <f>+C8+C15+C22+C29+C37+C49+C55+C60</f>
        <v>0</v>
      </c>
    </row>
    <row r="66" spans="1:3" s="93" customFormat="1" ht="12" customHeight="1" thickBot="1">
      <c r="A66" s="408" t="s">
        <v>393</v>
      </c>
      <c r="B66" s="274" t="s">
        <v>308</v>
      </c>
      <c r="C66" s="279">
        <f>SUM(C67:C69)</f>
        <v>0</v>
      </c>
    </row>
    <row r="67" spans="1:3" s="93" customFormat="1" ht="12" customHeight="1">
      <c r="A67" s="405" t="s">
        <v>336</v>
      </c>
      <c r="B67" s="390" t="s">
        <v>309</v>
      </c>
      <c r="C67" s="284"/>
    </row>
    <row r="68" spans="1:3" s="93" customFormat="1" ht="12" customHeight="1">
      <c r="A68" s="406" t="s">
        <v>345</v>
      </c>
      <c r="B68" s="391" t="s">
        <v>310</v>
      </c>
      <c r="C68" s="284"/>
    </row>
    <row r="69" spans="1:3" s="93" customFormat="1" ht="12" customHeight="1" thickBot="1">
      <c r="A69" s="407" t="s">
        <v>346</v>
      </c>
      <c r="B69" s="481" t="s">
        <v>311</v>
      </c>
      <c r="C69" s="284"/>
    </row>
    <row r="70" spans="1:3" s="93" customFormat="1" ht="12" customHeight="1" thickBot="1">
      <c r="A70" s="408" t="s">
        <v>312</v>
      </c>
      <c r="B70" s="274" t="s">
        <v>313</v>
      </c>
      <c r="C70" s="279">
        <f>SUM(C71:C74)</f>
        <v>0</v>
      </c>
    </row>
    <row r="71" spans="1:3" s="93" customFormat="1" ht="12" customHeight="1">
      <c r="A71" s="405" t="s">
        <v>149</v>
      </c>
      <c r="B71" s="390" t="s">
        <v>314</v>
      </c>
      <c r="C71" s="284"/>
    </row>
    <row r="72" spans="1:3" s="93" customFormat="1" ht="12" customHeight="1">
      <c r="A72" s="406" t="s">
        <v>150</v>
      </c>
      <c r="B72" s="391" t="s">
        <v>566</v>
      </c>
      <c r="C72" s="284"/>
    </row>
    <row r="73" spans="1:3" s="93" customFormat="1" ht="12" customHeight="1">
      <c r="A73" s="406" t="s">
        <v>337</v>
      </c>
      <c r="B73" s="391" t="s">
        <v>315</v>
      </c>
      <c r="C73" s="284"/>
    </row>
    <row r="74" spans="1:3" s="93" customFormat="1" ht="12" customHeight="1" thickBot="1">
      <c r="A74" s="407" t="s">
        <v>338</v>
      </c>
      <c r="B74" s="276" t="s">
        <v>567</v>
      </c>
      <c r="C74" s="284"/>
    </row>
    <row r="75" spans="1:3" s="93" customFormat="1" ht="12" customHeight="1" thickBot="1">
      <c r="A75" s="408" t="s">
        <v>316</v>
      </c>
      <c r="B75" s="274" t="s">
        <v>317</v>
      </c>
      <c r="C75" s="279">
        <f>SUM(C76:C77)</f>
        <v>0</v>
      </c>
    </row>
    <row r="76" spans="1:3" s="93" customFormat="1" ht="12" customHeight="1">
      <c r="A76" s="405" t="s">
        <v>339</v>
      </c>
      <c r="B76" s="390" t="s">
        <v>318</v>
      </c>
      <c r="C76" s="284"/>
    </row>
    <row r="77" spans="1:3" s="93" customFormat="1" ht="12" customHeight="1" thickBot="1">
      <c r="A77" s="407" t="s">
        <v>340</v>
      </c>
      <c r="B77" s="392" t="s">
        <v>319</v>
      </c>
      <c r="C77" s="284"/>
    </row>
    <row r="78" spans="1:3" s="92" customFormat="1" ht="12" customHeight="1" thickBot="1">
      <c r="A78" s="408" t="s">
        <v>320</v>
      </c>
      <c r="B78" s="274" t="s">
        <v>321</v>
      </c>
      <c r="C78" s="279">
        <f>SUM(C79:C81)</f>
        <v>0</v>
      </c>
    </row>
    <row r="79" spans="1:3" s="93" customFormat="1" ht="12" customHeight="1">
      <c r="A79" s="405" t="s">
        <v>341</v>
      </c>
      <c r="B79" s="390" t="s">
        <v>322</v>
      </c>
      <c r="C79" s="284"/>
    </row>
    <row r="80" spans="1:3" s="93" customFormat="1" ht="12" customHeight="1">
      <c r="A80" s="406" t="s">
        <v>342</v>
      </c>
      <c r="B80" s="391" t="s">
        <v>323</v>
      </c>
      <c r="C80" s="284"/>
    </row>
    <row r="81" spans="1:3" s="93" customFormat="1" ht="12" customHeight="1" thickBot="1">
      <c r="A81" s="407" t="s">
        <v>343</v>
      </c>
      <c r="B81" s="392" t="s">
        <v>568</v>
      </c>
      <c r="C81" s="284"/>
    </row>
    <row r="82" spans="1:3" s="93" customFormat="1" ht="12" customHeight="1" thickBot="1">
      <c r="A82" s="408" t="s">
        <v>324</v>
      </c>
      <c r="B82" s="274" t="s">
        <v>344</v>
      </c>
      <c r="C82" s="279">
        <f>SUM(C83:C86)</f>
        <v>0</v>
      </c>
    </row>
    <row r="83" spans="1:3" s="93" customFormat="1" ht="12" customHeight="1">
      <c r="A83" s="409" t="s">
        <v>325</v>
      </c>
      <c r="B83" s="390" t="s">
        <v>326</v>
      </c>
      <c r="C83" s="284"/>
    </row>
    <row r="84" spans="1:3" s="93" customFormat="1" ht="12" customHeight="1">
      <c r="A84" s="410" t="s">
        <v>327</v>
      </c>
      <c r="B84" s="391" t="s">
        <v>328</v>
      </c>
      <c r="C84" s="284"/>
    </row>
    <row r="85" spans="1:3" s="93" customFormat="1" ht="12" customHeight="1">
      <c r="A85" s="410" t="s">
        <v>329</v>
      </c>
      <c r="B85" s="391" t="s">
        <v>330</v>
      </c>
      <c r="C85" s="284"/>
    </row>
    <row r="86" spans="1:3" s="92" customFormat="1" ht="12" customHeight="1" thickBot="1">
      <c r="A86" s="411" t="s">
        <v>331</v>
      </c>
      <c r="B86" s="392" t="s">
        <v>332</v>
      </c>
      <c r="C86" s="284"/>
    </row>
    <row r="87" spans="1:3" s="92" customFormat="1" ht="12" customHeight="1" thickBot="1">
      <c r="A87" s="408" t="s">
        <v>333</v>
      </c>
      <c r="B87" s="274" t="s">
        <v>473</v>
      </c>
      <c r="C87" s="426"/>
    </row>
    <row r="88" spans="1:3" s="92" customFormat="1" ht="12" customHeight="1" thickBot="1">
      <c r="A88" s="408" t="s">
        <v>505</v>
      </c>
      <c r="B88" s="274" t="s">
        <v>334</v>
      </c>
      <c r="C88" s="426"/>
    </row>
    <row r="89" spans="1:3" s="92" customFormat="1" ht="12" customHeight="1" thickBot="1">
      <c r="A89" s="408" t="s">
        <v>506</v>
      </c>
      <c r="B89" s="397" t="s">
        <v>476</v>
      </c>
      <c r="C89" s="285">
        <f>+C66+C70+C75+C78+C82+C88+C87</f>
        <v>0</v>
      </c>
    </row>
    <row r="90" spans="1:3" s="92" customFormat="1" ht="12" customHeight="1" thickBot="1">
      <c r="A90" s="412" t="s">
        <v>507</v>
      </c>
      <c r="B90" s="398" t="s">
        <v>508</v>
      </c>
      <c r="C90" s="285">
        <f>+C65+C89</f>
        <v>0</v>
      </c>
    </row>
    <row r="91" spans="1:3" s="93" customFormat="1" ht="15" customHeight="1" thickBot="1">
      <c r="A91" s="222"/>
      <c r="B91" s="223"/>
      <c r="C91" s="343"/>
    </row>
    <row r="92" spans="1:3" s="65" customFormat="1" ht="16.5" customHeight="1" thickBot="1">
      <c r="A92" s="226"/>
      <c r="B92" s="227" t="s">
        <v>57</v>
      </c>
      <c r="C92" s="345"/>
    </row>
    <row r="93" spans="1:3" s="94" customFormat="1" ht="12" customHeight="1" thickBot="1">
      <c r="A93" s="386" t="s">
        <v>18</v>
      </c>
      <c r="B93" s="28" t="s">
        <v>512</v>
      </c>
      <c r="C93" s="278">
        <f>+C94+C95+C96+C97+C98+C111</f>
        <v>0</v>
      </c>
    </row>
    <row r="94" spans="1:3" ht="12" customHeight="1">
      <c r="A94" s="413" t="s">
        <v>98</v>
      </c>
      <c r="B94" s="10" t="s">
        <v>49</v>
      </c>
      <c r="C94" s="280"/>
    </row>
    <row r="95" spans="1:3" ht="12" customHeight="1">
      <c r="A95" s="406" t="s">
        <v>99</v>
      </c>
      <c r="B95" s="8" t="s">
        <v>183</v>
      </c>
      <c r="C95" s="281"/>
    </row>
    <row r="96" spans="1:3" ht="12" customHeight="1">
      <c r="A96" s="406" t="s">
        <v>100</v>
      </c>
      <c r="B96" s="8" t="s">
        <v>140</v>
      </c>
      <c r="C96" s="283"/>
    </row>
    <row r="97" spans="1:3" ht="12" customHeight="1">
      <c r="A97" s="406" t="s">
        <v>101</v>
      </c>
      <c r="B97" s="11" t="s">
        <v>184</v>
      </c>
      <c r="C97" s="283"/>
    </row>
    <row r="98" spans="1:3" ht="12" customHeight="1">
      <c r="A98" s="406" t="s">
        <v>112</v>
      </c>
      <c r="B98" s="19" t="s">
        <v>185</v>
      </c>
      <c r="C98" s="283"/>
    </row>
    <row r="99" spans="1:3" ht="12" customHeight="1">
      <c r="A99" s="406" t="s">
        <v>102</v>
      </c>
      <c r="B99" s="8" t="s">
        <v>509</v>
      </c>
      <c r="C99" s="283"/>
    </row>
    <row r="100" spans="1:3" ht="12" customHeight="1">
      <c r="A100" s="406" t="s">
        <v>103</v>
      </c>
      <c r="B100" s="138" t="s">
        <v>439</v>
      </c>
      <c r="C100" s="283"/>
    </row>
    <row r="101" spans="1:3" ht="12" customHeight="1">
      <c r="A101" s="406" t="s">
        <v>113</v>
      </c>
      <c r="B101" s="138" t="s">
        <v>438</v>
      </c>
      <c r="C101" s="283"/>
    </row>
    <row r="102" spans="1:3" ht="12" customHeight="1">
      <c r="A102" s="406" t="s">
        <v>114</v>
      </c>
      <c r="B102" s="138" t="s">
        <v>350</v>
      </c>
      <c r="C102" s="283"/>
    </row>
    <row r="103" spans="1:3" ht="12" customHeight="1">
      <c r="A103" s="406" t="s">
        <v>115</v>
      </c>
      <c r="B103" s="139" t="s">
        <v>351</v>
      </c>
      <c r="C103" s="283"/>
    </row>
    <row r="104" spans="1:3" ht="12" customHeight="1">
      <c r="A104" s="406" t="s">
        <v>116</v>
      </c>
      <c r="B104" s="139" t="s">
        <v>352</v>
      </c>
      <c r="C104" s="283"/>
    </row>
    <row r="105" spans="1:3" ht="12" customHeight="1">
      <c r="A105" s="406" t="s">
        <v>118</v>
      </c>
      <c r="B105" s="138" t="s">
        <v>353</v>
      </c>
      <c r="C105" s="283"/>
    </row>
    <row r="106" spans="1:3" ht="12" customHeight="1">
      <c r="A106" s="406" t="s">
        <v>186</v>
      </c>
      <c r="B106" s="138" t="s">
        <v>354</v>
      </c>
      <c r="C106" s="283"/>
    </row>
    <row r="107" spans="1:3" ht="12" customHeight="1">
      <c r="A107" s="406" t="s">
        <v>348</v>
      </c>
      <c r="B107" s="139" t="s">
        <v>355</v>
      </c>
      <c r="C107" s="283"/>
    </row>
    <row r="108" spans="1:3" ht="12" customHeight="1">
      <c r="A108" s="414" t="s">
        <v>349</v>
      </c>
      <c r="B108" s="140" t="s">
        <v>356</v>
      </c>
      <c r="C108" s="283"/>
    </row>
    <row r="109" spans="1:3" ht="12" customHeight="1">
      <c r="A109" s="406" t="s">
        <v>436</v>
      </c>
      <c r="B109" s="140" t="s">
        <v>357</v>
      </c>
      <c r="C109" s="283"/>
    </row>
    <row r="110" spans="1:3" ht="12" customHeight="1">
      <c r="A110" s="406" t="s">
        <v>437</v>
      </c>
      <c r="B110" s="139" t="s">
        <v>358</v>
      </c>
      <c r="C110" s="281"/>
    </row>
    <row r="111" spans="1:3" ht="12" customHeight="1">
      <c r="A111" s="406" t="s">
        <v>441</v>
      </c>
      <c r="B111" s="11" t="s">
        <v>50</v>
      </c>
      <c r="C111" s="281"/>
    </row>
    <row r="112" spans="1:3" ht="12" customHeight="1">
      <c r="A112" s="407" t="s">
        <v>442</v>
      </c>
      <c r="B112" s="8" t="s">
        <v>510</v>
      </c>
      <c r="C112" s="283"/>
    </row>
    <row r="113" spans="1:3" ht="12" customHeight="1" thickBot="1">
      <c r="A113" s="415" t="s">
        <v>443</v>
      </c>
      <c r="B113" s="141" t="s">
        <v>511</v>
      </c>
      <c r="C113" s="287"/>
    </row>
    <row r="114" spans="1:3" ht="12" customHeight="1" thickBot="1">
      <c r="A114" s="32" t="s">
        <v>19</v>
      </c>
      <c r="B114" s="27" t="s">
        <v>359</v>
      </c>
      <c r="C114" s="279">
        <f>+C115+C117+C119</f>
        <v>0</v>
      </c>
    </row>
    <row r="115" spans="1:3" ht="12" customHeight="1">
      <c r="A115" s="405" t="s">
        <v>104</v>
      </c>
      <c r="B115" s="8" t="s">
        <v>229</v>
      </c>
      <c r="C115" s="282"/>
    </row>
    <row r="116" spans="1:3" ht="12" customHeight="1">
      <c r="A116" s="405" t="s">
        <v>105</v>
      </c>
      <c r="B116" s="12" t="s">
        <v>363</v>
      </c>
      <c r="C116" s="282"/>
    </row>
    <row r="117" spans="1:3" ht="12" customHeight="1">
      <c r="A117" s="405" t="s">
        <v>106</v>
      </c>
      <c r="B117" s="12" t="s">
        <v>187</v>
      </c>
      <c r="C117" s="281"/>
    </row>
    <row r="118" spans="1:3" ht="12" customHeight="1">
      <c r="A118" s="405" t="s">
        <v>107</v>
      </c>
      <c r="B118" s="12" t="s">
        <v>364</v>
      </c>
      <c r="C118" s="249"/>
    </row>
    <row r="119" spans="1:3" ht="12" customHeight="1">
      <c r="A119" s="405" t="s">
        <v>108</v>
      </c>
      <c r="B119" s="276" t="s">
        <v>231</v>
      </c>
      <c r="C119" s="249"/>
    </row>
    <row r="120" spans="1:3" ht="12" customHeight="1">
      <c r="A120" s="405" t="s">
        <v>117</v>
      </c>
      <c r="B120" s="275" t="s">
        <v>426</v>
      </c>
      <c r="C120" s="249"/>
    </row>
    <row r="121" spans="1:3" ht="12" customHeight="1">
      <c r="A121" s="405" t="s">
        <v>119</v>
      </c>
      <c r="B121" s="389" t="s">
        <v>369</v>
      </c>
      <c r="C121" s="249"/>
    </row>
    <row r="122" spans="1:3" ht="12" customHeight="1">
      <c r="A122" s="405" t="s">
        <v>188</v>
      </c>
      <c r="B122" s="139" t="s">
        <v>352</v>
      </c>
      <c r="C122" s="249"/>
    </row>
    <row r="123" spans="1:3" ht="12" customHeight="1">
      <c r="A123" s="405" t="s">
        <v>189</v>
      </c>
      <c r="B123" s="139" t="s">
        <v>368</v>
      </c>
      <c r="C123" s="249"/>
    </row>
    <row r="124" spans="1:3" ht="12" customHeight="1">
      <c r="A124" s="405" t="s">
        <v>190</v>
      </c>
      <c r="B124" s="139" t="s">
        <v>367</v>
      </c>
      <c r="C124" s="249"/>
    </row>
    <row r="125" spans="1:3" ht="12" customHeight="1">
      <c r="A125" s="405" t="s">
        <v>360</v>
      </c>
      <c r="B125" s="139" t="s">
        <v>355</v>
      </c>
      <c r="C125" s="249"/>
    </row>
    <row r="126" spans="1:3" ht="12" customHeight="1">
      <c r="A126" s="405" t="s">
        <v>361</v>
      </c>
      <c r="B126" s="139" t="s">
        <v>366</v>
      </c>
      <c r="C126" s="249"/>
    </row>
    <row r="127" spans="1:3" ht="12" customHeight="1" thickBot="1">
      <c r="A127" s="414" t="s">
        <v>362</v>
      </c>
      <c r="B127" s="139" t="s">
        <v>365</v>
      </c>
      <c r="C127" s="251"/>
    </row>
    <row r="128" spans="1:3" ht="12" customHeight="1" thickBot="1">
      <c r="A128" s="32" t="s">
        <v>20</v>
      </c>
      <c r="B128" s="122" t="s">
        <v>446</v>
      </c>
      <c r="C128" s="279">
        <f>+C93+C114</f>
        <v>0</v>
      </c>
    </row>
    <row r="129" spans="1:3" ht="12" customHeight="1" thickBot="1">
      <c r="A129" s="32" t="s">
        <v>21</v>
      </c>
      <c r="B129" s="122" t="s">
        <v>447</v>
      </c>
      <c r="C129" s="279">
        <f>+C130+C131+C132</f>
        <v>0</v>
      </c>
    </row>
    <row r="130" spans="1:3" s="94" customFormat="1" ht="12" customHeight="1">
      <c r="A130" s="405" t="s">
        <v>267</v>
      </c>
      <c r="B130" s="9" t="s">
        <v>515</v>
      </c>
      <c r="C130" s="249"/>
    </row>
    <row r="131" spans="1:3" ht="12" customHeight="1">
      <c r="A131" s="405" t="s">
        <v>268</v>
      </c>
      <c r="B131" s="9" t="s">
        <v>455</v>
      </c>
      <c r="C131" s="249"/>
    </row>
    <row r="132" spans="1:3" ht="12" customHeight="1" thickBot="1">
      <c r="A132" s="414" t="s">
        <v>269</v>
      </c>
      <c r="B132" s="7" t="s">
        <v>514</v>
      </c>
      <c r="C132" s="249"/>
    </row>
    <row r="133" spans="1:3" ht="12" customHeight="1" thickBot="1">
      <c r="A133" s="32" t="s">
        <v>22</v>
      </c>
      <c r="B133" s="122" t="s">
        <v>448</v>
      </c>
      <c r="C133" s="279">
        <f>+C134+C135+C136+C137+C138+C139</f>
        <v>0</v>
      </c>
    </row>
    <row r="134" spans="1:3" ht="12" customHeight="1">
      <c r="A134" s="405" t="s">
        <v>91</v>
      </c>
      <c r="B134" s="9" t="s">
        <v>457</v>
      </c>
      <c r="C134" s="249"/>
    </row>
    <row r="135" spans="1:3" ht="12" customHeight="1">
      <c r="A135" s="405" t="s">
        <v>92</v>
      </c>
      <c r="B135" s="9" t="s">
        <v>449</v>
      </c>
      <c r="C135" s="249"/>
    </row>
    <row r="136" spans="1:3" ht="12" customHeight="1">
      <c r="A136" s="405" t="s">
        <v>93</v>
      </c>
      <c r="B136" s="9" t="s">
        <v>450</v>
      </c>
      <c r="C136" s="249"/>
    </row>
    <row r="137" spans="1:3" ht="12" customHeight="1">
      <c r="A137" s="405" t="s">
        <v>175</v>
      </c>
      <c r="B137" s="9" t="s">
        <v>513</v>
      </c>
      <c r="C137" s="249"/>
    </row>
    <row r="138" spans="1:3" ht="12" customHeight="1">
      <c r="A138" s="405" t="s">
        <v>176</v>
      </c>
      <c r="B138" s="9" t="s">
        <v>452</v>
      </c>
      <c r="C138" s="249"/>
    </row>
    <row r="139" spans="1:3" s="94" customFormat="1" ht="12" customHeight="1" thickBot="1">
      <c r="A139" s="414" t="s">
        <v>177</v>
      </c>
      <c r="B139" s="7" t="s">
        <v>453</v>
      </c>
      <c r="C139" s="249"/>
    </row>
    <row r="140" spans="1:11" ht="12" customHeight="1" thickBot="1">
      <c r="A140" s="32" t="s">
        <v>23</v>
      </c>
      <c r="B140" s="122" t="s">
        <v>536</v>
      </c>
      <c r="C140" s="285">
        <f>+C141+C142+C144+C145+C143</f>
        <v>0</v>
      </c>
      <c r="K140" s="232"/>
    </row>
    <row r="141" spans="1:3" ht="12.75">
      <c r="A141" s="405" t="s">
        <v>94</v>
      </c>
      <c r="B141" s="9" t="s">
        <v>370</v>
      </c>
      <c r="C141" s="249"/>
    </row>
    <row r="142" spans="1:3" ht="12" customHeight="1">
      <c r="A142" s="405" t="s">
        <v>95</v>
      </c>
      <c r="B142" s="9" t="s">
        <v>371</v>
      </c>
      <c r="C142" s="249"/>
    </row>
    <row r="143" spans="1:3" s="94" customFormat="1" ht="12" customHeight="1">
      <c r="A143" s="405" t="s">
        <v>287</v>
      </c>
      <c r="B143" s="9" t="s">
        <v>535</v>
      </c>
      <c r="C143" s="249"/>
    </row>
    <row r="144" spans="1:3" s="94" customFormat="1" ht="12" customHeight="1">
      <c r="A144" s="405" t="s">
        <v>288</v>
      </c>
      <c r="B144" s="9" t="s">
        <v>462</v>
      </c>
      <c r="C144" s="249"/>
    </row>
    <row r="145" spans="1:3" s="94" customFormat="1" ht="12" customHeight="1" thickBot="1">
      <c r="A145" s="414" t="s">
        <v>289</v>
      </c>
      <c r="B145" s="7" t="s">
        <v>389</v>
      </c>
      <c r="C145" s="249"/>
    </row>
    <row r="146" spans="1:3" s="94" customFormat="1" ht="12" customHeight="1" thickBot="1">
      <c r="A146" s="32" t="s">
        <v>24</v>
      </c>
      <c r="B146" s="122" t="s">
        <v>463</v>
      </c>
      <c r="C146" s="288">
        <f>+C147+C148+C149+C150+C151</f>
        <v>0</v>
      </c>
    </row>
    <row r="147" spans="1:3" s="94" customFormat="1" ht="12" customHeight="1">
      <c r="A147" s="405" t="s">
        <v>96</v>
      </c>
      <c r="B147" s="9" t="s">
        <v>458</v>
      </c>
      <c r="C147" s="249"/>
    </row>
    <row r="148" spans="1:3" s="94" customFormat="1" ht="12" customHeight="1">
      <c r="A148" s="405" t="s">
        <v>97</v>
      </c>
      <c r="B148" s="9" t="s">
        <v>465</v>
      </c>
      <c r="C148" s="249"/>
    </row>
    <row r="149" spans="1:3" s="94" customFormat="1" ht="12" customHeight="1">
      <c r="A149" s="405" t="s">
        <v>299</v>
      </c>
      <c r="B149" s="9" t="s">
        <v>460</v>
      </c>
      <c r="C149" s="249"/>
    </row>
    <row r="150" spans="1:3" ht="12.75" customHeight="1">
      <c r="A150" s="405" t="s">
        <v>300</v>
      </c>
      <c r="B150" s="9" t="s">
        <v>516</v>
      </c>
      <c r="C150" s="249"/>
    </row>
    <row r="151" spans="1:3" ht="12.75" customHeight="1" thickBot="1">
      <c r="A151" s="414" t="s">
        <v>464</v>
      </c>
      <c r="B151" s="7" t="s">
        <v>467</v>
      </c>
      <c r="C151" s="251"/>
    </row>
    <row r="152" spans="1:3" ht="12.75" customHeight="1" thickBot="1">
      <c r="A152" s="454" t="s">
        <v>25</v>
      </c>
      <c r="B152" s="122" t="s">
        <v>468</v>
      </c>
      <c r="C152" s="288"/>
    </row>
    <row r="153" spans="1:3" ht="12" customHeight="1" thickBot="1">
      <c r="A153" s="454" t="s">
        <v>26</v>
      </c>
      <c r="B153" s="122" t="s">
        <v>469</v>
      </c>
      <c r="C153" s="288"/>
    </row>
    <row r="154" spans="1:3" ht="15" customHeight="1" thickBot="1">
      <c r="A154" s="32" t="s">
        <v>27</v>
      </c>
      <c r="B154" s="122" t="s">
        <v>471</v>
      </c>
      <c r="C154" s="399">
        <f>+C129+C133+C140+C146+C152+C153</f>
        <v>0</v>
      </c>
    </row>
    <row r="155" spans="1:3" ht="13.5" thickBot="1">
      <c r="A155" s="416" t="s">
        <v>28</v>
      </c>
      <c r="B155" s="360" t="s">
        <v>470</v>
      </c>
      <c r="C155" s="399">
        <f>+C128+C154</f>
        <v>0</v>
      </c>
    </row>
    <row r="156" spans="1:3" ht="15" customHeight="1" thickBot="1">
      <c r="A156" s="365"/>
      <c r="B156" s="366"/>
      <c r="C156" s="581">
        <f>C90-C155</f>
        <v>0</v>
      </c>
    </row>
    <row r="157" spans="1:3" ht="14.25" customHeight="1" thickBot="1">
      <c r="A157" s="230" t="s">
        <v>517</v>
      </c>
      <c r="B157" s="231"/>
      <c r="C157" s="119"/>
    </row>
    <row r="158" spans="1:3" ht="13.5" thickBot="1">
      <c r="A158" s="230" t="s">
        <v>206</v>
      </c>
      <c r="B158" s="231"/>
      <c r="C158" s="119"/>
    </row>
    <row r="159" spans="1:3" ht="12.75">
      <c r="A159" s="578"/>
      <c r="B159" s="579"/>
      <c r="C159" s="580"/>
    </row>
    <row r="160" spans="1:2" ht="12.75">
      <c r="A160" s="578"/>
      <c r="B160" s="579"/>
    </row>
    <row r="161" spans="1:3" ht="12.75">
      <c r="A161" s="578"/>
      <c r="B161" s="579"/>
      <c r="C161" s="580"/>
    </row>
    <row r="162" spans="1:3" ht="12.75">
      <c r="A162" s="578"/>
      <c r="B162" s="579"/>
      <c r="C162" s="580"/>
    </row>
    <row r="163" spans="1:3" ht="12.75">
      <c r="A163" s="578"/>
      <c r="B163" s="579"/>
      <c r="C163" s="580"/>
    </row>
    <row r="164" spans="1:3" ht="12.75">
      <c r="A164" s="578"/>
      <c r="B164" s="579"/>
      <c r="C164" s="580"/>
    </row>
    <row r="165" spans="1:3" ht="12.75">
      <c r="A165" s="578"/>
      <c r="B165" s="579"/>
      <c r="C165" s="580"/>
    </row>
    <row r="166" spans="1:3" ht="12.75">
      <c r="A166" s="578"/>
      <c r="B166" s="579"/>
      <c r="C166" s="580"/>
    </row>
    <row r="167" spans="1:3" ht="12.75">
      <c r="A167" s="578"/>
      <c r="B167" s="579"/>
      <c r="C167" s="580"/>
    </row>
    <row r="168" spans="1:3" ht="12.75">
      <c r="A168" s="578"/>
      <c r="B168" s="579"/>
      <c r="C168" s="580"/>
    </row>
    <row r="169" spans="1:3" ht="12.75">
      <c r="A169" s="578"/>
      <c r="B169" s="579"/>
      <c r="C169" s="580"/>
    </row>
    <row r="170" spans="1:3" ht="12.75">
      <c r="A170" s="578"/>
      <c r="B170" s="579"/>
      <c r="C170" s="580"/>
    </row>
    <row r="171" spans="1:3" ht="12.75">
      <c r="A171" s="578"/>
      <c r="B171" s="579"/>
      <c r="C171" s="580"/>
    </row>
    <row r="172" spans="1:3" ht="12.75">
      <c r="A172" s="578"/>
      <c r="B172" s="579"/>
      <c r="C172" s="580"/>
    </row>
    <row r="173" spans="1:3" ht="12.75">
      <c r="A173" s="578"/>
      <c r="B173" s="579"/>
      <c r="C173" s="580"/>
    </row>
    <row r="174" spans="1:3" ht="12.75">
      <c r="A174" s="578"/>
      <c r="B174" s="579"/>
      <c r="C174" s="580"/>
    </row>
    <row r="175" spans="1:3" ht="12.75">
      <c r="A175" s="578"/>
      <c r="B175" s="579"/>
      <c r="C175" s="580"/>
    </row>
    <row r="176" spans="1:3" ht="12.75">
      <c r="A176" s="578"/>
      <c r="B176" s="579"/>
      <c r="C176" s="580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C61" sqref="C61"/>
    </sheetView>
  </sheetViews>
  <sheetFormatPr defaultColWidth="9.00390625" defaultRowHeight="12.75"/>
  <cols>
    <col min="1" max="1" width="13.875" style="229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211"/>
      <c r="B1" s="212"/>
      <c r="C1" s="554" t="str">
        <f>CONCATENATE("9.3. melléklet ",ALAPADATOK!A7," ",ALAPADATOK!B7," ",ALAPADATOK!C7," ",ALAPADATOK!D7," ",ALAPADATOK!E7," ",ALAPADATOK!F7," ",ALAPADATOK!G7," ",ALAPADATOK!H7)</f>
        <v>9.3. melléklet a 4 / 2019 ( II. 25. ) önkormányzati rendelethez</v>
      </c>
    </row>
    <row r="2" spans="1:3" s="90" customFormat="1" ht="36">
      <c r="A2" s="384" t="s">
        <v>204</v>
      </c>
      <c r="B2" s="607" t="str">
        <f>CONCATENATE(ALAPADATOK!B13)</f>
        <v>Bertha Bulcsu Művelődési Ház és Könyvtár</v>
      </c>
      <c r="C2" s="347" t="s">
        <v>60</v>
      </c>
    </row>
    <row r="3" spans="1:3" s="90" customFormat="1" ht="24.75" thickBot="1">
      <c r="A3" s="419" t="s">
        <v>203</v>
      </c>
      <c r="B3" s="553" t="s">
        <v>397</v>
      </c>
      <c r="C3" s="348" t="s">
        <v>54</v>
      </c>
    </row>
    <row r="4" spans="1:3" s="91" customFormat="1" ht="15.75" customHeight="1" thickBot="1">
      <c r="A4" s="213"/>
      <c r="B4" s="213"/>
      <c r="C4" s="4" t="s">
        <v>680</v>
      </c>
    </row>
    <row r="5" spans="1:3" ht="13.5" thickBot="1">
      <c r="A5" s="385" t="s">
        <v>205</v>
      </c>
      <c r="B5" s="214" t="s">
        <v>558</v>
      </c>
      <c r="C5" s="215" t="s">
        <v>55</v>
      </c>
    </row>
    <row r="6" spans="1:3" s="65" customFormat="1" ht="12.75" customHeight="1" thickBot="1">
      <c r="A6" s="35"/>
      <c r="B6" s="184" t="s">
        <v>491</v>
      </c>
      <c r="C6" s="185" t="s">
        <v>492</v>
      </c>
    </row>
    <row r="7" spans="1:3" s="65" customFormat="1" ht="15.75" customHeight="1" thickBot="1">
      <c r="A7" s="216"/>
      <c r="B7" s="217" t="s">
        <v>56</v>
      </c>
      <c r="C7" s="218"/>
    </row>
    <row r="8" spans="1:3" s="92" customFormat="1" ht="12" customHeight="1" thickBot="1">
      <c r="A8" s="35" t="s">
        <v>18</v>
      </c>
      <c r="B8" s="219" t="s">
        <v>518</v>
      </c>
      <c r="C8" s="299">
        <f>SUM(C9:C19)</f>
        <v>3500000</v>
      </c>
    </row>
    <row r="9" spans="1:3" s="92" customFormat="1" ht="12" customHeight="1">
      <c r="A9" s="420" t="s">
        <v>98</v>
      </c>
      <c r="B9" s="10" t="s">
        <v>276</v>
      </c>
      <c r="C9" s="339"/>
    </row>
    <row r="10" spans="1:3" s="92" customFormat="1" ht="12" customHeight="1">
      <c r="A10" s="421" t="s">
        <v>99</v>
      </c>
      <c r="B10" s="8" t="s">
        <v>277</v>
      </c>
      <c r="C10" s="297">
        <v>3500000</v>
      </c>
    </row>
    <row r="11" spans="1:3" s="92" customFormat="1" ht="12" customHeight="1">
      <c r="A11" s="421" t="s">
        <v>100</v>
      </c>
      <c r="B11" s="8" t="s">
        <v>278</v>
      </c>
      <c r="C11" s="297"/>
    </row>
    <row r="12" spans="1:3" s="92" customFormat="1" ht="12" customHeight="1">
      <c r="A12" s="421" t="s">
        <v>101</v>
      </c>
      <c r="B12" s="8" t="s">
        <v>279</v>
      </c>
      <c r="C12" s="297"/>
    </row>
    <row r="13" spans="1:3" s="92" customFormat="1" ht="12" customHeight="1">
      <c r="A13" s="421" t="s">
        <v>148</v>
      </c>
      <c r="B13" s="8" t="s">
        <v>280</v>
      </c>
      <c r="C13" s="297"/>
    </row>
    <row r="14" spans="1:3" s="92" customFormat="1" ht="12" customHeight="1">
      <c r="A14" s="421" t="s">
        <v>102</v>
      </c>
      <c r="B14" s="8" t="s">
        <v>398</v>
      </c>
      <c r="C14" s="297"/>
    </row>
    <row r="15" spans="1:3" s="92" customFormat="1" ht="12" customHeight="1">
      <c r="A15" s="421" t="s">
        <v>103</v>
      </c>
      <c r="B15" s="7" t="s">
        <v>399</v>
      </c>
      <c r="C15" s="297"/>
    </row>
    <row r="16" spans="1:3" s="92" customFormat="1" ht="12" customHeight="1">
      <c r="A16" s="421" t="s">
        <v>113</v>
      </c>
      <c r="B16" s="8" t="s">
        <v>283</v>
      </c>
      <c r="C16" s="340"/>
    </row>
    <row r="17" spans="1:3" s="93" customFormat="1" ht="12" customHeight="1">
      <c r="A17" s="421" t="s">
        <v>114</v>
      </c>
      <c r="B17" s="8" t="s">
        <v>284</v>
      </c>
      <c r="C17" s="297"/>
    </row>
    <row r="18" spans="1:3" s="93" customFormat="1" ht="12" customHeight="1">
      <c r="A18" s="421" t="s">
        <v>115</v>
      </c>
      <c r="B18" s="8" t="s">
        <v>434</v>
      </c>
      <c r="C18" s="298"/>
    </row>
    <row r="19" spans="1:3" s="93" customFormat="1" ht="12" customHeight="1" thickBot="1">
      <c r="A19" s="421" t="s">
        <v>116</v>
      </c>
      <c r="B19" s="7" t="s">
        <v>285</v>
      </c>
      <c r="C19" s="298"/>
    </row>
    <row r="20" spans="1:3" s="92" customFormat="1" ht="12" customHeight="1" thickBot="1">
      <c r="A20" s="35" t="s">
        <v>19</v>
      </c>
      <c r="B20" s="219" t="s">
        <v>400</v>
      </c>
      <c r="C20" s="299">
        <f>SUM(C21:C23)</f>
        <v>0</v>
      </c>
    </row>
    <row r="21" spans="1:3" s="93" customFormat="1" ht="12" customHeight="1">
      <c r="A21" s="421" t="s">
        <v>104</v>
      </c>
      <c r="B21" s="9" t="s">
        <v>257</v>
      </c>
      <c r="C21" s="297"/>
    </row>
    <row r="22" spans="1:3" s="93" customFormat="1" ht="12" customHeight="1">
      <c r="A22" s="421" t="s">
        <v>105</v>
      </c>
      <c r="B22" s="8" t="s">
        <v>401</v>
      </c>
      <c r="C22" s="297"/>
    </row>
    <row r="23" spans="1:3" s="93" customFormat="1" ht="12" customHeight="1">
      <c r="A23" s="421" t="s">
        <v>106</v>
      </c>
      <c r="B23" s="8" t="s">
        <v>402</v>
      </c>
      <c r="C23" s="297"/>
    </row>
    <row r="24" spans="1:3" s="93" customFormat="1" ht="12" customHeight="1" thickBot="1">
      <c r="A24" s="421" t="s">
        <v>107</v>
      </c>
      <c r="B24" s="8" t="s">
        <v>520</v>
      </c>
      <c r="C24" s="297"/>
    </row>
    <row r="25" spans="1:3" s="93" customFormat="1" ht="12" customHeight="1" thickBot="1">
      <c r="A25" s="36" t="s">
        <v>20</v>
      </c>
      <c r="B25" s="122" t="s">
        <v>174</v>
      </c>
      <c r="C25" s="324"/>
    </row>
    <row r="26" spans="1:3" s="93" customFormat="1" ht="12" customHeight="1" thickBot="1">
      <c r="A26" s="36" t="s">
        <v>21</v>
      </c>
      <c r="B26" s="122" t="s">
        <v>403</v>
      </c>
      <c r="C26" s="299">
        <f>+C27+C28</f>
        <v>0</v>
      </c>
    </row>
    <row r="27" spans="1:3" s="93" customFormat="1" ht="12" customHeight="1">
      <c r="A27" s="422" t="s">
        <v>267</v>
      </c>
      <c r="B27" s="423" t="s">
        <v>401</v>
      </c>
      <c r="C27" s="73"/>
    </row>
    <row r="28" spans="1:3" s="93" customFormat="1" ht="12" customHeight="1">
      <c r="A28" s="422" t="s">
        <v>268</v>
      </c>
      <c r="B28" s="424" t="s">
        <v>404</v>
      </c>
      <c r="C28" s="300"/>
    </row>
    <row r="29" spans="1:3" s="93" customFormat="1" ht="12" customHeight="1" thickBot="1">
      <c r="A29" s="421" t="s">
        <v>269</v>
      </c>
      <c r="B29" s="137" t="s">
        <v>521</v>
      </c>
      <c r="C29" s="80"/>
    </row>
    <row r="30" spans="1:3" s="93" customFormat="1" ht="12" customHeight="1" thickBot="1">
      <c r="A30" s="36" t="s">
        <v>22</v>
      </c>
      <c r="B30" s="122" t="s">
        <v>405</v>
      </c>
      <c r="C30" s="299">
        <f>+C31+C32+C33</f>
        <v>0</v>
      </c>
    </row>
    <row r="31" spans="1:3" s="93" customFormat="1" ht="12" customHeight="1">
      <c r="A31" s="422" t="s">
        <v>91</v>
      </c>
      <c r="B31" s="423" t="s">
        <v>290</v>
      </c>
      <c r="C31" s="73"/>
    </row>
    <row r="32" spans="1:3" s="93" customFormat="1" ht="12" customHeight="1">
      <c r="A32" s="422" t="s">
        <v>92</v>
      </c>
      <c r="B32" s="424" t="s">
        <v>291</v>
      </c>
      <c r="C32" s="300"/>
    </row>
    <row r="33" spans="1:3" s="93" customFormat="1" ht="12" customHeight="1" thickBot="1">
      <c r="A33" s="421" t="s">
        <v>93</v>
      </c>
      <c r="B33" s="137" t="s">
        <v>292</v>
      </c>
      <c r="C33" s="80"/>
    </row>
    <row r="34" spans="1:3" s="92" customFormat="1" ht="12" customHeight="1" thickBot="1">
      <c r="A34" s="36" t="s">
        <v>23</v>
      </c>
      <c r="B34" s="122" t="s">
        <v>375</v>
      </c>
      <c r="C34" s="324"/>
    </row>
    <row r="35" spans="1:3" s="92" customFormat="1" ht="12" customHeight="1" thickBot="1">
      <c r="A35" s="36" t="s">
        <v>24</v>
      </c>
      <c r="B35" s="122" t="s">
        <v>406</v>
      </c>
      <c r="C35" s="341"/>
    </row>
    <row r="36" spans="1:3" s="92" customFormat="1" ht="12" customHeight="1" thickBot="1">
      <c r="A36" s="35" t="s">
        <v>25</v>
      </c>
      <c r="B36" s="122" t="s">
        <v>522</v>
      </c>
      <c r="C36" s="342">
        <f>+C8+C20+C25+C26+C30+C34+C35</f>
        <v>3500000</v>
      </c>
    </row>
    <row r="37" spans="1:3" s="92" customFormat="1" ht="12" customHeight="1" thickBot="1">
      <c r="A37" s="220" t="s">
        <v>26</v>
      </c>
      <c r="B37" s="122" t="s">
        <v>407</v>
      </c>
      <c r="C37" s="342">
        <f>+C38+C39+C40</f>
        <v>27165000</v>
      </c>
    </row>
    <row r="38" spans="1:3" s="92" customFormat="1" ht="12" customHeight="1">
      <c r="A38" s="422" t="s">
        <v>408</v>
      </c>
      <c r="B38" s="423" t="s">
        <v>235</v>
      </c>
      <c r="C38" s="73">
        <v>129411</v>
      </c>
    </row>
    <row r="39" spans="1:3" s="92" customFormat="1" ht="12" customHeight="1">
      <c r="A39" s="422" t="s">
        <v>409</v>
      </c>
      <c r="B39" s="424" t="s">
        <v>2</v>
      </c>
      <c r="C39" s="300"/>
    </row>
    <row r="40" spans="1:3" s="93" customFormat="1" ht="12" customHeight="1" thickBot="1">
      <c r="A40" s="421" t="s">
        <v>410</v>
      </c>
      <c r="B40" s="137" t="s">
        <v>411</v>
      </c>
      <c r="C40" s="80">
        <v>27035589</v>
      </c>
    </row>
    <row r="41" spans="1:3" s="93" customFormat="1" ht="15" customHeight="1" thickBot="1">
      <c r="A41" s="220" t="s">
        <v>27</v>
      </c>
      <c r="B41" s="221" t="s">
        <v>412</v>
      </c>
      <c r="C41" s="345">
        <f>+C36+C37</f>
        <v>30665000</v>
      </c>
    </row>
    <row r="42" spans="1:3" s="93" customFormat="1" ht="15" customHeight="1">
      <c r="A42" s="222"/>
      <c r="B42" s="223"/>
      <c r="C42" s="343"/>
    </row>
    <row r="43" spans="1:3" ht="13.5" thickBot="1">
      <c r="A43" s="224"/>
      <c r="B43" s="225"/>
      <c r="C43" s="344"/>
    </row>
    <row r="44" spans="1:3" s="65" customFormat="1" ht="16.5" customHeight="1" thickBot="1">
      <c r="A44" s="226"/>
      <c r="B44" s="227" t="s">
        <v>57</v>
      </c>
      <c r="C44" s="345"/>
    </row>
    <row r="45" spans="1:3" s="94" customFormat="1" ht="12" customHeight="1" thickBot="1">
      <c r="A45" s="36" t="s">
        <v>18</v>
      </c>
      <c r="B45" s="122" t="s">
        <v>413</v>
      </c>
      <c r="C45" s="299">
        <f>SUM(C46:C50)</f>
        <v>29364000</v>
      </c>
    </row>
    <row r="46" spans="1:3" ht="12" customHeight="1">
      <c r="A46" s="421" t="s">
        <v>98</v>
      </c>
      <c r="B46" s="9" t="s">
        <v>49</v>
      </c>
      <c r="C46" s="73">
        <v>9832000</v>
      </c>
    </row>
    <row r="47" spans="1:3" ht="12" customHeight="1">
      <c r="A47" s="421" t="s">
        <v>99</v>
      </c>
      <c r="B47" s="8" t="s">
        <v>183</v>
      </c>
      <c r="C47" s="76">
        <v>1932000</v>
      </c>
    </row>
    <row r="48" spans="1:3" ht="12" customHeight="1">
      <c r="A48" s="421" t="s">
        <v>100</v>
      </c>
      <c r="B48" s="8" t="s">
        <v>140</v>
      </c>
      <c r="C48" s="76">
        <v>17600000</v>
      </c>
    </row>
    <row r="49" spans="1:3" ht="12" customHeight="1">
      <c r="A49" s="421" t="s">
        <v>101</v>
      </c>
      <c r="B49" s="8" t="s">
        <v>184</v>
      </c>
      <c r="C49" s="76"/>
    </row>
    <row r="50" spans="1:3" ht="12" customHeight="1" thickBot="1">
      <c r="A50" s="421" t="s">
        <v>148</v>
      </c>
      <c r="B50" s="8" t="s">
        <v>185</v>
      </c>
      <c r="C50" s="76"/>
    </row>
    <row r="51" spans="1:3" ht="12" customHeight="1" thickBot="1">
      <c r="A51" s="36" t="s">
        <v>19</v>
      </c>
      <c r="B51" s="122" t="s">
        <v>414</v>
      </c>
      <c r="C51" s="299">
        <f>SUM(C52:C54)</f>
        <v>1301000</v>
      </c>
    </row>
    <row r="52" spans="1:3" s="94" customFormat="1" ht="12" customHeight="1">
      <c r="A52" s="421" t="s">
        <v>104</v>
      </c>
      <c r="B52" s="9" t="s">
        <v>229</v>
      </c>
      <c r="C52" s="73">
        <v>1301000</v>
      </c>
    </row>
    <row r="53" spans="1:3" ht="12" customHeight="1">
      <c r="A53" s="421" t="s">
        <v>105</v>
      </c>
      <c r="B53" s="8" t="s">
        <v>187</v>
      </c>
      <c r="C53" s="76"/>
    </row>
    <row r="54" spans="1:3" ht="12" customHeight="1">
      <c r="A54" s="421" t="s">
        <v>106</v>
      </c>
      <c r="B54" s="8" t="s">
        <v>58</v>
      </c>
      <c r="C54" s="76"/>
    </row>
    <row r="55" spans="1:3" ht="12" customHeight="1" thickBot="1">
      <c r="A55" s="421" t="s">
        <v>107</v>
      </c>
      <c r="B55" s="8" t="s">
        <v>519</v>
      </c>
      <c r="C55" s="76"/>
    </row>
    <row r="56" spans="1:3" ht="15" customHeight="1" thickBot="1">
      <c r="A56" s="36" t="s">
        <v>20</v>
      </c>
      <c r="B56" s="122" t="s">
        <v>13</v>
      </c>
      <c r="C56" s="324"/>
    </row>
    <row r="57" spans="1:3" ht="13.5" thickBot="1">
      <c r="A57" s="36" t="s">
        <v>21</v>
      </c>
      <c r="B57" s="228" t="s">
        <v>524</v>
      </c>
      <c r="C57" s="346">
        <f>+C45+C51+C56</f>
        <v>30665000</v>
      </c>
    </row>
    <row r="58" ht="15" customHeight="1" thickBot="1">
      <c r="C58" s="586">
        <f>C41-C57</f>
        <v>0</v>
      </c>
    </row>
    <row r="59" spans="1:3" ht="14.25" customHeight="1" thickBot="1">
      <c r="A59" s="230" t="s">
        <v>517</v>
      </c>
      <c r="B59" s="231"/>
      <c r="C59" s="119">
        <v>2</v>
      </c>
    </row>
    <row r="60" spans="1:3" ht="13.5" thickBot="1">
      <c r="A60" s="230" t="s">
        <v>206</v>
      </c>
      <c r="B60" s="231"/>
      <c r="C60" s="11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C61" sqref="C61"/>
    </sheetView>
  </sheetViews>
  <sheetFormatPr defaultColWidth="9.00390625" defaultRowHeight="12.75"/>
  <cols>
    <col min="1" max="1" width="13.875" style="229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211"/>
      <c r="B1" s="212"/>
      <c r="C1" s="554" t="str">
        <f>CONCATENATE("9.3.1. melléklet ",ALAPADATOK!A7," ",ALAPADATOK!B7," ",ALAPADATOK!C7," ",ALAPADATOK!D7," ",ALAPADATOK!E7," ",ALAPADATOK!F7," ",ALAPADATOK!G7," ",ALAPADATOK!H7)</f>
        <v>9.3.1. melléklet a 4 / 2019 ( II. 25. ) önkormányzati rendelethez</v>
      </c>
    </row>
    <row r="2" spans="1:3" s="90" customFormat="1" ht="36">
      <c r="A2" s="384" t="s">
        <v>204</v>
      </c>
      <c r="B2" s="552" t="str">
        <f>CONCATENATE('KV_9.3.sz.mell'!B2)</f>
        <v>Bertha Bulcsu Művelődési Ház és Könyvtár</v>
      </c>
      <c r="C2" s="347" t="s">
        <v>60</v>
      </c>
    </row>
    <row r="3" spans="1:3" s="90" customFormat="1" ht="24.75" thickBot="1">
      <c r="A3" s="419" t="s">
        <v>203</v>
      </c>
      <c r="B3" s="553" t="s">
        <v>415</v>
      </c>
      <c r="C3" s="348" t="s">
        <v>59</v>
      </c>
    </row>
    <row r="4" spans="1:3" s="91" customFormat="1" ht="15.75" customHeight="1" thickBot="1">
      <c r="A4" s="213"/>
      <c r="B4" s="213"/>
      <c r="C4" s="4" t="str">
        <f>'KV_9.3.sz.mell'!C4</f>
        <v>Forintban</v>
      </c>
    </row>
    <row r="5" spans="1:3" ht="13.5" thickBot="1">
      <c r="A5" s="385" t="s">
        <v>205</v>
      </c>
      <c r="B5" s="214" t="s">
        <v>558</v>
      </c>
      <c r="C5" s="215" t="s">
        <v>55</v>
      </c>
    </row>
    <row r="6" spans="1:3" s="65" customFormat="1" ht="12.75" customHeight="1" thickBot="1">
      <c r="A6" s="35"/>
      <c r="B6" s="184" t="s">
        <v>491</v>
      </c>
      <c r="C6" s="185" t="s">
        <v>492</v>
      </c>
    </row>
    <row r="7" spans="1:3" s="65" customFormat="1" ht="15.75" customHeight="1" thickBot="1">
      <c r="A7" s="216"/>
      <c r="B7" s="217" t="s">
        <v>56</v>
      </c>
      <c r="C7" s="218"/>
    </row>
    <row r="8" spans="1:3" s="92" customFormat="1" ht="12" customHeight="1" thickBot="1">
      <c r="A8" s="35" t="s">
        <v>18</v>
      </c>
      <c r="B8" s="219" t="s">
        <v>518</v>
      </c>
      <c r="C8" s="299">
        <f>SUM(C9:C19)</f>
        <v>3500000</v>
      </c>
    </row>
    <row r="9" spans="1:3" s="92" customFormat="1" ht="12" customHeight="1">
      <c r="A9" s="420" t="s">
        <v>98</v>
      </c>
      <c r="B9" s="10" t="s">
        <v>276</v>
      </c>
      <c r="C9" s="339"/>
    </row>
    <row r="10" spans="1:3" s="92" customFormat="1" ht="12" customHeight="1">
      <c r="A10" s="421" t="s">
        <v>99</v>
      </c>
      <c r="B10" s="8" t="s">
        <v>277</v>
      </c>
      <c r="C10" s="297">
        <v>3500000</v>
      </c>
    </row>
    <row r="11" spans="1:3" s="92" customFormat="1" ht="12" customHeight="1">
      <c r="A11" s="421" t="s">
        <v>100</v>
      </c>
      <c r="B11" s="8" t="s">
        <v>278</v>
      </c>
      <c r="C11" s="297"/>
    </row>
    <row r="12" spans="1:3" s="92" customFormat="1" ht="12" customHeight="1">
      <c r="A12" s="421" t="s">
        <v>101</v>
      </c>
      <c r="B12" s="8" t="s">
        <v>279</v>
      </c>
      <c r="C12" s="297"/>
    </row>
    <row r="13" spans="1:3" s="92" customFormat="1" ht="12" customHeight="1">
      <c r="A13" s="421" t="s">
        <v>148</v>
      </c>
      <c r="B13" s="8" t="s">
        <v>280</v>
      </c>
      <c r="C13" s="297"/>
    </row>
    <row r="14" spans="1:3" s="92" customFormat="1" ht="12" customHeight="1">
      <c r="A14" s="421" t="s">
        <v>102</v>
      </c>
      <c r="B14" s="8" t="s">
        <v>398</v>
      </c>
      <c r="C14" s="297"/>
    </row>
    <row r="15" spans="1:3" s="92" customFormat="1" ht="12" customHeight="1">
      <c r="A15" s="421" t="s">
        <v>103</v>
      </c>
      <c r="B15" s="7" t="s">
        <v>399</v>
      </c>
      <c r="C15" s="297"/>
    </row>
    <row r="16" spans="1:3" s="92" customFormat="1" ht="12" customHeight="1">
      <c r="A16" s="421" t="s">
        <v>113</v>
      </c>
      <c r="B16" s="8" t="s">
        <v>283</v>
      </c>
      <c r="C16" s="340"/>
    </row>
    <row r="17" spans="1:3" s="93" customFormat="1" ht="12" customHeight="1">
      <c r="A17" s="421" t="s">
        <v>114</v>
      </c>
      <c r="B17" s="8" t="s">
        <v>284</v>
      </c>
      <c r="C17" s="297"/>
    </row>
    <row r="18" spans="1:3" s="93" customFormat="1" ht="12" customHeight="1">
      <c r="A18" s="421" t="s">
        <v>115</v>
      </c>
      <c r="B18" s="8" t="s">
        <v>434</v>
      </c>
      <c r="C18" s="298"/>
    </row>
    <row r="19" spans="1:3" s="93" customFormat="1" ht="12" customHeight="1" thickBot="1">
      <c r="A19" s="421" t="s">
        <v>116</v>
      </c>
      <c r="B19" s="7" t="s">
        <v>285</v>
      </c>
      <c r="C19" s="298"/>
    </row>
    <row r="20" spans="1:3" s="92" customFormat="1" ht="12" customHeight="1" thickBot="1">
      <c r="A20" s="35" t="s">
        <v>19</v>
      </c>
      <c r="B20" s="219" t="s">
        <v>400</v>
      </c>
      <c r="C20" s="299">
        <f>SUM(C21:C23)</f>
        <v>0</v>
      </c>
    </row>
    <row r="21" spans="1:3" s="93" customFormat="1" ht="12" customHeight="1">
      <c r="A21" s="421" t="s">
        <v>104</v>
      </c>
      <c r="B21" s="9" t="s">
        <v>257</v>
      </c>
      <c r="C21" s="297"/>
    </row>
    <row r="22" spans="1:3" s="93" customFormat="1" ht="12" customHeight="1">
      <c r="A22" s="421" t="s">
        <v>105</v>
      </c>
      <c r="B22" s="8" t="s">
        <v>401</v>
      </c>
      <c r="C22" s="297"/>
    </row>
    <row r="23" spans="1:3" s="93" customFormat="1" ht="12" customHeight="1">
      <c r="A23" s="421" t="s">
        <v>106</v>
      </c>
      <c r="B23" s="8" t="s">
        <v>402</v>
      </c>
      <c r="C23" s="297"/>
    </row>
    <row r="24" spans="1:3" s="93" customFormat="1" ht="12" customHeight="1" thickBot="1">
      <c r="A24" s="421" t="s">
        <v>107</v>
      </c>
      <c r="B24" s="8" t="s">
        <v>520</v>
      </c>
      <c r="C24" s="297"/>
    </row>
    <row r="25" spans="1:3" s="93" customFormat="1" ht="12" customHeight="1" thickBot="1">
      <c r="A25" s="36" t="s">
        <v>20</v>
      </c>
      <c r="B25" s="122" t="s">
        <v>174</v>
      </c>
      <c r="C25" s="324"/>
    </row>
    <row r="26" spans="1:3" s="93" customFormat="1" ht="12" customHeight="1" thickBot="1">
      <c r="A26" s="36" t="s">
        <v>21</v>
      </c>
      <c r="B26" s="122" t="s">
        <v>403</v>
      </c>
      <c r="C26" s="299">
        <f>+C27+C28</f>
        <v>0</v>
      </c>
    </row>
    <row r="27" spans="1:3" s="93" customFormat="1" ht="12" customHeight="1">
      <c r="A27" s="422" t="s">
        <v>267</v>
      </c>
      <c r="B27" s="423" t="s">
        <v>401</v>
      </c>
      <c r="C27" s="73"/>
    </row>
    <row r="28" spans="1:3" s="93" customFormat="1" ht="12" customHeight="1">
      <c r="A28" s="422" t="s">
        <v>268</v>
      </c>
      <c r="B28" s="424" t="s">
        <v>404</v>
      </c>
      <c r="C28" s="300"/>
    </row>
    <row r="29" spans="1:3" s="93" customFormat="1" ht="12" customHeight="1" thickBot="1">
      <c r="A29" s="421" t="s">
        <v>269</v>
      </c>
      <c r="B29" s="137" t="s">
        <v>521</v>
      </c>
      <c r="C29" s="80"/>
    </row>
    <row r="30" spans="1:3" s="93" customFormat="1" ht="12" customHeight="1" thickBot="1">
      <c r="A30" s="36" t="s">
        <v>22</v>
      </c>
      <c r="B30" s="122" t="s">
        <v>405</v>
      </c>
      <c r="C30" s="299">
        <f>+C31+C32+C33</f>
        <v>0</v>
      </c>
    </row>
    <row r="31" spans="1:3" s="93" customFormat="1" ht="12" customHeight="1">
      <c r="A31" s="422" t="s">
        <v>91</v>
      </c>
      <c r="B31" s="423" t="s">
        <v>290</v>
      </c>
      <c r="C31" s="73"/>
    </row>
    <row r="32" spans="1:3" s="93" customFormat="1" ht="12" customHeight="1">
      <c r="A32" s="422" t="s">
        <v>92</v>
      </c>
      <c r="B32" s="424" t="s">
        <v>291</v>
      </c>
      <c r="C32" s="300"/>
    </row>
    <row r="33" spans="1:3" s="93" customFormat="1" ht="12" customHeight="1" thickBot="1">
      <c r="A33" s="421" t="s">
        <v>93</v>
      </c>
      <c r="B33" s="137" t="s">
        <v>292</v>
      </c>
      <c r="C33" s="80"/>
    </row>
    <row r="34" spans="1:3" s="92" customFormat="1" ht="12" customHeight="1" thickBot="1">
      <c r="A34" s="36" t="s">
        <v>23</v>
      </c>
      <c r="B34" s="122" t="s">
        <v>375</v>
      </c>
      <c r="C34" s="324"/>
    </row>
    <row r="35" spans="1:3" s="92" customFormat="1" ht="12" customHeight="1" thickBot="1">
      <c r="A35" s="36" t="s">
        <v>24</v>
      </c>
      <c r="B35" s="122" t="s">
        <v>406</v>
      </c>
      <c r="C35" s="341"/>
    </row>
    <row r="36" spans="1:3" s="92" customFormat="1" ht="12" customHeight="1" thickBot="1">
      <c r="A36" s="35" t="s">
        <v>25</v>
      </c>
      <c r="B36" s="122" t="s">
        <v>522</v>
      </c>
      <c r="C36" s="342">
        <f>+C8+C20+C25+C26+C30+C34+C35</f>
        <v>3500000</v>
      </c>
    </row>
    <row r="37" spans="1:3" s="92" customFormat="1" ht="12" customHeight="1" thickBot="1">
      <c r="A37" s="220" t="s">
        <v>26</v>
      </c>
      <c r="B37" s="122" t="s">
        <v>407</v>
      </c>
      <c r="C37" s="342">
        <f>+C38+C39+C40</f>
        <v>27165000</v>
      </c>
    </row>
    <row r="38" spans="1:3" s="92" customFormat="1" ht="12" customHeight="1">
      <c r="A38" s="422" t="s">
        <v>408</v>
      </c>
      <c r="B38" s="423" t="s">
        <v>235</v>
      </c>
      <c r="C38" s="73">
        <v>129411</v>
      </c>
    </row>
    <row r="39" spans="1:3" s="92" customFormat="1" ht="12" customHeight="1">
      <c r="A39" s="422" t="s">
        <v>409</v>
      </c>
      <c r="B39" s="424" t="s">
        <v>2</v>
      </c>
      <c r="C39" s="300"/>
    </row>
    <row r="40" spans="1:3" s="93" customFormat="1" ht="12" customHeight="1" thickBot="1">
      <c r="A40" s="421" t="s">
        <v>410</v>
      </c>
      <c r="B40" s="137" t="s">
        <v>411</v>
      </c>
      <c r="C40" s="80">
        <v>27035589</v>
      </c>
    </row>
    <row r="41" spans="1:3" s="93" customFormat="1" ht="15" customHeight="1" thickBot="1">
      <c r="A41" s="220" t="s">
        <v>27</v>
      </c>
      <c r="B41" s="221" t="s">
        <v>412</v>
      </c>
      <c r="C41" s="345">
        <f>+C36+C37</f>
        <v>30665000</v>
      </c>
    </row>
    <row r="42" spans="1:3" s="93" customFormat="1" ht="15" customHeight="1">
      <c r="A42" s="222"/>
      <c r="B42" s="223"/>
      <c r="C42" s="343"/>
    </row>
    <row r="43" spans="1:3" ht="13.5" thickBot="1">
      <c r="A43" s="224"/>
      <c r="B43" s="225"/>
      <c r="C43" s="344"/>
    </row>
    <row r="44" spans="1:3" s="65" customFormat="1" ht="16.5" customHeight="1" thickBot="1">
      <c r="A44" s="226"/>
      <c r="B44" s="227" t="s">
        <v>57</v>
      </c>
      <c r="C44" s="345"/>
    </row>
    <row r="45" spans="1:3" s="94" customFormat="1" ht="12" customHeight="1" thickBot="1">
      <c r="A45" s="36" t="s">
        <v>18</v>
      </c>
      <c r="B45" s="122" t="s">
        <v>413</v>
      </c>
      <c r="C45" s="299">
        <f>SUM(C46:C50)</f>
        <v>29364000</v>
      </c>
    </row>
    <row r="46" spans="1:3" ht="12" customHeight="1">
      <c r="A46" s="421" t="s">
        <v>98</v>
      </c>
      <c r="B46" s="9" t="s">
        <v>49</v>
      </c>
      <c r="C46" s="73">
        <v>9832000</v>
      </c>
    </row>
    <row r="47" spans="1:3" ht="12" customHeight="1">
      <c r="A47" s="421" t="s">
        <v>99</v>
      </c>
      <c r="B47" s="8" t="s">
        <v>183</v>
      </c>
      <c r="C47" s="76">
        <v>1932000</v>
      </c>
    </row>
    <row r="48" spans="1:3" ht="12" customHeight="1">
      <c r="A48" s="421" t="s">
        <v>100</v>
      </c>
      <c r="B48" s="8" t="s">
        <v>140</v>
      </c>
      <c r="C48" s="76">
        <v>17600000</v>
      </c>
    </row>
    <row r="49" spans="1:3" ht="12" customHeight="1">
      <c r="A49" s="421" t="s">
        <v>101</v>
      </c>
      <c r="B49" s="8" t="s">
        <v>184</v>
      </c>
      <c r="C49" s="76"/>
    </row>
    <row r="50" spans="1:3" ht="12" customHeight="1" thickBot="1">
      <c r="A50" s="421" t="s">
        <v>148</v>
      </c>
      <c r="B50" s="8" t="s">
        <v>185</v>
      </c>
      <c r="C50" s="76"/>
    </row>
    <row r="51" spans="1:3" ht="12" customHeight="1" thickBot="1">
      <c r="A51" s="36" t="s">
        <v>19</v>
      </c>
      <c r="B51" s="122" t="s">
        <v>414</v>
      </c>
      <c r="C51" s="299">
        <f>SUM(C52:C54)</f>
        <v>1301000</v>
      </c>
    </row>
    <row r="52" spans="1:3" s="94" customFormat="1" ht="12" customHeight="1">
      <c r="A52" s="421" t="s">
        <v>104</v>
      </c>
      <c r="B52" s="9" t="s">
        <v>229</v>
      </c>
      <c r="C52" s="73">
        <v>1301000</v>
      </c>
    </row>
    <row r="53" spans="1:3" ht="12" customHeight="1">
      <c r="A53" s="421" t="s">
        <v>105</v>
      </c>
      <c r="B53" s="8" t="s">
        <v>187</v>
      </c>
      <c r="C53" s="76"/>
    </row>
    <row r="54" spans="1:3" ht="12" customHeight="1">
      <c r="A54" s="421" t="s">
        <v>106</v>
      </c>
      <c r="B54" s="8" t="s">
        <v>58</v>
      </c>
      <c r="C54" s="76"/>
    </row>
    <row r="55" spans="1:3" ht="12" customHeight="1" thickBot="1">
      <c r="A55" s="421" t="s">
        <v>107</v>
      </c>
      <c r="B55" s="8" t="s">
        <v>519</v>
      </c>
      <c r="C55" s="76"/>
    </row>
    <row r="56" spans="1:3" ht="15" customHeight="1" thickBot="1">
      <c r="A56" s="36" t="s">
        <v>20</v>
      </c>
      <c r="B56" s="122" t="s">
        <v>13</v>
      </c>
      <c r="C56" s="324"/>
    </row>
    <row r="57" spans="1:3" ht="13.5" thickBot="1">
      <c r="A57" s="36" t="s">
        <v>21</v>
      </c>
      <c r="B57" s="228" t="s">
        <v>524</v>
      </c>
      <c r="C57" s="346">
        <f>+C45+C51+C56</f>
        <v>30665000</v>
      </c>
    </row>
    <row r="58" ht="15" customHeight="1" thickBot="1">
      <c r="C58" s="586">
        <f>C41-C57</f>
        <v>0</v>
      </c>
    </row>
    <row r="59" spans="1:3" ht="14.25" customHeight="1" thickBot="1">
      <c r="A59" s="230" t="s">
        <v>517</v>
      </c>
      <c r="B59" s="231"/>
      <c r="C59" s="119">
        <v>2</v>
      </c>
    </row>
    <row r="60" spans="1:3" ht="13.5" thickBot="1">
      <c r="A60" s="230" t="s">
        <v>206</v>
      </c>
      <c r="B60" s="231"/>
      <c r="C60" s="119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C39" sqref="C39"/>
    </sheetView>
  </sheetViews>
  <sheetFormatPr defaultColWidth="9.00390625" defaultRowHeight="12.75"/>
  <cols>
    <col min="1" max="1" width="13.875" style="229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211"/>
      <c r="B1" s="212"/>
      <c r="C1" s="554" t="str">
        <f>CONCATENATE("9.3.2. melléklet ",ALAPADATOK!A7," ",ALAPADATOK!B7," ",ALAPADATOK!C7," ",ALAPADATOK!D7," ",ALAPADATOK!E7," ",ALAPADATOK!F7," ",ALAPADATOK!G7," ",ALAPADATOK!H7)</f>
        <v>9.3.2. melléklet a 4 / 2019 ( II. 25. ) önkormányzati rendelethez</v>
      </c>
    </row>
    <row r="2" spans="1:3" s="90" customFormat="1" ht="36">
      <c r="A2" s="384" t="s">
        <v>204</v>
      </c>
      <c r="B2" s="552" t="str">
        <f>CONCATENATE('KV_9.3.1.sz.mell'!B2)</f>
        <v>Bertha Bulcsu Művelődési Ház és Könyvtár</v>
      </c>
      <c r="C2" s="347" t="s">
        <v>60</v>
      </c>
    </row>
    <row r="3" spans="1:3" s="90" customFormat="1" ht="24.75" thickBot="1">
      <c r="A3" s="419" t="s">
        <v>203</v>
      </c>
      <c r="B3" s="553" t="s">
        <v>416</v>
      </c>
      <c r="C3" s="348" t="s">
        <v>60</v>
      </c>
    </row>
    <row r="4" spans="1:3" s="91" customFormat="1" ht="15.75" customHeight="1" thickBot="1">
      <c r="A4" s="213"/>
      <c r="B4" s="213"/>
      <c r="C4" s="4" t="str">
        <f>'KV_9.3.1.sz.mell'!C4</f>
        <v>Forintban</v>
      </c>
    </row>
    <row r="5" spans="1:3" ht="13.5" thickBot="1">
      <c r="A5" s="385" t="s">
        <v>205</v>
      </c>
      <c r="B5" s="214" t="s">
        <v>558</v>
      </c>
      <c r="C5" s="215" t="s">
        <v>55</v>
      </c>
    </row>
    <row r="6" spans="1:3" s="65" customFormat="1" ht="12.75" customHeight="1" thickBot="1">
      <c r="A6" s="35"/>
      <c r="B6" s="184" t="s">
        <v>491</v>
      </c>
      <c r="C6" s="185" t="s">
        <v>492</v>
      </c>
    </row>
    <row r="7" spans="1:3" s="65" customFormat="1" ht="15.75" customHeight="1" thickBot="1">
      <c r="A7" s="216"/>
      <c r="B7" s="217" t="s">
        <v>56</v>
      </c>
      <c r="C7" s="218"/>
    </row>
    <row r="8" spans="1:3" s="92" customFormat="1" ht="12" customHeight="1" thickBot="1">
      <c r="A8" s="35" t="s">
        <v>18</v>
      </c>
      <c r="B8" s="219" t="s">
        <v>518</v>
      </c>
      <c r="C8" s="299">
        <f>SUM(C9:C19)</f>
        <v>0</v>
      </c>
    </row>
    <row r="9" spans="1:3" s="92" customFormat="1" ht="12" customHeight="1">
      <c r="A9" s="420" t="s">
        <v>98</v>
      </c>
      <c r="B9" s="10" t="s">
        <v>276</v>
      </c>
      <c r="C9" s="339"/>
    </row>
    <row r="10" spans="1:3" s="92" customFormat="1" ht="12" customHeight="1">
      <c r="A10" s="421" t="s">
        <v>99</v>
      </c>
      <c r="B10" s="8" t="s">
        <v>277</v>
      </c>
      <c r="C10" s="297"/>
    </row>
    <row r="11" spans="1:3" s="92" customFormat="1" ht="12" customHeight="1">
      <c r="A11" s="421" t="s">
        <v>100</v>
      </c>
      <c r="B11" s="8" t="s">
        <v>278</v>
      </c>
      <c r="C11" s="297"/>
    </row>
    <row r="12" spans="1:3" s="92" customFormat="1" ht="12" customHeight="1">
      <c r="A12" s="421" t="s">
        <v>101</v>
      </c>
      <c r="B12" s="8" t="s">
        <v>279</v>
      </c>
      <c r="C12" s="297"/>
    </row>
    <row r="13" spans="1:3" s="92" customFormat="1" ht="12" customHeight="1">
      <c r="A13" s="421" t="s">
        <v>148</v>
      </c>
      <c r="B13" s="8" t="s">
        <v>280</v>
      </c>
      <c r="C13" s="297"/>
    </row>
    <row r="14" spans="1:3" s="92" customFormat="1" ht="12" customHeight="1">
      <c r="A14" s="421" t="s">
        <v>102</v>
      </c>
      <c r="B14" s="8" t="s">
        <v>398</v>
      </c>
      <c r="C14" s="297"/>
    </row>
    <row r="15" spans="1:3" s="92" customFormat="1" ht="12" customHeight="1">
      <c r="A15" s="421" t="s">
        <v>103</v>
      </c>
      <c r="B15" s="7" t="s">
        <v>399</v>
      </c>
      <c r="C15" s="297"/>
    </row>
    <row r="16" spans="1:3" s="92" customFormat="1" ht="12" customHeight="1">
      <c r="A16" s="421" t="s">
        <v>113</v>
      </c>
      <c r="B16" s="8" t="s">
        <v>283</v>
      </c>
      <c r="C16" s="340"/>
    </row>
    <row r="17" spans="1:3" s="93" customFormat="1" ht="12" customHeight="1">
      <c r="A17" s="421" t="s">
        <v>114</v>
      </c>
      <c r="B17" s="8" t="s">
        <v>284</v>
      </c>
      <c r="C17" s="297"/>
    </row>
    <row r="18" spans="1:3" s="93" customFormat="1" ht="12" customHeight="1">
      <c r="A18" s="421" t="s">
        <v>115</v>
      </c>
      <c r="B18" s="8" t="s">
        <v>434</v>
      </c>
      <c r="C18" s="298"/>
    </row>
    <row r="19" spans="1:3" s="93" customFormat="1" ht="12" customHeight="1" thickBot="1">
      <c r="A19" s="421" t="s">
        <v>116</v>
      </c>
      <c r="B19" s="7" t="s">
        <v>285</v>
      </c>
      <c r="C19" s="298"/>
    </row>
    <row r="20" spans="1:3" s="92" customFormat="1" ht="12" customHeight="1" thickBot="1">
      <c r="A20" s="35" t="s">
        <v>19</v>
      </c>
      <c r="B20" s="219" t="s">
        <v>400</v>
      </c>
      <c r="C20" s="299">
        <f>SUM(C21:C23)</f>
        <v>0</v>
      </c>
    </row>
    <row r="21" spans="1:3" s="93" customFormat="1" ht="12" customHeight="1">
      <c r="A21" s="421" t="s">
        <v>104</v>
      </c>
      <c r="B21" s="9" t="s">
        <v>257</v>
      </c>
      <c r="C21" s="297"/>
    </row>
    <row r="22" spans="1:3" s="93" customFormat="1" ht="12" customHeight="1">
      <c r="A22" s="421" t="s">
        <v>105</v>
      </c>
      <c r="B22" s="8" t="s">
        <v>401</v>
      </c>
      <c r="C22" s="297"/>
    </row>
    <row r="23" spans="1:3" s="93" customFormat="1" ht="12" customHeight="1">
      <c r="A23" s="421" t="s">
        <v>106</v>
      </c>
      <c r="B23" s="8" t="s">
        <v>402</v>
      </c>
      <c r="C23" s="297"/>
    </row>
    <row r="24" spans="1:3" s="93" customFormat="1" ht="12" customHeight="1" thickBot="1">
      <c r="A24" s="421" t="s">
        <v>107</v>
      </c>
      <c r="B24" s="8" t="s">
        <v>520</v>
      </c>
      <c r="C24" s="297"/>
    </row>
    <row r="25" spans="1:3" s="93" customFormat="1" ht="12" customHeight="1" thickBot="1">
      <c r="A25" s="36" t="s">
        <v>20</v>
      </c>
      <c r="B25" s="122" t="s">
        <v>174</v>
      </c>
      <c r="C25" s="324"/>
    </row>
    <row r="26" spans="1:3" s="93" customFormat="1" ht="12" customHeight="1" thickBot="1">
      <c r="A26" s="36" t="s">
        <v>21</v>
      </c>
      <c r="B26" s="122" t="s">
        <v>403</v>
      </c>
      <c r="C26" s="299">
        <f>+C27+C28</f>
        <v>0</v>
      </c>
    </row>
    <row r="27" spans="1:3" s="93" customFormat="1" ht="12" customHeight="1">
      <c r="A27" s="422" t="s">
        <v>267</v>
      </c>
      <c r="B27" s="423" t="s">
        <v>401</v>
      </c>
      <c r="C27" s="73"/>
    </row>
    <row r="28" spans="1:3" s="93" customFormat="1" ht="12" customHeight="1">
      <c r="A28" s="422" t="s">
        <v>268</v>
      </c>
      <c r="B28" s="424" t="s">
        <v>404</v>
      </c>
      <c r="C28" s="300"/>
    </row>
    <row r="29" spans="1:3" s="93" customFormat="1" ht="12" customHeight="1" thickBot="1">
      <c r="A29" s="421" t="s">
        <v>269</v>
      </c>
      <c r="B29" s="137" t="s">
        <v>521</v>
      </c>
      <c r="C29" s="80"/>
    </row>
    <row r="30" spans="1:3" s="93" customFormat="1" ht="12" customHeight="1" thickBot="1">
      <c r="A30" s="36" t="s">
        <v>22</v>
      </c>
      <c r="B30" s="122" t="s">
        <v>405</v>
      </c>
      <c r="C30" s="299">
        <f>+C31+C32+C33</f>
        <v>0</v>
      </c>
    </row>
    <row r="31" spans="1:3" s="93" customFormat="1" ht="12" customHeight="1">
      <c r="A31" s="422" t="s">
        <v>91</v>
      </c>
      <c r="B31" s="423" t="s">
        <v>290</v>
      </c>
      <c r="C31" s="73"/>
    </row>
    <row r="32" spans="1:3" s="93" customFormat="1" ht="12" customHeight="1">
      <c r="A32" s="422" t="s">
        <v>92</v>
      </c>
      <c r="B32" s="424" t="s">
        <v>291</v>
      </c>
      <c r="C32" s="300"/>
    </row>
    <row r="33" spans="1:3" s="93" customFormat="1" ht="12" customHeight="1" thickBot="1">
      <c r="A33" s="421" t="s">
        <v>93</v>
      </c>
      <c r="B33" s="137" t="s">
        <v>292</v>
      </c>
      <c r="C33" s="80"/>
    </row>
    <row r="34" spans="1:3" s="92" customFormat="1" ht="12" customHeight="1" thickBot="1">
      <c r="A34" s="36" t="s">
        <v>23</v>
      </c>
      <c r="B34" s="122" t="s">
        <v>375</v>
      </c>
      <c r="C34" s="324"/>
    </row>
    <row r="35" spans="1:3" s="92" customFormat="1" ht="12" customHeight="1" thickBot="1">
      <c r="A35" s="36" t="s">
        <v>24</v>
      </c>
      <c r="B35" s="122" t="s">
        <v>406</v>
      </c>
      <c r="C35" s="341"/>
    </row>
    <row r="36" spans="1:3" s="92" customFormat="1" ht="12" customHeight="1" thickBot="1">
      <c r="A36" s="35" t="s">
        <v>25</v>
      </c>
      <c r="B36" s="122" t="s">
        <v>522</v>
      </c>
      <c r="C36" s="342">
        <f>+C8+C20+C25+C26+C30+C34+C35</f>
        <v>0</v>
      </c>
    </row>
    <row r="37" spans="1:3" s="92" customFormat="1" ht="12" customHeight="1" thickBot="1">
      <c r="A37" s="220" t="s">
        <v>26</v>
      </c>
      <c r="B37" s="122" t="s">
        <v>407</v>
      </c>
      <c r="C37" s="342">
        <f>+C38+C39+C40</f>
        <v>0</v>
      </c>
    </row>
    <row r="38" spans="1:3" s="92" customFormat="1" ht="12" customHeight="1">
      <c r="A38" s="422" t="s">
        <v>408</v>
      </c>
      <c r="B38" s="423" t="s">
        <v>235</v>
      </c>
      <c r="C38" s="73"/>
    </row>
    <row r="39" spans="1:3" s="92" customFormat="1" ht="12" customHeight="1">
      <c r="A39" s="422" t="s">
        <v>409</v>
      </c>
      <c r="B39" s="424" t="s">
        <v>2</v>
      </c>
      <c r="C39" s="300"/>
    </row>
    <row r="40" spans="1:3" s="93" customFormat="1" ht="12" customHeight="1" thickBot="1">
      <c r="A40" s="421" t="s">
        <v>410</v>
      </c>
      <c r="B40" s="137" t="s">
        <v>411</v>
      </c>
      <c r="C40" s="80"/>
    </row>
    <row r="41" spans="1:3" s="93" customFormat="1" ht="15" customHeight="1" thickBot="1">
      <c r="A41" s="220" t="s">
        <v>27</v>
      </c>
      <c r="B41" s="221" t="s">
        <v>412</v>
      </c>
      <c r="C41" s="345">
        <f>+C36+C37</f>
        <v>0</v>
      </c>
    </row>
    <row r="42" spans="1:3" s="93" customFormat="1" ht="15" customHeight="1">
      <c r="A42" s="222"/>
      <c r="B42" s="223"/>
      <c r="C42" s="343"/>
    </row>
    <row r="43" spans="1:3" ht="13.5" thickBot="1">
      <c r="A43" s="224"/>
      <c r="B43" s="225"/>
      <c r="C43" s="344"/>
    </row>
    <row r="44" spans="1:3" s="65" customFormat="1" ht="16.5" customHeight="1" thickBot="1">
      <c r="A44" s="226"/>
      <c r="B44" s="227" t="s">
        <v>57</v>
      </c>
      <c r="C44" s="345"/>
    </row>
    <row r="45" spans="1:3" s="94" customFormat="1" ht="12" customHeight="1" thickBot="1">
      <c r="A45" s="36" t="s">
        <v>18</v>
      </c>
      <c r="B45" s="122" t="s">
        <v>413</v>
      </c>
      <c r="C45" s="299">
        <f>SUM(C46:C50)</f>
        <v>0</v>
      </c>
    </row>
    <row r="46" spans="1:3" ht="12" customHeight="1">
      <c r="A46" s="421" t="s">
        <v>98</v>
      </c>
      <c r="B46" s="9" t="s">
        <v>49</v>
      </c>
      <c r="C46" s="73"/>
    </row>
    <row r="47" spans="1:3" ht="12" customHeight="1">
      <c r="A47" s="421" t="s">
        <v>99</v>
      </c>
      <c r="B47" s="8" t="s">
        <v>183</v>
      </c>
      <c r="C47" s="76"/>
    </row>
    <row r="48" spans="1:3" ht="12" customHeight="1">
      <c r="A48" s="421" t="s">
        <v>100</v>
      </c>
      <c r="B48" s="8" t="s">
        <v>140</v>
      </c>
      <c r="C48" s="76"/>
    </row>
    <row r="49" spans="1:3" ht="12" customHeight="1">
      <c r="A49" s="421" t="s">
        <v>101</v>
      </c>
      <c r="B49" s="8" t="s">
        <v>184</v>
      </c>
      <c r="C49" s="76"/>
    </row>
    <row r="50" spans="1:3" ht="12" customHeight="1" thickBot="1">
      <c r="A50" s="421" t="s">
        <v>148</v>
      </c>
      <c r="B50" s="8" t="s">
        <v>185</v>
      </c>
      <c r="C50" s="76"/>
    </row>
    <row r="51" spans="1:3" ht="12" customHeight="1" thickBot="1">
      <c r="A51" s="36" t="s">
        <v>19</v>
      </c>
      <c r="B51" s="122" t="s">
        <v>414</v>
      </c>
      <c r="C51" s="299">
        <f>SUM(C52:C54)</f>
        <v>0</v>
      </c>
    </row>
    <row r="52" spans="1:3" s="94" customFormat="1" ht="12" customHeight="1">
      <c r="A52" s="421" t="s">
        <v>104</v>
      </c>
      <c r="B52" s="9" t="s">
        <v>229</v>
      </c>
      <c r="C52" s="73"/>
    </row>
    <row r="53" spans="1:3" ht="12" customHeight="1">
      <c r="A53" s="421" t="s">
        <v>105</v>
      </c>
      <c r="B53" s="8" t="s">
        <v>187</v>
      </c>
      <c r="C53" s="76"/>
    </row>
    <row r="54" spans="1:3" ht="12" customHeight="1">
      <c r="A54" s="421" t="s">
        <v>106</v>
      </c>
      <c r="B54" s="8" t="s">
        <v>58</v>
      </c>
      <c r="C54" s="76"/>
    </row>
    <row r="55" spans="1:3" ht="12" customHeight="1" thickBot="1">
      <c r="A55" s="421" t="s">
        <v>107</v>
      </c>
      <c r="B55" s="8" t="s">
        <v>519</v>
      </c>
      <c r="C55" s="76"/>
    </row>
    <row r="56" spans="1:3" ht="15" customHeight="1" thickBot="1">
      <c r="A56" s="36" t="s">
        <v>20</v>
      </c>
      <c r="B56" s="122" t="s">
        <v>13</v>
      </c>
      <c r="C56" s="324"/>
    </row>
    <row r="57" spans="1:3" ht="13.5" thickBot="1">
      <c r="A57" s="36" t="s">
        <v>21</v>
      </c>
      <c r="B57" s="228" t="s">
        <v>524</v>
      </c>
      <c r="C57" s="346">
        <f>+C45+C51+C56</f>
        <v>0</v>
      </c>
    </row>
    <row r="58" ht="15" customHeight="1" thickBot="1">
      <c r="C58" s="586">
        <f>C41-C57</f>
        <v>0</v>
      </c>
    </row>
    <row r="59" spans="1:3" ht="14.25" customHeight="1" thickBot="1">
      <c r="A59" s="230" t="s">
        <v>517</v>
      </c>
      <c r="B59" s="231"/>
      <c r="C59" s="119"/>
    </row>
    <row r="60" spans="1:3" ht="13.5" thickBot="1">
      <c r="A60" s="230" t="s">
        <v>206</v>
      </c>
      <c r="B60" s="231"/>
      <c r="C60" s="119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C39" sqref="C39"/>
    </sheetView>
  </sheetViews>
  <sheetFormatPr defaultColWidth="9.00390625" defaultRowHeight="12.75"/>
  <cols>
    <col min="1" max="1" width="13.875" style="229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559"/>
      <c r="B1" s="560"/>
      <c r="C1" s="554" t="str">
        <f>CONCATENATE("9.3.3. melléklet ",ALAPADATOK!A7," ",ALAPADATOK!B7," ",ALAPADATOK!C7," ",ALAPADATOK!D7," ",ALAPADATOK!E7," ",ALAPADATOK!F7," ",ALAPADATOK!G7," ",ALAPADATOK!H7)</f>
        <v>9.3.3. melléklet a 4 / 2019 ( II. 25. ) önkormányzati rendelethez</v>
      </c>
    </row>
    <row r="2" spans="1:3" s="90" customFormat="1" ht="36">
      <c r="A2" s="561" t="s">
        <v>204</v>
      </c>
      <c r="B2" s="562" t="str">
        <f>CONCATENATE('KV_9.3.2.sz.mell'!B2)</f>
        <v>Bertha Bulcsu Művelődési Ház és Könyvtár</v>
      </c>
      <c r="C2" s="582" t="s">
        <v>60</v>
      </c>
    </row>
    <row r="3" spans="1:3" s="90" customFormat="1" ht="24.75" thickBot="1">
      <c r="A3" s="583" t="s">
        <v>203</v>
      </c>
      <c r="B3" s="565" t="s">
        <v>525</v>
      </c>
      <c r="C3" s="584" t="s">
        <v>429</v>
      </c>
    </row>
    <row r="4" spans="1:3" s="91" customFormat="1" ht="15.75" customHeight="1" thickBot="1">
      <c r="A4" s="567"/>
      <c r="B4" s="567"/>
      <c r="C4" s="568" t="str">
        <f>'KV_9.3.2.sz.mell'!C4</f>
        <v>Forintban</v>
      </c>
    </row>
    <row r="5" spans="1:3" ht="13.5" thickBot="1">
      <c r="A5" s="385" t="s">
        <v>205</v>
      </c>
      <c r="B5" s="214" t="s">
        <v>558</v>
      </c>
      <c r="C5" s="516" t="s">
        <v>55</v>
      </c>
    </row>
    <row r="6" spans="1:3" s="65" customFormat="1" ht="12.75" customHeight="1" thickBot="1">
      <c r="A6" s="35"/>
      <c r="B6" s="184" t="s">
        <v>491</v>
      </c>
      <c r="C6" s="185" t="s">
        <v>492</v>
      </c>
    </row>
    <row r="7" spans="1:3" s="65" customFormat="1" ht="15.75" customHeight="1" thickBot="1">
      <c r="A7" s="216"/>
      <c r="B7" s="217" t="s">
        <v>56</v>
      </c>
      <c r="C7" s="218"/>
    </row>
    <row r="8" spans="1:3" s="92" customFormat="1" ht="12" customHeight="1" thickBot="1">
      <c r="A8" s="35" t="s">
        <v>18</v>
      </c>
      <c r="B8" s="219" t="s">
        <v>518</v>
      </c>
      <c r="C8" s="299">
        <f>SUM(C9:C19)</f>
        <v>0</v>
      </c>
    </row>
    <row r="9" spans="1:3" s="92" customFormat="1" ht="12" customHeight="1">
      <c r="A9" s="420" t="s">
        <v>98</v>
      </c>
      <c r="B9" s="10" t="s">
        <v>276</v>
      </c>
      <c r="C9" s="339"/>
    </row>
    <row r="10" spans="1:3" s="92" customFormat="1" ht="12" customHeight="1">
      <c r="A10" s="421" t="s">
        <v>99</v>
      </c>
      <c r="B10" s="8" t="s">
        <v>277</v>
      </c>
      <c r="C10" s="297"/>
    </row>
    <row r="11" spans="1:3" s="92" customFormat="1" ht="12" customHeight="1">
      <c r="A11" s="421" t="s">
        <v>100</v>
      </c>
      <c r="B11" s="8" t="s">
        <v>278</v>
      </c>
      <c r="C11" s="297"/>
    </row>
    <row r="12" spans="1:3" s="92" customFormat="1" ht="12" customHeight="1">
      <c r="A12" s="421" t="s">
        <v>101</v>
      </c>
      <c r="B12" s="8" t="s">
        <v>279</v>
      </c>
      <c r="C12" s="297"/>
    </row>
    <row r="13" spans="1:3" s="92" customFormat="1" ht="12" customHeight="1">
      <c r="A13" s="421" t="s">
        <v>148</v>
      </c>
      <c r="B13" s="8" t="s">
        <v>280</v>
      </c>
      <c r="C13" s="297"/>
    </row>
    <row r="14" spans="1:3" s="92" customFormat="1" ht="12" customHeight="1">
      <c r="A14" s="421" t="s">
        <v>102</v>
      </c>
      <c r="B14" s="8" t="s">
        <v>398</v>
      </c>
      <c r="C14" s="297"/>
    </row>
    <row r="15" spans="1:3" s="92" customFormat="1" ht="12" customHeight="1">
      <c r="A15" s="421" t="s">
        <v>103</v>
      </c>
      <c r="B15" s="7" t="s">
        <v>399</v>
      </c>
      <c r="C15" s="297"/>
    </row>
    <row r="16" spans="1:3" s="92" customFormat="1" ht="12" customHeight="1">
      <c r="A16" s="421" t="s">
        <v>113</v>
      </c>
      <c r="B16" s="8" t="s">
        <v>283</v>
      </c>
      <c r="C16" s="340"/>
    </row>
    <row r="17" spans="1:3" s="93" customFormat="1" ht="12" customHeight="1">
      <c r="A17" s="421" t="s">
        <v>114</v>
      </c>
      <c r="B17" s="8" t="s">
        <v>284</v>
      </c>
      <c r="C17" s="297"/>
    </row>
    <row r="18" spans="1:3" s="93" customFormat="1" ht="12" customHeight="1">
      <c r="A18" s="421" t="s">
        <v>115</v>
      </c>
      <c r="B18" s="8" t="s">
        <v>434</v>
      </c>
      <c r="C18" s="298"/>
    </row>
    <row r="19" spans="1:3" s="93" customFormat="1" ht="12" customHeight="1" thickBot="1">
      <c r="A19" s="421" t="s">
        <v>116</v>
      </c>
      <c r="B19" s="7" t="s">
        <v>285</v>
      </c>
      <c r="C19" s="298"/>
    </row>
    <row r="20" spans="1:3" s="92" customFormat="1" ht="12" customHeight="1" thickBot="1">
      <c r="A20" s="35" t="s">
        <v>19</v>
      </c>
      <c r="B20" s="219" t="s">
        <v>400</v>
      </c>
      <c r="C20" s="299">
        <f>SUM(C21:C23)</f>
        <v>0</v>
      </c>
    </row>
    <row r="21" spans="1:3" s="93" customFormat="1" ht="12" customHeight="1">
      <c r="A21" s="421" t="s">
        <v>104</v>
      </c>
      <c r="B21" s="9" t="s">
        <v>257</v>
      </c>
      <c r="C21" s="297"/>
    </row>
    <row r="22" spans="1:3" s="93" customFormat="1" ht="12" customHeight="1">
      <c r="A22" s="421" t="s">
        <v>105</v>
      </c>
      <c r="B22" s="8" t="s">
        <v>401</v>
      </c>
      <c r="C22" s="297"/>
    </row>
    <row r="23" spans="1:3" s="93" customFormat="1" ht="12" customHeight="1">
      <c r="A23" s="421" t="s">
        <v>106</v>
      </c>
      <c r="B23" s="8" t="s">
        <v>402</v>
      </c>
      <c r="C23" s="297"/>
    </row>
    <row r="24" spans="1:3" s="93" customFormat="1" ht="12" customHeight="1" thickBot="1">
      <c r="A24" s="421" t="s">
        <v>107</v>
      </c>
      <c r="B24" s="8" t="s">
        <v>520</v>
      </c>
      <c r="C24" s="297"/>
    </row>
    <row r="25" spans="1:3" s="93" customFormat="1" ht="12" customHeight="1" thickBot="1">
      <c r="A25" s="36" t="s">
        <v>20</v>
      </c>
      <c r="B25" s="122" t="s">
        <v>174</v>
      </c>
      <c r="C25" s="324"/>
    </row>
    <row r="26" spans="1:3" s="93" customFormat="1" ht="12" customHeight="1" thickBot="1">
      <c r="A26" s="36" t="s">
        <v>21</v>
      </c>
      <c r="B26" s="122" t="s">
        <v>403</v>
      </c>
      <c r="C26" s="299">
        <f>+C27+C28</f>
        <v>0</v>
      </c>
    </row>
    <row r="27" spans="1:3" s="93" customFormat="1" ht="12" customHeight="1">
      <c r="A27" s="422" t="s">
        <v>267</v>
      </c>
      <c r="B27" s="423" t="s">
        <v>401</v>
      </c>
      <c r="C27" s="73"/>
    </row>
    <row r="28" spans="1:3" s="93" customFormat="1" ht="12" customHeight="1">
      <c r="A28" s="422" t="s">
        <v>268</v>
      </c>
      <c r="B28" s="424" t="s">
        <v>404</v>
      </c>
      <c r="C28" s="300"/>
    </row>
    <row r="29" spans="1:3" s="93" customFormat="1" ht="12" customHeight="1" thickBot="1">
      <c r="A29" s="421" t="s">
        <v>269</v>
      </c>
      <c r="B29" s="137" t="s">
        <v>521</v>
      </c>
      <c r="C29" s="80"/>
    </row>
    <row r="30" spans="1:3" s="93" customFormat="1" ht="12" customHeight="1" thickBot="1">
      <c r="A30" s="36" t="s">
        <v>22</v>
      </c>
      <c r="B30" s="122" t="s">
        <v>405</v>
      </c>
      <c r="C30" s="299">
        <f>+C31+C32+C33</f>
        <v>0</v>
      </c>
    </row>
    <row r="31" spans="1:3" s="93" customFormat="1" ht="12" customHeight="1">
      <c r="A31" s="422" t="s">
        <v>91</v>
      </c>
      <c r="B31" s="423" t="s">
        <v>290</v>
      </c>
      <c r="C31" s="73"/>
    </row>
    <row r="32" spans="1:3" s="93" customFormat="1" ht="12" customHeight="1">
      <c r="A32" s="422" t="s">
        <v>92</v>
      </c>
      <c r="B32" s="424" t="s">
        <v>291</v>
      </c>
      <c r="C32" s="300"/>
    </row>
    <row r="33" spans="1:3" s="93" customFormat="1" ht="12" customHeight="1" thickBot="1">
      <c r="A33" s="421" t="s">
        <v>93</v>
      </c>
      <c r="B33" s="137" t="s">
        <v>292</v>
      </c>
      <c r="C33" s="80"/>
    </row>
    <row r="34" spans="1:3" s="92" customFormat="1" ht="12" customHeight="1" thickBot="1">
      <c r="A34" s="36" t="s">
        <v>23</v>
      </c>
      <c r="B34" s="122" t="s">
        <v>375</v>
      </c>
      <c r="C34" s="324"/>
    </row>
    <row r="35" spans="1:3" s="92" customFormat="1" ht="12" customHeight="1" thickBot="1">
      <c r="A35" s="36" t="s">
        <v>24</v>
      </c>
      <c r="B35" s="122" t="s">
        <v>406</v>
      </c>
      <c r="C35" s="341"/>
    </row>
    <row r="36" spans="1:3" s="92" customFormat="1" ht="12" customHeight="1" thickBot="1">
      <c r="A36" s="35" t="s">
        <v>25</v>
      </c>
      <c r="B36" s="122" t="s">
        <v>522</v>
      </c>
      <c r="C36" s="342">
        <f>+C8+C20+C25+C26+C30+C34+C35</f>
        <v>0</v>
      </c>
    </row>
    <row r="37" spans="1:3" s="92" customFormat="1" ht="12" customHeight="1" thickBot="1">
      <c r="A37" s="220" t="s">
        <v>26</v>
      </c>
      <c r="B37" s="122" t="s">
        <v>407</v>
      </c>
      <c r="C37" s="342">
        <f>+C38+C39+C40</f>
        <v>0</v>
      </c>
    </row>
    <row r="38" spans="1:3" s="92" customFormat="1" ht="12" customHeight="1">
      <c r="A38" s="422" t="s">
        <v>408</v>
      </c>
      <c r="B38" s="423" t="s">
        <v>235</v>
      </c>
      <c r="C38" s="73"/>
    </row>
    <row r="39" spans="1:3" s="92" customFormat="1" ht="12" customHeight="1">
      <c r="A39" s="422" t="s">
        <v>409</v>
      </c>
      <c r="B39" s="424" t="s">
        <v>2</v>
      </c>
      <c r="C39" s="300"/>
    </row>
    <row r="40" spans="1:3" s="93" customFormat="1" ht="12" customHeight="1" thickBot="1">
      <c r="A40" s="421" t="s">
        <v>410</v>
      </c>
      <c r="B40" s="137" t="s">
        <v>411</v>
      </c>
      <c r="C40" s="80"/>
    </row>
    <row r="41" spans="1:3" s="93" customFormat="1" ht="15" customHeight="1" thickBot="1">
      <c r="A41" s="220" t="s">
        <v>27</v>
      </c>
      <c r="B41" s="221" t="s">
        <v>412</v>
      </c>
      <c r="C41" s="345">
        <f>+C36+C37</f>
        <v>0</v>
      </c>
    </row>
    <row r="42" spans="1:3" s="93" customFormat="1" ht="15" customHeight="1">
      <c r="A42" s="222"/>
      <c r="B42" s="223"/>
      <c r="C42" s="343"/>
    </row>
    <row r="43" spans="1:3" ht="13.5" thickBot="1">
      <c r="A43" s="224"/>
      <c r="B43" s="225"/>
      <c r="C43" s="344"/>
    </row>
    <row r="44" spans="1:3" s="65" customFormat="1" ht="16.5" customHeight="1" thickBot="1">
      <c r="A44" s="226"/>
      <c r="B44" s="227" t="s">
        <v>57</v>
      </c>
      <c r="C44" s="345"/>
    </row>
    <row r="45" spans="1:3" s="94" customFormat="1" ht="12" customHeight="1" thickBot="1">
      <c r="A45" s="36" t="s">
        <v>18</v>
      </c>
      <c r="B45" s="122" t="s">
        <v>413</v>
      </c>
      <c r="C45" s="299">
        <f>SUM(C46:C50)</f>
        <v>0</v>
      </c>
    </row>
    <row r="46" spans="1:3" ht="12" customHeight="1">
      <c r="A46" s="421" t="s">
        <v>98</v>
      </c>
      <c r="B46" s="9" t="s">
        <v>49</v>
      </c>
      <c r="C46" s="73"/>
    </row>
    <row r="47" spans="1:3" ht="12" customHeight="1">
      <c r="A47" s="421" t="s">
        <v>99</v>
      </c>
      <c r="B47" s="8" t="s">
        <v>183</v>
      </c>
      <c r="C47" s="76"/>
    </row>
    <row r="48" spans="1:3" ht="12" customHeight="1">
      <c r="A48" s="421" t="s">
        <v>100</v>
      </c>
      <c r="B48" s="8" t="s">
        <v>140</v>
      </c>
      <c r="C48" s="76"/>
    </row>
    <row r="49" spans="1:3" ht="12" customHeight="1">
      <c r="A49" s="421" t="s">
        <v>101</v>
      </c>
      <c r="B49" s="8" t="s">
        <v>184</v>
      </c>
      <c r="C49" s="76"/>
    </row>
    <row r="50" spans="1:3" ht="12" customHeight="1" thickBot="1">
      <c r="A50" s="421" t="s">
        <v>148</v>
      </c>
      <c r="B50" s="8" t="s">
        <v>185</v>
      </c>
      <c r="C50" s="76"/>
    </row>
    <row r="51" spans="1:3" ht="12" customHeight="1" thickBot="1">
      <c r="A51" s="36" t="s">
        <v>19</v>
      </c>
      <c r="B51" s="122" t="s">
        <v>414</v>
      </c>
      <c r="C51" s="299">
        <f>SUM(C52:C54)</f>
        <v>0</v>
      </c>
    </row>
    <row r="52" spans="1:3" s="94" customFormat="1" ht="12" customHeight="1">
      <c r="A52" s="421" t="s">
        <v>104</v>
      </c>
      <c r="B52" s="9" t="s">
        <v>229</v>
      </c>
      <c r="C52" s="73"/>
    </row>
    <row r="53" spans="1:3" ht="12" customHeight="1">
      <c r="A53" s="421" t="s">
        <v>105</v>
      </c>
      <c r="B53" s="8" t="s">
        <v>187</v>
      </c>
      <c r="C53" s="76"/>
    </row>
    <row r="54" spans="1:3" ht="12" customHeight="1">
      <c r="A54" s="421" t="s">
        <v>106</v>
      </c>
      <c r="B54" s="8" t="s">
        <v>58</v>
      </c>
      <c r="C54" s="76"/>
    </row>
    <row r="55" spans="1:3" ht="12" customHeight="1" thickBot="1">
      <c r="A55" s="421" t="s">
        <v>107</v>
      </c>
      <c r="B55" s="8" t="s">
        <v>519</v>
      </c>
      <c r="C55" s="76"/>
    </row>
    <row r="56" spans="1:3" ht="15" customHeight="1" thickBot="1">
      <c r="A56" s="36" t="s">
        <v>20</v>
      </c>
      <c r="B56" s="122" t="s">
        <v>13</v>
      </c>
      <c r="C56" s="324"/>
    </row>
    <row r="57" spans="1:3" ht="13.5" thickBot="1">
      <c r="A57" s="36" t="s">
        <v>21</v>
      </c>
      <c r="B57" s="228" t="s">
        <v>524</v>
      </c>
      <c r="C57" s="346">
        <f>+C45+C51+C56</f>
        <v>0</v>
      </c>
    </row>
    <row r="58" ht="15" customHeight="1" thickBot="1">
      <c r="C58" s="586">
        <f>C41-C57</f>
        <v>0</v>
      </c>
    </row>
    <row r="59" spans="1:3" ht="14.25" customHeight="1" thickBot="1">
      <c r="A59" s="230" t="s">
        <v>517</v>
      </c>
      <c r="B59" s="231"/>
      <c r="C59" s="119"/>
    </row>
    <row r="60" spans="1:3" ht="13.5" thickBot="1">
      <c r="A60" s="230" t="s">
        <v>206</v>
      </c>
      <c r="B60" s="231"/>
      <c r="C60" s="119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2:G29"/>
  <sheetViews>
    <sheetView zoomScale="120" zoomScaleNormal="120" workbookViewId="0" topLeftCell="A1">
      <selection activeCell="L21" sqref="L21"/>
    </sheetView>
  </sheetViews>
  <sheetFormatPr defaultColWidth="9.00390625" defaultRowHeight="12.75"/>
  <cols>
    <col min="1" max="1" width="5.50390625" style="0" customWidth="1"/>
    <col min="2" max="2" width="33.125" style="0" customWidth="1"/>
    <col min="3" max="3" width="12.375" style="0" customWidth="1"/>
    <col min="4" max="4" width="11.50390625" style="0" customWidth="1"/>
    <col min="5" max="5" width="11.375" style="0" customWidth="1"/>
    <col min="6" max="6" width="11.00390625" style="0" customWidth="1"/>
    <col min="7" max="7" width="14.375" style="0" customWidth="1"/>
  </cols>
  <sheetData>
    <row r="2" spans="2:7" ht="15">
      <c r="B2" s="752" t="str">
        <f>CONCATENATE("10. melléklet ",ALAPADATOK!A7," ",ALAPADATOK!B7," ",ALAPADATOK!C7," ",ALAPADATOK!D7," ",ALAPADATOK!E7," ",ALAPADATOK!F7," ",ALAPADATOK!G7," ",ALAPADATOK!H7)</f>
        <v>10. melléklet a 4 / 2019 ( II. 25. ) önkormányzati rendelethez</v>
      </c>
      <c r="C2" s="752"/>
      <c r="D2" s="752"/>
      <c r="E2" s="752"/>
      <c r="F2" s="752"/>
      <c r="G2" s="752"/>
    </row>
    <row r="4" spans="1:7" ht="43.5" customHeight="1">
      <c r="A4" s="751" t="s">
        <v>3</v>
      </c>
      <c r="B4" s="751"/>
      <c r="C4" s="751"/>
      <c r="D4" s="751"/>
      <c r="E4" s="751"/>
      <c r="F4" s="751"/>
      <c r="G4" s="751"/>
    </row>
    <row r="6" spans="1:7" s="154" customFormat="1" ht="27" customHeight="1">
      <c r="A6" s="645" t="s">
        <v>209</v>
      </c>
      <c r="C6" s="750" t="s">
        <v>210</v>
      </c>
      <c r="D6" s="750"/>
      <c r="E6" s="750"/>
      <c r="F6" s="750"/>
      <c r="G6" s="750"/>
    </row>
    <row r="7" s="154" customFormat="1" ht="15.75"/>
    <row r="8" spans="1:6" s="154" customFormat="1" ht="24.75" customHeight="1">
      <c r="A8" s="645" t="s">
        <v>211</v>
      </c>
      <c r="C8" s="750" t="s">
        <v>210</v>
      </c>
      <c r="D8" s="750"/>
      <c r="E8" s="750"/>
      <c r="F8" s="750"/>
    </row>
    <row r="9" s="155" customFormat="1" ht="12.75"/>
    <row r="10" spans="1:7" s="156" customFormat="1" ht="15" customHeight="1">
      <c r="A10" s="247" t="s">
        <v>561</v>
      </c>
      <c r="B10" s="246"/>
      <c r="C10" s="246"/>
      <c r="D10" s="246"/>
      <c r="E10" s="246"/>
      <c r="F10" s="246"/>
      <c r="G10" s="246"/>
    </row>
    <row r="11" spans="1:7" s="156" customFormat="1" ht="15" customHeight="1" thickBot="1">
      <c r="A11" s="247" t="s">
        <v>212</v>
      </c>
      <c r="B11" s="246"/>
      <c r="C11" s="246"/>
      <c r="D11" s="246"/>
      <c r="E11" s="246"/>
      <c r="F11" s="246"/>
      <c r="G11" s="632" t="str">
        <f>'KV_9.3.3.sz.mell'!C4</f>
        <v>Forintban</v>
      </c>
    </row>
    <row r="12" spans="1:7" s="72" customFormat="1" ht="42" customHeight="1" thickBot="1">
      <c r="A12" s="71" t="s">
        <v>16</v>
      </c>
      <c r="B12" s="182" t="s">
        <v>213</v>
      </c>
      <c r="C12" s="182" t="s">
        <v>214</v>
      </c>
      <c r="D12" s="182" t="s">
        <v>215</v>
      </c>
      <c r="E12" s="182" t="s">
        <v>216</v>
      </c>
      <c r="F12" s="182" t="s">
        <v>217</v>
      </c>
      <c r="G12" s="183" t="s">
        <v>53</v>
      </c>
    </row>
    <row r="13" spans="1:7" ht="24" customHeight="1">
      <c r="A13" s="233" t="s">
        <v>18</v>
      </c>
      <c r="B13" s="189" t="s">
        <v>218</v>
      </c>
      <c r="C13" s="157"/>
      <c r="D13" s="157"/>
      <c r="E13" s="157"/>
      <c r="F13" s="157"/>
      <c r="G13" s="234">
        <f>SUM(C13:F13)</f>
        <v>0</v>
      </c>
    </row>
    <row r="14" spans="1:7" ht="24" customHeight="1">
      <c r="A14" s="235" t="s">
        <v>19</v>
      </c>
      <c r="B14" s="190" t="s">
        <v>219</v>
      </c>
      <c r="C14" s="158"/>
      <c r="D14" s="158"/>
      <c r="E14" s="158"/>
      <c r="F14" s="158"/>
      <c r="G14" s="236">
        <f aca="true" t="shared" si="0" ref="G14:G19">SUM(C14:F14)</f>
        <v>0</v>
      </c>
    </row>
    <row r="15" spans="1:7" ht="24" customHeight="1">
      <c r="A15" s="235" t="s">
        <v>20</v>
      </c>
      <c r="B15" s="190" t="s">
        <v>220</v>
      </c>
      <c r="C15" s="158"/>
      <c r="D15" s="158"/>
      <c r="E15" s="158"/>
      <c r="F15" s="158"/>
      <c r="G15" s="236">
        <f t="shared" si="0"/>
        <v>0</v>
      </c>
    </row>
    <row r="16" spans="1:7" ht="24" customHeight="1">
      <c r="A16" s="235" t="s">
        <v>21</v>
      </c>
      <c r="B16" s="190" t="s">
        <v>221</v>
      </c>
      <c r="C16" s="158"/>
      <c r="D16" s="158"/>
      <c r="E16" s="158"/>
      <c r="F16" s="158"/>
      <c r="G16" s="236">
        <f t="shared" si="0"/>
        <v>0</v>
      </c>
    </row>
    <row r="17" spans="1:7" ht="24" customHeight="1">
      <c r="A17" s="235" t="s">
        <v>22</v>
      </c>
      <c r="B17" s="190" t="s">
        <v>222</v>
      </c>
      <c r="C17" s="158"/>
      <c r="D17" s="158"/>
      <c r="E17" s="158"/>
      <c r="F17" s="158"/>
      <c r="G17" s="236">
        <f t="shared" si="0"/>
        <v>0</v>
      </c>
    </row>
    <row r="18" spans="1:7" ht="24" customHeight="1" thickBot="1">
      <c r="A18" s="237" t="s">
        <v>23</v>
      </c>
      <c r="B18" s="238" t="s">
        <v>223</v>
      </c>
      <c r="C18" s="159"/>
      <c r="D18" s="159"/>
      <c r="E18" s="159"/>
      <c r="F18" s="159"/>
      <c r="G18" s="239">
        <f t="shared" si="0"/>
        <v>0</v>
      </c>
    </row>
    <row r="19" spans="1:7" s="160" customFormat="1" ht="24" customHeight="1" thickBot="1">
      <c r="A19" s="240" t="s">
        <v>24</v>
      </c>
      <c r="B19" s="241" t="s">
        <v>53</v>
      </c>
      <c r="C19" s="242">
        <f>SUM(C13:C18)</f>
        <v>0</v>
      </c>
      <c r="D19" s="242">
        <f>SUM(D13:D18)</f>
        <v>0</v>
      </c>
      <c r="E19" s="242">
        <f>SUM(E13:E18)</f>
        <v>0</v>
      </c>
      <c r="F19" s="242">
        <f>SUM(F13:F18)</f>
        <v>0</v>
      </c>
      <c r="G19" s="243">
        <f t="shared" si="0"/>
        <v>0</v>
      </c>
    </row>
    <row r="20" spans="1:7" s="155" customFormat="1" ht="12.75">
      <c r="A20"/>
      <c r="B20"/>
      <c r="C20"/>
      <c r="D20"/>
      <c r="E20"/>
      <c r="F20"/>
      <c r="G20"/>
    </row>
    <row r="21" spans="1:7" s="155" customFormat="1" ht="12.75">
      <c r="A21"/>
      <c r="B21"/>
      <c r="C21"/>
      <c r="D21"/>
      <c r="E21"/>
      <c r="F21"/>
      <c r="G21"/>
    </row>
    <row r="22" spans="1:7" s="155" customFormat="1" ht="12.75">
      <c r="A22"/>
      <c r="B22"/>
      <c r="C22"/>
      <c r="D22"/>
      <c r="E22"/>
      <c r="F22"/>
      <c r="G22"/>
    </row>
    <row r="23" spans="1:7" s="155" customFormat="1" ht="15.75">
      <c r="A23" s="154" t="str">
        <f>+CONCATENATE("......................, ",LEFT(KV_ÖSSZEFÜGGÉSEK!A5,4),". .......................... hó ..... nap")</f>
        <v>......................, 2019. .......................... hó ..... nap</v>
      </c>
      <c r="F23"/>
      <c r="G23"/>
    </row>
    <row r="24" spans="6:7" s="155" customFormat="1" ht="12.75">
      <c r="F24"/>
      <c r="G24"/>
    </row>
    <row r="26" spans="3:6" ht="12.75">
      <c r="C26" s="155"/>
      <c r="D26" s="155"/>
      <c r="E26" s="155"/>
      <c r="F26" s="155"/>
    </row>
    <row r="27" spans="3:6" ht="13.5">
      <c r="C27" s="244"/>
      <c r="D27" s="245" t="s">
        <v>224</v>
      </c>
      <c r="E27" s="245"/>
      <c r="F27" s="244"/>
    </row>
    <row r="28" spans="4:5" ht="13.5">
      <c r="D28" s="161"/>
      <c r="E28" s="161"/>
    </row>
    <row r="29" spans="4:5" ht="13.5">
      <c r="D29" s="161"/>
      <c r="E29" s="161"/>
    </row>
  </sheetData>
  <sheetProtection sheet="1"/>
  <mergeCells count="4">
    <mergeCell ref="C6:G6"/>
    <mergeCell ref="C8:F8"/>
    <mergeCell ref="A4:G4"/>
    <mergeCell ref="B2:G2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0"/>
  <sheetViews>
    <sheetView zoomScale="120" zoomScaleNormal="120" zoomScaleSheetLayoutView="100" workbookViewId="0" topLeftCell="A1">
      <selection activeCell="E145" sqref="E145"/>
    </sheetView>
  </sheetViews>
  <sheetFormatPr defaultColWidth="9.00390625" defaultRowHeight="12.75"/>
  <cols>
    <col min="1" max="1" width="9.00390625" style="38" customWidth="1"/>
    <col min="2" max="2" width="75.875" style="38" customWidth="1"/>
    <col min="3" max="3" width="15.50390625" style="361" customWidth="1"/>
    <col min="4" max="5" width="15.50390625" style="38" customWidth="1"/>
    <col min="6" max="6" width="9.00390625" style="38" customWidth="1"/>
    <col min="7" max="16384" width="9.375" style="38" customWidth="1"/>
  </cols>
  <sheetData>
    <row r="1" spans="1:5" ht="14.25" customHeight="1">
      <c r="A1" s="587"/>
      <c r="B1" s="587"/>
      <c r="C1" s="591"/>
      <c r="D1" s="587"/>
      <c r="E1" s="621" t="str">
        <f>CONCATENATE("1. tájékoztató tábla ",ALAPADATOK!A7," ",ALAPADATOK!B7," ",ALAPADATOK!C7," ",ALAPADATOK!D7," ",ALAPADATOK!E7," ",ALAPADATOK!F7," ",ALAPADATOK!G7," ",ALAPADATOK!H7)</f>
        <v>1. tájékoztató tábla a 4 / 2019 ( II. 25. ) önkormányzati rendelethez</v>
      </c>
    </row>
    <row r="2" spans="1:5" ht="15.75">
      <c r="A2" s="753" t="str">
        <f>CONCATENATE(ALAPADATOK!A3)</f>
        <v>BALATONGYÖRÖK KÖZSÉG ÖNKORMÁNYZATA</v>
      </c>
      <c r="B2" s="753"/>
      <c r="C2" s="754"/>
      <c r="D2" s="753"/>
      <c r="E2" s="753"/>
    </row>
    <row r="3" spans="1:5" ht="15.75">
      <c r="A3" s="753" t="s">
        <v>601</v>
      </c>
      <c r="B3" s="753"/>
      <c r="C3" s="754"/>
      <c r="D3" s="753"/>
      <c r="E3" s="753"/>
    </row>
    <row r="4" spans="1:5" ht="15.75" customHeight="1">
      <c r="A4" s="696" t="s">
        <v>15</v>
      </c>
      <c r="B4" s="696"/>
      <c r="C4" s="696"/>
      <c r="D4" s="696"/>
      <c r="E4" s="696"/>
    </row>
    <row r="5" spans="1:5" ht="15.75" customHeight="1" thickBot="1">
      <c r="A5" s="697" t="s">
        <v>152</v>
      </c>
      <c r="B5" s="697"/>
      <c r="C5" s="591"/>
      <c r="D5" s="622"/>
      <c r="E5" s="633" t="str">
        <f>'KV_10.sz.mell'!G11</f>
        <v>Forintban</v>
      </c>
    </row>
    <row r="6" spans="1:5" ht="30.75" customHeight="1" thickBot="1">
      <c r="A6" s="592" t="s">
        <v>69</v>
      </c>
      <c r="B6" s="593" t="s">
        <v>17</v>
      </c>
      <c r="C6" s="593" t="str">
        <f>+CONCATENATE(LEFT(KV_ÖSSZEFÜGGÉSEK!A5,4)-2,". évi tény")</f>
        <v>2017. évi tény</v>
      </c>
      <c r="D6" s="634" t="str">
        <f>+CONCATENATE(LEFT(KV_ÖSSZEFÜGGÉSEK!A5,4)-1,". évi várható")</f>
        <v>2018. évi várható</v>
      </c>
      <c r="E6" s="635" t="str">
        <f>+'KV_1.1.sz.mell.'!C8</f>
        <v>2019. évi előirányzat</v>
      </c>
    </row>
    <row r="7" spans="1:5" s="39" customFormat="1" ht="12" customHeight="1" thickBot="1">
      <c r="A7" s="32" t="s">
        <v>491</v>
      </c>
      <c r="B7" s="33" t="s">
        <v>492</v>
      </c>
      <c r="C7" s="33" t="s">
        <v>493</v>
      </c>
      <c r="D7" s="33" t="s">
        <v>495</v>
      </c>
      <c r="E7" s="418" t="s">
        <v>494</v>
      </c>
    </row>
    <row r="8" spans="1:5" s="1" customFormat="1" ht="12" customHeight="1" thickBot="1">
      <c r="A8" s="20" t="s">
        <v>18</v>
      </c>
      <c r="B8" s="21" t="s">
        <v>251</v>
      </c>
      <c r="C8" s="374">
        <f>+C9+C10+C11+C12+C13+C14</f>
        <v>97213115</v>
      </c>
      <c r="D8" s="374">
        <f>+D9+D10+D11+D12+D13+D14</f>
        <v>91353406</v>
      </c>
      <c r="E8" s="248">
        <f>+E9+E10+E11+E12+E13+E14</f>
        <v>78620152</v>
      </c>
    </row>
    <row r="9" spans="1:5" s="1" customFormat="1" ht="12" customHeight="1">
      <c r="A9" s="15" t="s">
        <v>98</v>
      </c>
      <c r="B9" s="390" t="s">
        <v>252</v>
      </c>
      <c r="C9" s="376">
        <v>72549307</v>
      </c>
      <c r="D9" s="376">
        <v>65183834</v>
      </c>
      <c r="E9" s="250">
        <v>67209712</v>
      </c>
    </row>
    <row r="10" spans="1:5" s="1" customFormat="1" ht="12" customHeight="1">
      <c r="A10" s="14" t="s">
        <v>99</v>
      </c>
      <c r="B10" s="391" t="s">
        <v>253</v>
      </c>
      <c r="C10" s="375"/>
      <c r="D10" s="375"/>
      <c r="E10" s="249"/>
    </row>
    <row r="11" spans="1:5" s="1" customFormat="1" ht="12" customHeight="1">
      <c r="A11" s="14" t="s">
        <v>100</v>
      </c>
      <c r="B11" s="391" t="s">
        <v>254</v>
      </c>
      <c r="C11" s="375">
        <v>12471440</v>
      </c>
      <c r="D11" s="375">
        <v>12270440</v>
      </c>
      <c r="E11" s="249">
        <v>9610440</v>
      </c>
    </row>
    <row r="12" spans="1:5" s="1" customFormat="1" ht="12" customHeight="1">
      <c r="A12" s="14" t="s">
        <v>101</v>
      </c>
      <c r="B12" s="391" t="s">
        <v>255</v>
      </c>
      <c r="C12" s="375">
        <v>2385877</v>
      </c>
      <c r="D12" s="375">
        <v>2657600</v>
      </c>
      <c r="E12" s="249">
        <v>1800000</v>
      </c>
    </row>
    <row r="13" spans="1:5" s="1" customFormat="1" ht="12" customHeight="1">
      <c r="A13" s="14" t="s">
        <v>148</v>
      </c>
      <c r="B13" s="275" t="s">
        <v>430</v>
      </c>
      <c r="C13" s="375">
        <v>9806491</v>
      </c>
      <c r="D13" s="375">
        <v>11241532</v>
      </c>
      <c r="E13" s="249"/>
    </row>
    <row r="14" spans="1:5" s="1" customFormat="1" ht="12" customHeight="1" thickBot="1">
      <c r="A14" s="16" t="s">
        <v>102</v>
      </c>
      <c r="B14" s="276" t="s">
        <v>431</v>
      </c>
      <c r="C14" s="375"/>
      <c r="D14" s="375"/>
      <c r="E14" s="249"/>
    </row>
    <row r="15" spans="1:5" s="1" customFormat="1" ht="12" customHeight="1" thickBot="1">
      <c r="A15" s="20" t="s">
        <v>19</v>
      </c>
      <c r="B15" s="274" t="s">
        <v>256</v>
      </c>
      <c r="C15" s="374">
        <f>+C16+C17+C18+C19+C20</f>
        <v>4196947</v>
      </c>
      <c r="D15" s="374">
        <f>+D16+D17+D18+D19+D20</f>
        <v>7981721</v>
      </c>
      <c r="E15" s="248">
        <f>+E16+E17+E18+E19+E20</f>
        <v>0</v>
      </c>
    </row>
    <row r="16" spans="1:5" s="1" customFormat="1" ht="12" customHeight="1">
      <c r="A16" s="15" t="s">
        <v>104</v>
      </c>
      <c r="B16" s="390" t="s">
        <v>257</v>
      </c>
      <c r="C16" s="376">
        <v>55360</v>
      </c>
      <c r="D16" s="376"/>
      <c r="E16" s="250"/>
    </row>
    <row r="17" spans="1:5" s="1" customFormat="1" ht="12" customHeight="1">
      <c r="A17" s="14" t="s">
        <v>105</v>
      </c>
      <c r="B17" s="391" t="s">
        <v>258</v>
      </c>
      <c r="C17" s="375"/>
      <c r="D17" s="375"/>
      <c r="E17" s="249"/>
    </row>
    <row r="18" spans="1:5" s="1" customFormat="1" ht="12" customHeight="1">
      <c r="A18" s="14" t="s">
        <v>106</v>
      </c>
      <c r="B18" s="391" t="s">
        <v>420</v>
      </c>
      <c r="C18" s="375"/>
      <c r="D18" s="375"/>
      <c r="E18" s="249"/>
    </row>
    <row r="19" spans="1:5" s="1" customFormat="1" ht="12" customHeight="1">
      <c r="A19" s="14" t="s">
        <v>107</v>
      </c>
      <c r="B19" s="391" t="s">
        <v>421</v>
      </c>
      <c r="C19" s="375"/>
      <c r="D19" s="375"/>
      <c r="E19" s="249"/>
    </row>
    <row r="20" spans="1:5" s="1" customFormat="1" ht="12" customHeight="1">
      <c r="A20" s="14" t="s">
        <v>108</v>
      </c>
      <c r="B20" s="391" t="s">
        <v>259</v>
      </c>
      <c r="C20" s="375">
        <v>4141587</v>
      </c>
      <c r="D20" s="375">
        <v>7981721</v>
      </c>
      <c r="E20" s="249"/>
    </row>
    <row r="21" spans="1:5" s="1" customFormat="1" ht="12" customHeight="1" thickBot="1">
      <c r="A21" s="16" t="s">
        <v>117</v>
      </c>
      <c r="B21" s="276" t="s">
        <v>260</v>
      </c>
      <c r="C21" s="377"/>
      <c r="D21" s="377"/>
      <c r="E21" s="251"/>
    </row>
    <row r="22" spans="1:5" s="1" customFormat="1" ht="12" customHeight="1" thickBot="1">
      <c r="A22" s="20" t="s">
        <v>20</v>
      </c>
      <c r="B22" s="21" t="s">
        <v>261</v>
      </c>
      <c r="C22" s="374">
        <f>+C23+C24+C25+C26+C27</f>
        <v>34065984</v>
      </c>
      <c r="D22" s="374">
        <f>+D23+D24+D25+D26+D27</f>
        <v>20772187</v>
      </c>
      <c r="E22" s="248">
        <f>+E23+E24+E25+E26+E27</f>
        <v>92831424</v>
      </c>
    </row>
    <row r="23" spans="1:5" s="1" customFormat="1" ht="12" customHeight="1">
      <c r="A23" s="15" t="s">
        <v>87</v>
      </c>
      <c r="B23" s="390" t="s">
        <v>262</v>
      </c>
      <c r="C23" s="376">
        <v>1940000</v>
      </c>
      <c r="D23" s="376">
        <v>12740691</v>
      </c>
      <c r="E23" s="250"/>
    </row>
    <row r="24" spans="1:5" s="1" customFormat="1" ht="12" customHeight="1">
      <c r="A24" s="14" t="s">
        <v>88</v>
      </c>
      <c r="B24" s="391" t="s">
        <v>263</v>
      </c>
      <c r="C24" s="375"/>
      <c r="D24" s="375"/>
      <c r="E24" s="249"/>
    </row>
    <row r="25" spans="1:5" s="1" customFormat="1" ht="12" customHeight="1">
      <c r="A25" s="14" t="s">
        <v>89</v>
      </c>
      <c r="B25" s="391" t="s">
        <v>422</v>
      </c>
      <c r="C25" s="375"/>
      <c r="D25" s="375"/>
      <c r="E25" s="249"/>
    </row>
    <row r="26" spans="1:5" s="1" customFormat="1" ht="12" customHeight="1">
      <c r="A26" s="14" t="s">
        <v>90</v>
      </c>
      <c r="B26" s="391" t="s">
        <v>423</v>
      </c>
      <c r="C26" s="375"/>
      <c r="D26" s="375"/>
      <c r="E26" s="249"/>
    </row>
    <row r="27" spans="1:5" s="1" customFormat="1" ht="12" customHeight="1">
      <c r="A27" s="14" t="s">
        <v>171</v>
      </c>
      <c r="B27" s="391" t="s">
        <v>264</v>
      </c>
      <c r="C27" s="375">
        <v>32125984</v>
      </c>
      <c r="D27" s="375">
        <v>8031496</v>
      </c>
      <c r="E27" s="249">
        <v>92831424</v>
      </c>
    </row>
    <row r="28" spans="1:5" s="1" customFormat="1" ht="12" customHeight="1" thickBot="1">
      <c r="A28" s="16" t="s">
        <v>172</v>
      </c>
      <c r="B28" s="392" t="s">
        <v>265</v>
      </c>
      <c r="C28" s="377"/>
      <c r="D28" s="377"/>
      <c r="E28" s="251"/>
    </row>
    <row r="29" spans="1:5" s="1" customFormat="1" ht="12" customHeight="1" thickBot="1">
      <c r="A29" s="20" t="s">
        <v>173</v>
      </c>
      <c r="B29" s="21" t="s">
        <v>266</v>
      </c>
      <c r="C29" s="381">
        <f>SUM(C30:C36)</f>
        <v>134862040</v>
      </c>
      <c r="D29" s="381">
        <f>SUM(D30:D36)</f>
        <v>148927051</v>
      </c>
      <c r="E29" s="417">
        <f>SUM(E30:E36)</f>
        <v>143000000</v>
      </c>
    </row>
    <row r="30" spans="1:5" s="1" customFormat="1" ht="12" customHeight="1">
      <c r="A30" s="15" t="s">
        <v>267</v>
      </c>
      <c r="B30" s="390" t="s">
        <v>550</v>
      </c>
      <c r="C30" s="376">
        <v>81637198</v>
      </c>
      <c r="D30" s="376">
        <v>90304920</v>
      </c>
      <c r="E30" s="280">
        <v>87000000</v>
      </c>
    </row>
    <row r="31" spans="1:5" s="1" customFormat="1" ht="12" customHeight="1">
      <c r="A31" s="14" t="s">
        <v>268</v>
      </c>
      <c r="B31" s="391" t="s">
        <v>551</v>
      </c>
      <c r="C31" s="375">
        <v>32822000</v>
      </c>
      <c r="D31" s="375">
        <v>28322250</v>
      </c>
      <c r="E31" s="281">
        <v>28000000</v>
      </c>
    </row>
    <row r="32" spans="1:5" s="1" customFormat="1" ht="12" customHeight="1">
      <c r="A32" s="14" t="s">
        <v>269</v>
      </c>
      <c r="B32" s="391" t="s">
        <v>552</v>
      </c>
      <c r="C32" s="375">
        <v>15834788</v>
      </c>
      <c r="D32" s="375">
        <v>22554187</v>
      </c>
      <c r="E32" s="281">
        <v>20000000</v>
      </c>
    </row>
    <row r="33" spans="1:5" s="1" customFormat="1" ht="12" customHeight="1">
      <c r="A33" s="14" t="s">
        <v>270</v>
      </c>
      <c r="B33" s="391" t="s">
        <v>553</v>
      </c>
      <c r="C33" s="375"/>
      <c r="D33" s="375"/>
      <c r="E33" s="281"/>
    </row>
    <row r="34" spans="1:5" s="1" customFormat="1" ht="12" customHeight="1">
      <c r="A34" s="14" t="s">
        <v>547</v>
      </c>
      <c r="B34" s="391" t="s">
        <v>271</v>
      </c>
      <c r="C34" s="375">
        <v>4095325</v>
      </c>
      <c r="D34" s="375">
        <v>4798596</v>
      </c>
      <c r="E34" s="281">
        <v>4500000</v>
      </c>
    </row>
    <row r="35" spans="1:5" s="1" customFormat="1" ht="12" customHeight="1">
      <c r="A35" s="14" t="s">
        <v>548</v>
      </c>
      <c r="B35" s="391" t="s">
        <v>272</v>
      </c>
      <c r="C35" s="375"/>
      <c r="D35" s="375"/>
      <c r="E35" s="281"/>
    </row>
    <row r="36" spans="1:5" s="1" customFormat="1" ht="12" customHeight="1" thickBot="1">
      <c r="A36" s="16" t="s">
        <v>549</v>
      </c>
      <c r="B36" s="392" t="s">
        <v>273</v>
      </c>
      <c r="C36" s="377">
        <v>472729</v>
      </c>
      <c r="D36" s="377">
        <v>2947098</v>
      </c>
      <c r="E36" s="287">
        <v>3500000</v>
      </c>
    </row>
    <row r="37" spans="1:5" s="1" customFormat="1" ht="12" customHeight="1" thickBot="1">
      <c r="A37" s="20" t="s">
        <v>22</v>
      </c>
      <c r="B37" s="21" t="s">
        <v>432</v>
      </c>
      <c r="C37" s="374">
        <f>SUM(C38:C48)</f>
        <v>121465151</v>
      </c>
      <c r="D37" s="374">
        <f>SUM(D38:D48)</f>
        <v>143192102</v>
      </c>
      <c r="E37" s="248">
        <f>SUM(E38:E48)</f>
        <v>113974000</v>
      </c>
    </row>
    <row r="38" spans="1:5" s="1" customFormat="1" ht="12" customHeight="1">
      <c r="A38" s="15" t="s">
        <v>91</v>
      </c>
      <c r="B38" s="390" t="s">
        <v>276</v>
      </c>
      <c r="C38" s="376"/>
      <c r="D38" s="376"/>
      <c r="E38" s="250"/>
    </row>
    <row r="39" spans="1:5" s="1" customFormat="1" ht="12" customHeight="1">
      <c r="A39" s="14" t="s">
        <v>92</v>
      </c>
      <c r="B39" s="391" t="s">
        <v>277</v>
      </c>
      <c r="C39" s="375">
        <v>92501207</v>
      </c>
      <c r="D39" s="375">
        <v>107946216</v>
      </c>
      <c r="E39" s="249">
        <v>86700000</v>
      </c>
    </row>
    <row r="40" spans="1:5" s="1" customFormat="1" ht="12" customHeight="1">
      <c r="A40" s="14" t="s">
        <v>93</v>
      </c>
      <c r="B40" s="391" t="s">
        <v>278</v>
      </c>
      <c r="C40" s="375">
        <v>4339565</v>
      </c>
      <c r="D40" s="375">
        <v>4177138</v>
      </c>
      <c r="E40" s="249">
        <v>4000000</v>
      </c>
    </row>
    <row r="41" spans="1:5" s="1" customFormat="1" ht="12" customHeight="1">
      <c r="A41" s="14" t="s">
        <v>175</v>
      </c>
      <c r="B41" s="391" t="s">
        <v>279</v>
      </c>
      <c r="C41" s="375">
        <v>299000</v>
      </c>
      <c r="D41" s="375">
        <v>299000</v>
      </c>
      <c r="E41" s="249">
        <v>300000</v>
      </c>
    </row>
    <row r="42" spans="1:5" s="1" customFormat="1" ht="12" customHeight="1">
      <c r="A42" s="14" t="s">
        <v>176</v>
      </c>
      <c r="B42" s="391" t="s">
        <v>280</v>
      </c>
      <c r="C42" s="375">
        <v>2592121</v>
      </c>
      <c r="D42" s="375">
        <v>2857591</v>
      </c>
      <c r="E42" s="249">
        <v>3000000</v>
      </c>
    </row>
    <row r="43" spans="1:5" s="1" customFormat="1" ht="12" customHeight="1">
      <c r="A43" s="14" t="s">
        <v>177</v>
      </c>
      <c r="B43" s="391" t="s">
        <v>281</v>
      </c>
      <c r="C43" s="375">
        <v>21095450</v>
      </c>
      <c r="D43" s="375">
        <v>21685488</v>
      </c>
      <c r="E43" s="249">
        <v>18954000</v>
      </c>
    </row>
    <row r="44" spans="1:5" s="1" customFormat="1" ht="12" customHeight="1">
      <c r="A44" s="14" t="s">
        <v>178</v>
      </c>
      <c r="B44" s="391" t="s">
        <v>282</v>
      </c>
      <c r="C44" s="375"/>
      <c r="D44" s="375"/>
      <c r="E44" s="249"/>
    </row>
    <row r="45" spans="1:5" s="1" customFormat="1" ht="12" customHeight="1">
      <c r="A45" s="14" t="s">
        <v>179</v>
      </c>
      <c r="B45" s="391" t="s">
        <v>554</v>
      </c>
      <c r="C45" s="375">
        <v>577224</v>
      </c>
      <c r="D45" s="375">
        <v>7968</v>
      </c>
      <c r="E45" s="249">
        <v>20000</v>
      </c>
    </row>
    <row r="46" spans="1:5" s="1" customFormat="1" ht="12" customHeight="1">
      <c r="A46" s="14" t="s">
        <v>274</v>
      </c>
      <c r="B46" s="391" t="s">
        <v>284</v>
      </c>
      <c r="C46" s="378">
        <v>4855</v>
      </c>
      <c r="D46" s="378"/>
      <c r="E46" s="252"/>
    </row>
    <row r="47" spans="1:5" s="1" customFormat="1" ht="12" customHeight="1">
      <c r="A47" s="16" t="s">
        <v>275</v>
      </c>
      <c r="B47" s="392" t="s">
        <v>434</v>
      </c>
      <c r="C47" s="379"/>
      <c r="D47" s="379"/>
      <c r="E47" s="253"/>
    </row>
    <row r="48" spans="1:5" s="1" customFormat="1" ht="12" customHeight="1" thickBot="1">
      <c r="A48" s="16" t="s">
        <v>433</v>
      </c>
      <c r="B48" s="276" t="s">
        <v>285</v>
      </c>
      <c r="C48" s="379">
        <v>55729</v>
      </c>
      <c r="D48" s="379">
        <v>6218701</v>
      </c>
      <c r="E48" s="253">
        <v>1000000</v>
      </c>
    </row>
    <row r="49" spans="1:5" s="1" customFormat="1" ht="12" customHeight="1" thickBot="1">
      <c r="A49" s="20" t="s">
        <v>23</v>
      </c>
      <c r="B49" s="21" t="s">
        <v>286</v>
      </c>
      <c r="C49" s="374">
        <f>SUM(C50:C54)</f>
        <v>3307087</v>
      </c>
      <c r="D49" s="374">
        <f>SUM(D50:D54)</f>
        <v>6236500</v>
      </c>
      <c r="E49" s="248">
        <f>SUM(E50:E54)</f>
        <v>10000000</v>
      </c>
    </row>
    <row r="50" spans="1:5" s="1" customFormat="1" ht="12" customHeight="1">
      <c r="A50" s="15" t="s">
        <v>94</v>
      </c>
      <c r="B50" s="390" t="s">
        <v>290</v>
      </c>
      <c r="C50" s="427"/>
      <c r="D50" s="427"/>
      <c r="E50" s="272"/>
    </row>
    <row r="51" spans="1:5" s="1" customFormat="1" ht="12" customHeight="1">
      <c r="A51" s="14" t="s">
        <v>95</v>
      </c>
      <c r="B51" s="391" t="s">
        <v>291</v>
      </c>
      <c r="C51" s="378">
        <v>3307087</v>
      </c>
      <c r="D51" s="378">
        <v>1524000</v>
      </c>
      <c r="E51" s="252">
        <v>8000000</v>
      </c>
    </row>
    <row r="52" spans="1:5" s="1" customFormat="1" ht="12" customHeight="1">
      <c r="A52" s="14" t="s">
        <v>287</v>
      </c>
      <c r="B52" s="391" t="s">
        <v>292</v>
      </c>
      <c r="C52" s="378"/>
      <c r="D52" s="378"/>
      <c r="E52" s="252">
        <v>2000000</v>
      </c>
    </row>
    <row r="53" spans="1:5" s="1" customFormat="1" ht="12" customHeight="1">
      <c r="A53" s="14" t="s">
        <v>288</v>
      </c>
      <c r="B53" s="391" t="s">
        <v>293</v>
      </c>
      <c r="C53" s="378"/>
      <c r="D53" s="378"/>
      <c r="E53" s="252"/>
    </row>
    <row r="54" spans="1:5" s="1" customFormat="1" ht="12" customHeight="1" thickBot="1">
      <c r="A54" s="16" t="s">
        <v>289</v>
      </c>
      <c r="B54" s="276" t="s">
        <v>294</v>
      </c>
      <c r="C54" s="379"/>
      <c r="D54" s="379">
        <v>4712500</v>
      </c>
      <c r="E54" s="253"/>
    </row>
    <row r="55" spans="1:5" s="1" customFormat="1" ht="12" customHeight="1" thickBot="1">
      <c r="A55" s="20" t="s">
        <v>180</v>
      </c>
      <c r="B55" s="21" t="s">
        <v>295</v>
      </c>
      <c r="C55" s="374">
        <f>SUM(C56:C58)</f>
        <v>0</v>
      </c>
      <c r="D55" s="374">
        <f>SUM(D56:D58)</f>
        <v>100000</v>
      </c>
      <c r="E55" s="248">
        <f>SUM(E56:E58)</f>
        <v>0</v>
      </c>
    </row>
    <row r="56" spans="1:5" s="1" customFormat="1" ht="12" customHeight="1">
      <c r="A56" s="15" t="s">
        <v>96</v>
      </c>
      <c r="B56" s="390" t="s">
        <v>296</v>
      </c>
      <c r="C56" s="376"/>
      <c r="D56" s="376"/>
      <c r="E56" s="250"/>
    </row>
    <row r="57" spans="1:5" s="1" customFormat="1" ht="12" customHeight="1">
      <c r="A57" s="14" t="s">
        <v>97</v>
      </c>
      <c r="B57" s="391" t="s">
        <v>424</v>
      </c>
      <c r="C57" s="375"/>
      <c r="D57" s="375"/>
      <c r="E57" s="249"/>
    </row>
    <row r="58" spans="1:5" s="1" customFormat="1" ht="12" customHeight="1">
      <c r="A58" s="14" t="s">
        <v>299</v>
      </c>
      <c r="B58" s="391" t="s">
        <v>297</v>
      </c>
      <c r="C58" s="375"/>
      <c r="D58" s="375">
        <v>100000</v>
      </c>
      <c r="E58" s="249"/>
    </row>
    <row r="59" spans="1:5" s="1" customFormat="1" ht="12" customHeight="1" thickBot="1">
      <c r="A59" s="16" t="s">
        <v>300</v>
      </c>
      <c r="B59" s="276" t="s">
        <v>298</v>
      </c>
      <c r="C59" s="377"/>
      <c r="D59" s="377"/>
      <c r="E59" s="251"/>
    </row>
    <row r="60" spans="1:5" s="1" customFormat="1" ht="12" customHeight="1" thickBot="1">
      <c r="A60" s="20" t="s">
        <v>25</v>
      </c>
      <c r="B60" s="274" t="s">
        <v>301</v>
      </c>
      <c r="C60" s="374">
        <f>SUM(C61:C63)</f>
        <v>0</v>
      </c>
      <c r="D60" s="374">
        <f>SUM(D61:D63)</f>
        <v>0</v>
      </c>
      <c r="E60" s="248">
        <f>SUM(E61:E63)</f>
        <v>0</v>
      </c>
    </row>
    <row r="61" spans="1:5" s="1" customFormat="1" ht="12" customHeight="1">
      <c r="A61" s="15" t="s">
        <v>181</v>
      </c>
      <c r="B61" s="390" t="s">
        <v>303</v>
      </c>
      <c r="C61" s="378"/>
      <c r="D61" s="378"/>
      <c r="E61" s="252"/>
    </row>
    <row r="62" spans="1:5" s="1" customFormat="1" ht="12" customHeight="1">
      <c r="A62" s="14" t="s">
        <v>182</v>
      </c>
      <c r="B62" s="391" t="s">
        <v>425</v>
      </c>
      <c r="C62" s="378"/>
      <c r="D62" s="378"/>
      <c r="E62" s="252"/>
    </row>
    <row r="63" spans="1:5" s="1" customFormat="1" ht="12" customHeight="1">
      <c r="A63" s="14" t="s">
        <v>230</v>
      </c>
      <c r="B63" s="391" t="s">
        <v>304</v>
      </c>
      <c r="C63" s="378"/>
      <c r="D63" s="378"/>
      <c r="E63" s="252"/>
    </row>
    <row r="64" spans="1:5" s="1" customFormat="1" ht="12" customHeight="1" thickBot="1">
      <c r="A64" s="16" t="s">
        <v>302</v>
      </c>
      <c r="B64" s="276" t="s">
        <v>305</v>
      </c>
      <c r="C64" s="378"/>
      <c r="D64" s="378"/>
      <c r="E64" s="252"/>
    </row>
    <row r="65" spans="1:5" s="1" customFormat="1" ht="12" customHeight="1" thickBot="1">
      <c r="A65" s="452" t="s">
        <v>474</v>
      </c>
      <c r="B65" s="21" t="s">
        <v>306</v>
      </c>
      <c r="C65" s="381">
        <f>+C8+C15+C22+C29+C37+C49+C55+C60</f>
        <v>395110324</v>
      </c>
      <c r="D65" s="381">
        <f>+D8+D15+D22+D29+D37+D49+D55+D60</f>
        <v>418562967</v>
      </c>
      <c r="E65" s="417">
        <f>+E8+E15+E22+E29+E37+E49+E55+E60</f>
        <v>438425576</v>
      </c>
    </row>
    <row r="66" spans="1:5" s="1" customFormat="1" ht="12" customHeight="1" thickBot="1">
      <c r="A66" s="428" t="s">
        <v>307</v>
      </c>
      <c r="B66" s="274" t="s">
        <v>538</v>
      </c>
      <c r="C66" s="374">
        <f>SUM(C67:C69)</f>
        <v>0</v>
      </c>
      <c r="D66" s="374">
        <f>SUM(D67:D69)</f>
        <v>0</v>
      </c>
      <c r="E66" s="248">
        <f>SUM(E67:E69)</f>
        <v>0</v>
      </c>
    </row>
    <row r="67" spans="1:5" s="1" customFormat="1" ht="12" customHeight="1">
      <c r="A67" s="15" t="s">
        <v>336</v>
      </c>
      <c r="B67" s="390" t="s">
        <v>309</v>
      </c>
      <c r="C67" s="378"/>
      <c r="D67" s="378"/>
      <c r="E67" s="252"/>
    </row>
    <row r="68" spans="1:5" s="1" customFormat="1" ht="12" customHeight="1">
      <c r="A68" s="14" t="s">
        <v>345</v>
      </c>
      <c r="B68" s="391" t="s">
        <v>310</v>
      </c>
      <c r="C68" s="378"/>
      <c r="D68" s="378"/>
      <c r="E68" s="252"/>
    </row>
    <row r="69" spans="1:5" s="1" customFormat="1" ht="12" customHeight="1" thickBot="1">
      <c r="A69" s="16" t="s">
        <v>346</v>
      </c>
      <c r="B69" s="446" t="s">
        <v>459</v>
      </c>
      <c r="C69" s="378"/>
      <c r="D69" s="378"/>
      <c r="E69" s="252"/>
    </row>
    <row r="70" spans="1:5" s="1" customFormat="1" ht="12" customHeight="1" thickBot="1">
      <c r="A70" s="428" t="s">
        <v>312</v>
      </c>
      <c r="B70" s="274" t="s">
        <v>313</v>
      </c>
      <c r="C70" s="374">
        <f>SUM(C71:C74)</f>
        <v>60000000</v>
      </c>
      <c r="D70" s="374">
        <f>SUM(D71:D74)</f>
        <v>0</v>
      </c>
      <c r="E70" s="248">
        <f>SUM(E71:E74)</f>
        <v>0</v>
      </c>
    </row>
    <row r="71" spans="1:5" s="1" customFormat="1" ht="12" customHeight="1">
      <c r="A71" s="15" t="s">
        <v>149</v>
      </c>
      <c r="B71" s="390" t="s">
        <v>314</v>
      </c>
      <c r="C71" s="378"/>
      <c r="D71" s="378"/>
      <c r="E71" s="252"/>
    </row>
    <row r="72" spans="1:7" s="1" customFormat="1" ht="13.5" customHeight="1">
      <c r="A72" s="14" t="s">
        <v>150</v>
      </c>
      <c r="B72" s="390" t="s">
        <v>566</v>
      </c>
      <c r="C72" s="378"/>
      <c r="D72" s="378"/>
      <c r="E72" s="252"/>
      <c r="G72" s="40"/>
    </row>
    <row r="73" spans="1:5" s="1" customFormat="1" ht="12" customHeight="1">
      <c r="A73" s="14" t="s">
        <v>337</v>
      </c>
      <c r="B73" s="390" t="s">
        <v>315</v>
      </c>
      <c r="C73" s="378">
        <v>60000000</v>
      </c>
      <c r="D73" s="378"/>
      <c r="E73" s="252"/>
    </row>
    <row r="74" spans="1:5" s="1" customFormat="1" ht="12" customHeight="1" thickBot="1">
      <c r="A74" s="16" t="s">
        <v>338</v>
      </c>
      <c r="B74" s="521" t="s">
        <v>567</v>
      </c>
      <c r="C74" s="378"/>
      <c r="D74" s="378"/>
      <c r="E74" s="252"/>
    </row>
    <row r="75" spans="1:5" s="1" customFormat="1" ht="12" customHeight="1" thickBot="1">
      <c r="A75" s="428" t="s">
        <v>316</v>
      </c>
      <c r="B75" s="274" t="s">
        <v>317</v>
      </c>
      <c r="C75" s="374">
        <f>SUM(C76:C77)</f>
        <v>781050</v>
      </c>
      <c r="D75" s="374">
        <f>SUM(D76:D77)</f>
        <v>83089864</v>
      </c>
      <c r="E75" s="248">
        <f>SUM(E76:E77)</f>
        <v>192080424</v>
      </c>
    </row>
    <row r="76" spans="1:5" s="1" customFormat="1" ht="12" customHeight="1">
      <c r="A76" s="15" t="s">
        <v>339</v>
      </c>
      <c r="B76" s="390" t="s">
        <v>318</v>
      </c>
      <c r="C76" s="378">
        <v>781050</v>
      </c>
      <c r="D76" s="378">
        <v>83089864</v>
      </c>
      <c r="E76" s="252">
        <v>192080424</v>
      </c>
    </row>
    <row r="77" spans="1:5" s="1" customFormat="1" ht="12" customHeight="1" thickBot="1">
      <c r="A77" s="16" t="s">
        <v>340</v>
      </c>
      <c r="B77" s="276" t="s">
        <v>319</v>
      </c>
      <c r="C77" s="378"/>
      <c r="D77" s="378"/>
      <c r="E77" s="252"/>
    </row>
    <row r="78" spans="1:5" s="1" customFormat="1" ht="12" customHeight="1" thickBot="1">
      <c r="A78" s="428" t="s">
        <v>320</v>
      </c>
      <c r="B78" s="274" t="s">
        <v>321</v>
      </c>
      <c r="C78" s="374">
        <f>SUM(C79:C81)</f>
        <v>3165677</v>
      </c>
      <c r="D78" s="374">
        <f>SUM(D79:D81)</f>
        <v>3140576</v>
      </c>
      <c r="E78" s="248">
        <f>SUM(E79:E81)</f>
        <v>0</v>
      </c>
    </row>
    <row r="79" spans="1:5" s="1" customFormat="1" ht="12" customHeight="1">
      <c r="A79" s="15" t="s">
        <v>341</v>
      </c>
      <c r="B79" s="390" t="s">
        <v>322</v>
      </c>
      <c r="C79" s="378">
        <v>3165677</v>
      </c>
      <c r="D79" s="378">
        <v>3140576</v>
      </c>
      <c r="E79" s="252"/>
    </row>
    <row r="80" spans="1:5" s="1" customFormat="1" ht="12" customHeight="1">
      <c r="A80" s="14" t="s">
        <v>342</v>
      </c>
      <c r="B80" s="391" t="s">
        <v>323</v>
      </c>
      <c r="C80" s="378"/>
      <c r="D80" s="378"/>
      <c r="E80" s="252"/>
    </row>
    <row r="81" spans="1:5" s="1" customFormat="1" ht="12" customHeight="1" thickBot="1">
      <c r="A81" s="16" t="s">
        <v>343</v>
      </c>
      <c r="B81" s="276" t="s">
        <v>568</v>
      </c>
      <c r="C81" s="378"/>
      <c r="D81" s="378"/>
      <c r="E81" s="252"/>
    </row>
    <row r="82" spans="1:5" s="1" customFormat="1" ht="12" customHeight="1" thickBot="1">
      <c r="A82" s="428" t="s">
        <v>324</v>
      </c>
      <c r="B82" s="274" t="s">
        <v>344</v>
      </c>
      <c r="C82" s="374">
        <f>SUM(C83:C86)</f>
        <v>0</v>
      </c>
      <c r="D82" s="374">
        <f>SUM(D83:D86)</f>
        <v>0</v>
      </c>
      <c r="E82" s="248">
        <f>SUM(E83:E86)</f>
        <v>0</v>
      </c>
    </row>
    <row r="83" spans="1:5" s="1" customFormat="1" ht="12" customHeight="1">
      <c r="A83" s="394" t="s">
        <v>325</v>
      </c>
      <c r="B83" s="390" t="s">
        <v>326</v>
      </c>
      <c r="C83" s="378"/>
      <c r="D83" s="378"/>
      <c r="E83" s="252"/>
    </row>
    <row r="84" spans="1:5" s="1" customFormat="1" ht="12" customHeight="1">
      <c r="A84" s="395" t="s">
        <v>327</v>
      </c>
      <c r="B84" s="391" t="s">
        <v>328</v>
      </c>
      <c r="C84" s="378"/>
      <c r="D84" s="378"/>
      <c r="E84" s="252"/>
    </row>
    <row r="85" spans="1:5" s="1" customFormat="1" ht="12" customHeight="1">
      <c r="A85" s="395" t="s">
        <v>329</v>
      </c>
      <c r="B85" s="391" t="s">
        <v>330</v>
      </c>
      <c r="C85" s="378"/>
      <c r="D85" s="378"/>
      <c r="E85" s="252"/>
    </row>
    <row r="86" spans="1:5" s="1" customFormat="1" ht="12" customHeight="1" thickBot="1">
      <c r="A86" s="396" t="s">
        <v>331</v>
      </c>
      <c r="B86" s="276" t="s">
        <v>332</v>
      </c>
      <c r="C86" s="378"/>
      <c r="D86" s="378"/>
      <c r="E86" s="252"/>
    </row>
    <row r="87" spans="1:5" s="1" customFormat="1" ht="12" customHeight="1" thickBot="1">
      <c r="A87" s="428" t="s">
        <v>333</v>
      </c>
      <c r="B87" s="274" t="s">
        <v>473</v>
      </c>
      <c r="C87" s="430"/>
      <c r="D87" s="430"/>
      <c r="E87" s="431"/>
    </row>
    <row r="88" spans="1:5" s="1" customFormat="1" ht="12" customHeight="1" thickBot="1">
      <c r="A88" s="428" t="s">
        <v>335</v>
      </c>
      <c r="B88" s="274" t="s">
        <v>334</v>
      </c>
      <c r="C88" s="430"/>
      <c r="D88" s="430"/>
      <c r="E88" s="431"/>
    </row>
    <row r="89" spans="1:5" s="1" customFormat="1" ht="12" customHeight="1" thickBot="1">
      <c r="A89" s="428" t="s">
        <v>347</v>
      </c>
      <c r="B89" s="397" t="s">
        <v>476</v>
      </c>
      <c r="C89" s="381">
        <f>+C66+C70+C75+C78+C82+C88+C87</f>
        <v>63946727</v>
      </c>
      <c r="D89" s="381">
        <f>+D66+D70+D75+D78+D82+D88+D87</f>
        <v>86230440</v>
      </c>
      <c r="E89" s="417">
        <f>+E66+E70+E75+E78+E82+E88+E87</f>
        <v>192080424</v>
      </c>
    </row>
    <row r="90" spans="1:5" s="1" customFormat="1" ht="12" customHeight="1" thickBot="1">
      <c r="A90" s="429" t="s">
        <v>475</v>
      </c>
      <c r="B90" s="398" t="s">
        <v>477</v>
      </c>
      <c r="C90" s="381">
        <f>+C65+C89</f>
        <v>459057051</v>
      </c>
      <c r="D90" s="381">
        <f>+D65+D89</f>
        <v>504793407</v>
      </c>
      <c r="E90" s="417">
        <f>+E65+E89</f>
        <v>630506000</v>
      </c>
    </row>
    <row r="91" spans="1:5" s="1" customFormat="1" ht="12" customHeight="1">
      <c r="A91" s="349"/>
      <c r="B91" s="350"/>
      <c r="C91" s="351"/>
      <c r="D91" s="352"/>
      <c r="E91" s="353"/>
    </row>
    <row r="92" spans="1:5" s="1" customFormat="1" ht="12" customHeight="1">
      <c r="A92" s="701" t="s">
        <v>47</v>
      </c>
      <c r="B92" s="701"/>
      <c r="C92" s="701"/>
      <c r="D92" s="701"/>
      <c r="E92" s="701"/>
    </row>
    <row r="93" spans="1:5" s="1" customFormat="1" ht="12" customHeight="1" thickBot="1">
      <c r="A93" s="698" t="s">
        <v>153</v>
      </c>
      <c r="B93" s="698"/>
      <c r="C93" s="361"/>
      <c r="D93" s="136"/>
      <c r="E93" s="289" t="str">
        <f>E5</f>
        <v>Forintban</v>
      </c>
    </row>
    <row r="94" spans="1:5" s="1" customFormat="1" ht="24" customHeight="1" thickBot="1">
      <c r="A94" s="23" t="s">
        <v>16</v>
      </c>
      <c r="B94" s="24" t="s">
        <v>48</v>
      </c>
      <c r="C94" s="24" t="str">
        <f>+C6</f>
        <v>2017. évi tény</v>
      </c>
      <c r="D94" s="24" t="str">
        <f>+D6</f>
        <v>2018. évi várható</v>
      </c>
      <c r="E94" s="153" t="str">
        <f>+E6</f>
        <v>2019. évi előirányzat</v>
      </c>
    </row>
    <row r="95" spans="1:5" s="1" customFormat="1" ht="12" customHeight="1" thickBot="1">
      <c r="A95" s="32" t="s">
        <v>491</v>
      </c>
      <c r="B95" s="33" t="s">
        <v>492</v>
      </c>
      <c r="C95" s="33" t="s">
        <v>493</v>
      </c>
      <c r="D95" s="33" t="s">
        <v>495</v>
      </c>
      <c r="E95" s="418" t="s">
        <v>494</v>
      </c>
    </row>
    <row r="96" spans="1:5" s="1" customFormat="1" ht="15" customHeight="1" thickBot="1">
      <c r="A96" s="22" t="s">
        <v>18</v>
      </c>
      <c r="B96" s="28" t="s">
        <v>435</v>
      </c>
      <c r="C96" s="373">
        <f>C97+C98+C99+C100+C101+C114</f>
        <v>290897195</v>
      </c>
      <c r="D96" s="373">
        <f>D97+D98+D99+D100+D101+D114</f>
        <v>290975188</v>
      </c>
      <c r="E96" s="455">
        <f>E97+E98+E99+E100+E101+E114</f>
        <v>351344424</v>
      </c>
    </row>
    <row r="97" spans="1:5" s="1" customFormat="1" ht="12.75" customHeight="1">
      <c r="A97" s="17" t="s">
        <v>98</v>
      </c>
      <c r="B97" s="10" t="s">
        <v>49</v>
      </c>
      <c r="C97" s="462">
        <v>67206135</v>
      </c>
      <c r="D97" s="462">
        <v>70780758</v>
      </c>
      <c r="E97" s="456">
        <v>77483800</v>
      </c>
    </row>
    <row r="98" spans="1:5" ht="16.5" customHeight="1">
      <c r="A98" s="14" t="s">
        <v>99</v>
      </c>
      <c r="B98" s="8" t="s">
        <v>183</v>
      </c>
      <c r="C98" s="375">
        <v>15630005</v>
      </c>
      <c r="D98" s="375">
        <v>15138915</v>
      </c>
      <c r="E98" s="249">
        <v>14796345</v>
      </c>
    </row>
    <row r="99" spans="1:5" ht="15.75">
      <c r="A99" s="14" t="s">
        <v>100</v>
      </c>
      <c r="B99" s="8" t="s">
        <v>140</v>
      </c>
      <c r="C99" s="377">
        <v>135768079</v>
      </c>
      <c r="D99" s="377">
        <v>143952074</v>
      </c>
      <c r="E99" s="251">
        <v>170744790</v>
      </c>
    </row>
    <row r="100" spans="1:5" s="39" customFormat="1" ht="12" customHeight="1">
      <c r="A100" s="14" t="s">
        <v>101</v>
      </c>
      <c r="B100" s="11" t="s">
        <v>184</v>
      </c>
      <c r="C100" s="377">
        <v>5904394</v>
      </c>
      <c r="D100" s="377">
        <v>3045034</v>
      </c>
      <c r="E100" s="251">
        <v>3372000</v>
      </c>
    </row>
    <row r="101" spans="1:5" ht="12" customHeight="1">
      <c r="A101" s="14" t="s">
        <v>112</v>
      </c>
      <c r="B101" s="19" t="s">
        <v>185</v>
      </c>
      <c r="C101" s="377">
        <v>66388582</v>
      </c>
      <c r="D101" s="377">
        <v>58058407</v>
      </c>
      <c r="E101" s="251">
        <v>60586620</v>
      </c>
    </row>
    <row r="102" spans="1:5" ht="12" customHeight="1">
      <c r="A102" s="14" t="s">
        <v>102</v>
      </c>
      <c r="B102" s="8" t="s">
        <v>440</v>
      </c>
      <c r="C102" s="377">
        <v>36783</v>
      </c>
      <c r="D102" s="377">
        <v>55858</v>
      </c>
      <c r="E102" s="251"/>
    </row>
    <row r="103" spans="1:5" ht="12" customHeight="1">
      <c r="A103" s="14" t="s">
        <v>103</v>
      </c>
      <c r="B103" s="140" t="s">
        <v>439</v>
      </c>
      <c r="C103" s="377"/>
      <c r="D103" s="377"/>
      <c r="E103" s="251"/>
    </row>
    <row r="104" spans="1:5" ht="12" customHeight="1">
      <c r="A104" s="14" t="s">
        <v>113</v>
      </c>
      <c r="B104" s="140" t="s">
        <v>438</v>
      </c>
      <c r="C104" s="377"/>
      <c r="D104" s="377"/>
      <c r="E104" s="251"/>
    </row>
    <row r="105" spans="1:5" ht="12" customHeight="1">
      <c r="A105" s="14" t="s">
        <v>114</v>
      </c>
      <c r="B105" s="138" t="s">
        <v>350</v>
      </c>
      <c r="C105" s="377"/>
      <c r="D105" s="377"/>
      <c r="E105" s="251"/>
    </row>
    <row r="106" spans="1:5" ht="12" customHeight="1">
      <c r="A106" s="14" t="s">
        <v>115</v>
      </c>
      <c r="B106" s="139" t="s">
        <v>351</v>
      </c>
      <c r="C106" s="377"/>
      <c r="D106" s="377"/>
      <c r="E106" s="251"/>
    </row>
    <row r="107" spans="1:5" ht="12" customHeight="1">
      <c r="A107" s="14" t="s">
        <v>116</v>
      </c>
      <c r="B107" s="139" t="s">
        <v>352</v>
      </c>
      <c r="C107" s="377"/>
      <c r="D107" s="377"/>
      <c r="E107" s="251"/>
    </row>
    <row r="108" spans="1:5" ht="12" customHeight="1">
      <c r="A108" s="14" t="s">
        <v>118</v>
      </c>
      <c r="B108" s="138" t="s">
        <v>353</v>
      </c>
      <c r="C108" s="377">
        <v>47361099</v>
      </c>
      <c r="D108" s="377">
        <v>38452349</v>
      </c>
      <c r="E108" s="251">
        <v>49276620</v>
      </c>
    </row>
    <row r="109" spans="1:5" ht="12" customHeight="1">
      <c r="A109" s="14" t="s">
        <v>186</v>
      </c>
      <c r="B109" s="138" t="s">
        <v>354</v>
      </c>
      <c r="C109" s="377"/>
      <c r="D109" s="377"/>
      <c r="E109" s="251"/>
    </row>
    <row r="110" spans="1:5" ht="12" customHeight="1">
      <c r="A110" s="14" t="s">
        <v>348</v>
      </c>
      <c r="B110" s="139" t="s">
        <v>355</v>
      </c>
      <c r="C110" s="377"/>
      <c r="D110" s="377"/>
      <c r="E110" s="251"/>
    </row>
    <row r="111" spans="1:5" ht="12" customHeight="1">
      <c r="A111" s="13" t="s">
        <v>349</v>
      </c>
      <c r="B111" s="140" t="s">
        <v>356</v>
      </c>
      <c r="C111" s="377"/>
      <c r="D111" s="377"/>
      <c r="E111" s="251"/>
    </row>
    <row r="112" spans="1:5" ht="12" customHeight="1">
      <c r="A112" s="14" t="s">
        <v>436</v>
      </c>
      <c r="B112" s="140" t="s">
        <v>357</v>
      </c>
      <c r="C112" s="377"/>
      <c r="D112" s="377"/>
      <c r="E112" s="251"/>
    </row>
    <row r="113" spans="1:5" ht="12" customHeight="1">
      <c r="A113" s="16" t="s">
        <v>437</v>
      </c>
      <c r="B113" s="140" t="s">
        <v>358</v>
      </c>
      <c r="C113" s="377">
        <v>18900700</v>
      </c>
      <c r="D113" s="377">
        <v>19550200</v>
      </c>
      <c r="E113" s="251">
        <v>11310000</v>
      </c>
    </row>
    <row r="114" spans="1:5" ht="12" customHeight="1">
      <c r="A114" s="14" t="s">
        <v>441</v>
      </c>
      <c r="B114" s="11" t="s">
        <v>50</v>
      </c>
      <c r="C114" s="375"/>
      <c r="D114" s="375"/>
      <c r="E114" s="249">
        <v>24360869</v>
      </c>
    </row>
    <row r="115" spans="1:5" ht="12" customHeight="1">
      <c r="A115" s="14" t="s">
        <v>442</v>
      </c>
      <c r="B115" s="8" t="s">
        <v>444</v>
      </c>
      <c r="C115" s="375"/>
      <c r="D115" s="375"/>
      <c r="E115" s="249">
        <v>9360869</v>
      </c>
    </row>
    <row r="116" spans="1:5" ht="12" customHeight="1" thickBot="1">
      <c r="A116" s="18" t="s">
        <v>443</v>
      </c>
      <c r="B116" s="450" t="s">
        <v>445</v>
      </c>
      <c r="C116" s="463"/>
      <c r="D116" s="463"/>
      <c r="E116" s="457">
        <v>15000000</v>
      </c>
    </row>
    <row r="117" spans="1:5" ht="12" customHeight="1" thickBot="1">
      <c r="A117" s="447" t="s">
        <v>19</v>
      </c>
      <c r="B117" s="448" t="s">
        <v>359</v>
      </c>
      <c r="C117" s="464">
        <f>+C118+C120+C122</f>
        <v>81666010</v>
      </c>
      <c r="D117" s="464">
        <f>+D118+D120+D122</f>
        <v>43572118</v>
      </c>
      <c r="E117" s="458">
        <f>+E118+E120+E122</f>
        <v>276021000</v>
      </c>
    </row>
    <row r="118" spans="1:5" ht="12" customHeight="1">
      <c r="A118" s="15" t="s">
        <v>104</v>
      </c>
      <c r="B118" s="8" t="s">
        <v>229</v>
      </c>
      <c r="C118" s="376">
        <v>29043560</v>
      </c>
      <c r="D118" s="376">
        <v>17168318</v>
      </c>
      <c r="E118" s="250">
        <v>47021000</v>
      </c>
    </row>
    <row r="119" spans="1:5" ht="15.75">
      <c r="A119" s="15" t="s">
        <v>105</v>
      </c>
      <c r="B119" s="12" t="s">
        <v>363</v>
      </c>
      <c r="C119" s="376"/>
      <c r="D119" s="376"/>
      <c r="E119" s="250"/>
    </row>
    <row r="120" spans="1:5" ht="12" customHeight="1">
      <c r="A120" s="15" t="s">
        <v>106</v>
      </c>
      <c r="B120" s="12" t="s">
        <v>187</v>
      </c>
      <c r="C120" s="375">
        <v>52622450</v>
      </c>
      <c r="D120" s="375">
        <v>26403800</v>
      </c>
      <c r="E120" s="249">
        <v>229000000</v>
      </c>
    </row>
    <row r="121" spans="1:5" ht="12" customHeight="1">
      <c r="A121" s="15" t="s">
        <v>107</v>
      </c>
      <c r="B121" s="12" t="s">
        <v>364</v>
      </c>
      <c r="C121" s="375"/>
      <c r="D121" s="375"/>
      <c r="E121" s="249"/>
    </row>
    <row r="122" spans="1:5" ht="12" customHeight="1">
      <c r="A122" s="15" t="s">
        <v>108</v>
      </c>
      <c r="B122" s="276" t="s">
        <v>231</v>
      </c>
      <c r="C122" s="375"/>
      <c r="D122" s="375"/>
      <c r="E122" s="249"/>
    </row>
    <row r="123" spans="1:5" ht="12" customHeight="1">
      <c r="A123" s="15" t="s">
        <v>117</v>
      </c>
      <c r="B123" s="275" t="s">
        <v>426</v>
      </c>
      <c r="C123" s="375"/>
      <c r="D123" s="375"/>
      <c r="E123" s="249"/>
    </row>
    <row r="124" spans="1:5" ht="12" customHeight="1">
      <c r="A124" s="15" t="s">
        <v>119</v>
      </c>
      <c r="B124" s="389" t="s">
        <v>369</v>
      </c>
      <c r="C124" s="375"/>
      <c r="D124" s="375"/>
      <c r="E124" s="249"/>
    </row>
    <row r="125" spans="1:5" ht="12" customHeight="1">
      <c r="A125" s="15" t="s">
        <v>188</v>
      </c>
      <c r="B125" s="139" t="s">
        <v>352</v>
      </c>
      <c r="C125" s="375"/>
      <c r="D125" s="375"/>
      <c r="E125" s="249"/>
    </row>
    <row r="126" spans="1:5" ht="12" customHeight="1">
      <c r="A126" s="15" t="s">
        <v>189</v>
      </c>
      <c r="B126" s="139" t="s">
        <v>368</v>
      </c>
      <c r="C126" s="375"/>
      <c r="D126" s="375"/>
      <c r="E126" s="249"/>
    </row>
    <row r="127" spans="1:5" ht="12" customHeight="1">
      <c r="A127" s="15" t="s">
        <v>190</v>
      </c>
      <c r="B127" s="139" t="s">
        <v>367</v>
      </c>
      <c r="C127" s="375"/>
      <c r="D127" s="375"/>
      <c r="E127" s="249"/>
    </row>
    <row r="128" spans="1:5" ht="12" customHeight="1">
      <c r="A128" s="15" t="s">
        <v>360</v>
      </c>
      <c r="B128" s="139" t="s">
        <v>355</v>
      </c>
      <c r="C128" s="375"/>
      <c r="D128" s="375"/>
      <c r="E128" s="249"/>
    </row>
    <row r="129" spans="1:5" ht="12" customHeight="1">
      <c r="A129" s="15" t="s">
        <v>361</v>
      </c>
      <c r="B129" s="139" t="s">
        <v>366</v>
      </c>
      <c r="C129" s="375"/>
      <c r="D129" s="375"/>
      <c r="E129" s="249"/>
    </row>
    <row r="130" spans="1:5" ht="12" customHeight="1" thickBot="1">
      <c r="A130" s="13" t="s">
        <v>362</v>
      </c>
      <c r="B130" s="139" t="s">
        <v>365</v>
      </c>
      <c r="C130" s="377"/>
      <c r="D130" s="377"/>
      <c r="E130" s="251"/>
    </row>
    <row r="131" spans="1:5" ht="12" customHeight="1" thickBot="1">
      <c r="A131" s="20" t="s">
        <v>20</v>
      </c>
      <c r="B131" s="122" t="s">
        <v>446</v>
      </c>
      <c r="C131" s="374">
        <f>+C96+C117</f>
        <v>372563205</v>
      </c>
      <c r="D131" s="374">
        <f>+D96+D117</f>
        <v>334547306</v>
      </c>
      <c r="E131" s="248">
        <f>+E96+E117</f>
        <v>627365424</v>
      </c>
    </row>
    <row r="132" spans="1:5" ht="12" customHeight="1" thickBot="1">
      <c r="A132" s="20" t="s">
        <v>21</v>
      </c>
      <c r="B132" s="122" t="s">
        <v>447</v>
      </c>
      <c r="C132" s="374">
        <f>+C133+C134+C135</f>
        <v>0</v>
      </c>
      <c r="D132" s="374">
        <f>+D133+D134+D135</f>
        <v>0</v>
      </c>
      <c r="E132" s="248">
        <f>+E133+E134+E135</f>
        <v>0</v>
      </c>
    </row>
    <row r="133" spans="1:5" ht="12" customHeight="1">
      <c r="A133" s="15" t="s">
        <v>267</v>
      </c>
      <c r="B133" s="12" t="s">
        <v>454</v>
      </c>
      <c r="C133" s="375"/>
      <c r="D133" s="375"/>
      <c r="E133" s="249"/>
    </row>
    <row r="134" spans="1:5" ht="12" customHeight="1">
      <c r="A134" s="15" t="s">
        <v>268</v>
      </c>
      <c r="B134" s="12" t="s">
        <v>455</v>
      </c>
      <c r="C134" s="375"/>
      <c r="D134" s="375"/>
      <c r="E134" s="249"/>
    </row>
    <row r="135" spans="1:5" ht="12" customHeight="1" thickBot="1">
      <c r="A135" s="13" t="s">
        <v>269</v>
      </c>
      <c r="B135" s="12" t="s">
        <v>456</v>
      </c>
      <c r="C135" s="375"/>
      <c r="D135" s="375"/>
      <c r="E135" s="249"/>
    </row>
    <row r="136" spans="1:5" ht="12" customHeight="1" thickBot="1">
      <c r="A136" s="20" t="s">
        <v>22</v>
      </c>
      <c r="B136" s="122" t="s">
        <v>448</v>
      </c>
      <c r="C136" s="374">
        <f>SUM(C137:C142)</f>
        <v>0</v>
      </c>
      <c r="D136" s="374">
        <f>SUM(D137:D142)</f>
        <v>0</v>
      </c>
      <c r="E136" s="248">
        <f>SUM(E137:E142)</f>
        <v>0</v>
      </c>
    </row>
    <row r="137" spans="1:5" ht="12" customHeight="1">
      <c r="A137" s="15" t="s">
        <v>91</v>
      </c>
      <c r="B137" s="9" t="s">
        <v>457</v>
      </c>
      <c r="C137" s="375"/>
      <c r="D137" s="375"/>
      <c r="E137" s="249"/>
    </row>
    <row r="138" spans="1:5" ht="12" customHeight="1">
      <c r="A138" s="15" t="s">
        <v>92</v>
      </c>
      <c r="B138" s="9" t="s">
        <v>449</v>
      </c>
      <c r="C138" s="375"/>
      <c r="D138" s="375"/>
      <c r="E138" s="249"/>
    </row>
    <row r="139" spans="1:5" ht="12" customHeight="1">
      <c r="A139" s="15" t="s">
        <v>93</v>
      </c>
      <c r="B139" s="9" t="s">
        <v>450</v>
      </c>
      <c r="C139" s="375"/>
      <c r="D139" s="375"/>
      <c r="E139" s="249"/>
    </row>
    <row r="140" spans="1:5" ht="12" customHeight="1">
      <c r="A140" s="15" t="s">
        <v>175</v>
      </c>
      <c r="B140" s="9" t="s">
        <v>451</v>
      </c>
      <c r="C140" s="375"/>
      <c r="D140" s="375"/>
      <c r="E140" s="249"/>
    </row>
    <row r="141" spans="1:5" ht="12" customHeight="1">
      <c r="A141" s="15" t="s">
        <v>176</v>
      </c>
      <c r="B141" s="9" t="s">
        <v>452</v>
      </c>
      <c r="C141" s="375"/>
      <c r="D141" s="375"/>
      <c r="E141" s="249"/>
    </row>
    <row r="142" spans="1:5" ht="12" customHeight="1" thickBot="1">
      <c r="A142" s="13" t="s">
        <v>177</v>
      </c>
      <c r="B142" s="9" t="s">
        <v>453</v>
      </c>
      <c r="C142" s="375"/>
      <c r="D142" s="375"/>
      <c r="E142" s="249"/>
    </row>
    <row r="143" spans="1:5" ht="12" customHeight="1" thickBot="1">
      <c r="A143" s="20" t="s">
        <v>23</v>
      </c>
      <c r="B143" s="122" t="s">
        <v>461</v>
      </c>
      <c r="C143" s="381">
        <f>+C144+C145+C146+C147</f>
        <v>3404012</v>
      </c>
      <c r="D143" s="381">
        <f>+D144+D145+D146+D147</f>
        <v>3165677</v>
      </c>
      <c r="E143" s="417">
        <f>+E144+E145+E146+E147</f>
        <v>3140576</v>
      </c>
    </row>
    <row r="144" spans="1:5" ht="12" customHeight="1">
      <c r="A144" s="15" t="s">
        <v>94</v>
      </c>
      <c r="B144" s="9" t="s">
        <v>370</v>
      </c>
      <c r="C144" s="375">
        <v>3404012</v>
      </c>
      <c r="D144" s="375">
        <v>3165677</v>
      </c>
      <c r="E144" s="249">
        <v>3140576</v>
      </c>
    </row>
    <row r="145" spans="1:5" ht="12" customHeight="1">
      <c r="A145" s="15" t="s">
        <v>95</v>
      </c>
      <c r="B145" s="9" t="s">
        <v>371</v>
      </c>
      <c r="C145" s="375"/>
      <c r="D145" s="375"/>
      <c r="E145" s="249"/>
    </row>
    <row r="146" spans="1:5" ht="12" customHeight="1">
      <c r="A146" s="15" t="s">
        <v>287</v>
      </c>
      <c r="B146" s="9" t="s">
        <v>462</v>
      </c>
      <c r="C146" s="375"/>
      <c r="D146" s="375"/>
      <c r="E146" s="249"/>
    </row>
    <row r="147" spans="1:5" ht="12" customHeight="1" thickBot="1">
      <c r="A147" s="13" t="s">
        <v>288</v>
      </c>
      <c r="B147" s="7" t="s">
        <v>389</v>
      </c>
      <c r="C147" s="375"/>
      <c r="D147" s="375"/>
      <c r="E147" s="249"/>
    </row>
    <row r="148" spans="1:5" ht="12" customHeight="1" thickBot="1">
      <c r="A148" s="20" t="s">
        <v>24</v>
      </c>
      <c r="B148" s="122" t="s">
        <v>463</v>
      </c>
      <c r="C148" s="465">
        <f>SUM(C149:C153)</f>
        <v>0</v>
      </c>
      <c r="D148" s="465">
        <f>SUM(D149:D153)</f>
        <v>0</v>
      </c>
      <c r="E148" s="459">
        <f>SUM(E149:E153)</f>
        <v>0</v>
      </c>
    </row>
    <row r="149" spans="1:5" ht="12" customHeight="1">
      <c r="A149" s="15" t="s">
        <v>96</v>
      </c>
      <c r="B149" s="9" t="s">
        <v>458</v>
      </c>
      <c r="C149" s="375"/>
      <c r="D149" s="375"/>
      <c r="E149" s="249"/>
    </row>
    <row r="150" spans="1:5" ht="12" customHeight="1">
      <c r="A150" s="15" t="s">
        <v>97</v>
      </c>
      <c r="B150" s="9" t="s">
        <v>465</v>
      </c>
      <c r="C150" s="375"/>
      <c r="D150" s="375"/>
      <c r="E150" s="249"/>
    </row>
    <row r="151" spans="1:5" ht="12" customHeight="1">
      <c r="A151" s="15" t="s">
        <v>299</v>
      </c>
      <c r="B151" s="9" t="s">
        <v>460</v>
      </c>
      <c r="C151" s="375"/>
      <c r="D151" s="375"/>
      <c r="E151" s="249"/>
    </row>
    <row r="152" spans="1:5" ht="12" customHeight="1">
      <c r="A152" s="15" t="s">
        <v>300</v>
      </c>
      <c r="B152" s="9" t="s">
        <v>466</v>
      </c>
      <c r="C152" s="375"/>
      <c r="D152" s="375"/>
      <c r="E152" s="249"/>
    </row>
    <row r="153" spans="1:5" ht="12" customHeight="1" thickBot="1">
      <c r="A153" s="15" t="s">
        <v>464</v>
      </c>
      <c r="B153" s="9" t="s">
        <v>467</v>
      </c>
      <c r="C153" s="375"/>
      <c r="D153" s="375"/>
      <c r="E153" s="249"/>
    </row>
    <row r="154" spans="1:5" ht="12" customHeight="1" thickBot="1">
      <c r="A154" s="20" t="s">
        <v>25</v>
      </c>
      <c r="B154" s="122" t="s">
        <v>468</v>
      </c>
      <c r="C154" s="466"/>
      <c r="D154" s="466"/>
      <c r="E154" s="460"/>
    </row>
    <row r="155" spans="1:5" ht="12" customHeight="1" thickBot="1">
      <c r="A155" s="20" t="s">
        <v>26</v>
      </c>
      <c r="B155" s="122" t="s">
        <v>469</v>
      </c>
      <c r="C155" s="466"/>
      <c r="D155" s="466"/>
      <c r="E155" s="460"/>
    </row>
    <row r="156" spans="1:6" ht="15" customHeight="1" thickBot="1">
      <c r="A156" s="20" t="s">
        <v>27</v>
      </c>
      <c r="B156" s="122" t="s">
        <v>471</v>
      </c>
      <c r="C156" s="467">
        <f>+C132+C136+C143+C148+C154+C155</f>
        <v>3404012</v>
      </c>
      <c r="D156" s="467">
        <f>+D132+D136+D143+D148+D154+D155</f>
        <v>3165677</v>
      </c>
      <c r="E156" s="461">
        <f>+E132+E136+E143+E148+E154+E155</f>
        <v>3140576</v>
      </c>
      <c r="F156" s="123"/>
    </row>
    <row r="157" spans="1:5" s="1" customFormat="1" ht="12.75" customHeight="1" thickBot="1">
      <c r="A157" s="277" t="s">
        <v>28</v>
      </c>
      <c r="B157" s="360" t="s">
        <v>470</v>
      </c>
      <c r="C157" s="467">
        <f>+C131+C156</f>
        <v>375967217</v>
      </c>
      <c r="D157" s="467">
        <f>+D131+D156</f>
        <v>337712983</v>
      </c>
      <c r="E157" s="461">
        <f>+E131+E156</f>
        <v>630506000</v>
      </c>
    </row>
    <row r="158" spans="3:5" ht="15.75">
      <c r="C158" s="38"/>
      <c r="E158" s="617">
        <f>E90-E157</f>
        <v>0</v>
      </c>
    </row>
    <row r="159" ht="15.75">
      <c r="C159" s="38"/>
    </row>
    <row r="160" ht="15.75">
      <c r="C160" s="38"/>
    </row>
    <row r="161" ht="16.5" customHeight="1">
      <c r="C161" s="38"/>
    </row>
    <row r="162" ht="15.75">
      <c r="C162" s="38"/>
    </row>
    <row r="163" ht="15.75">
      <c r="C163" s="38"/>
    </row>
    <row r="164" ht="15.75">
      <c r="C164" s="38"/>
    </row>
    <row r="165" ht="15.75">
      <c r="C165" s="38"/>
    </row>
    <row r="166" ht="15.75">
      <c r="C166" s="38"/>
    </row>
    <row r="167" ht="15.75">
      <c r="C167" s="38"/>
    </row>
    <row r="168" ht="15.75">
      <c r="C168" s="38"/>
    </row>
    <row r="169" ht="15.75">
      <c r="C169" s="38"/>
    </row>
    <row r="170" ht="15.75">
      <c r="C170" s="38"/>
    </row>
  </sheetData>
  <sheetProtection sheet="1"/>
  <mergeCells count="6">
    <mergeCell ref="A4:E4"/>
    <mergeCell ref="A92:E92"/>
    <mergeCell ref="A93:B93"/>
    <mergeCell ref="A5:B5"/>
    <mergeCell ref="A2:E2"/>
    <mergeCell ref="A3:E3"/>
  </mergeCells>
  <printOptions horizontalCentered="1"/>
  <pageMargins left="0.7874015748031497" right="0.7874015748031497" top="0.6692913385826772" bottom="0.4724409448818898" header="0.3937007874015748" footer="0.1968503937007874"/>
  <pageSetup fitToHeight="2" fitToWidth="3" horizontalDpi="600" verticalDpi="600" orientation="portrait" paperSize="9" scale="65" r:id="rId1"/>
  <rowBreaks count="1" manualBreakCount="1">
    <brk id="91" max="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zoomScale="120" zoomScaleNormal="120" workbookViewId="0" topLeftCell="A1">
      <selection activeCell="E15" sqref="E15"/>
    </sheetView>
  </sheetViews>
  <sheetFormatPr defaultColWidth="9.00390625" defaultRowHeight="12.75"/>
  <cols>
    <col min="1" max="1" width="6.875" style="42" customWidth="1"/>
    <col min="2" max="2" width="42.875" style="41" customWidth="1"/>
    <col min="3" max="8" width="12.875" style="41" customWidth="1"/>
    <col min="9" max="9" width="14.375" style="41" customWidth="1"/>
    <col min="10" max="10" width="4.375" style="41" customWidth="1"/>
    <col min="11" max="16384" width="9.375" style="41" customWidth="1"/>
  </cols>
  <sheetData>
    <row r="1" spans="1:10" ht="27.75" customHeight="1">
      <c r="A1" s="721" t="s">
        <v>4</v>
      </c>
      <c r="B1" s="721"/>
      <c r="C1" s="721"/>
      <c r="D1" s="721"/>
      <c r="E1" s="721"/>
      <c r="F1" s="721"/>
      <c r="G1" s="721"/>
      <c r="H1" s="721"/>
      <c r="I1" s="721"/>
      <c r="J1" s="755" t="str">
        <f>CONCATENATE("2. tájékoztató tábla ",ALAPADATOK!A7," ",ALAPADATOK!B7," ",ALAPADATOK!C7," ",ALAPADATOK!D7," ",ALAPADATOK!E7," ",ALAPADATOK!F7," ",ALAPADATOK!G7," ",ALAPADATOK!H7)</f>
        <v>2. tájékoztató tábla a 4 / 2019 ( II. 25. ) önkormányzati rendelethez</v>
      </c>
    </row>
    <row r="2" spans="9:10" ht="20.25" customHeight="1" thickBot="1">
      <c r="I2" s="440" t="str">
        <f>'KV_1.sz.tájékoztató_t.'!E5</f>
        <v>Forintban</v>
      </c>
      <c r="J2" s="755"/>
    </row>
    <row r="3" spans="1:10" s="441" customFormat="1" ht="26.25" customHeight="1">
      <c r="A3" s="763" t="s">
        <v>69</v>
      </c>
      <c r="B3" s="758" t="s">
        <v>85</v>
      </c>
      <c r="C3" s="763" t="s">
        <v>86</v>
      </c>
      <c r="D3" s="763" t="str">
        <f>+CONCATENATE(LEFT(KV_ÖSSZEFÜGGÉSEK!A5,4)," előtti kifizetés")</f>
        <v>2019 előtti kifizetés</v>
      </c>
      <c r="E3" s="760" t="s">
        <v>68</v>
      </c>
      <c r="F3" s="761"/>
      <c r="G3" s="761"/>
      <c r="H3" s="762"/>
      <c r="I3" s="758" t="s">
        <v>51</v>
      </c>
      <c r="J3" s="755"/>
    </row>
    <row r="4" spans="1:10" s="442" customFormat="1" ht="32.25" customHeight="1" thickBot="1">
      <c r="A4" s="764"/>
      <c r="B4" s="759"/>
      <c r="C4" s="759"/>
      <c r="D4" s="764"/>
      <c r="E4" s="254" t="str">
        <f>+CONCATENATE(LEFT(KV_ÖSSZEFÜGGÉSEK!A5,4),".")</f>
        <v>2019.</v>
      </c>
      <c r="F4" s="254" t="str">
        <f>+CONCATENATE(LEFT(KV_ÖSSZEFÜGGÉSEK!A5,4)+1,".")</f>
        <v>2020.</v>
      </c>
      <c r="G4" s="254" t="str">
        <f>+CONCATENATE(LEFT(KV_ÖSSZEFÜGGÉSEK!A5,4)+2,".")</f>
        <v>2021.</v>
      </c>
      <c r="H4" s="255" t="str">
        <f>+CONCATENATE(LEFT(KV_ÖSSZEFÜGGÉSEK!A5,4)+2,".",CHAR(10)," után")</f>
        <v>2021.
 után</v>
      </c>
      <c r="I4" s="759"/>
      <c r="J4" s="755"/>
    </row>
    <row r="5" spans="1:10" s="443" customFormat="1" ht="12.75" customHeight="1" thickBot="1">
      <c r="A5" s="256" t="s">
        <v>491</v>
      </c>
      <c r="B5" s="257" t="s">
        <v>492</v>
      </c>
      <c r="C5" s="258" t="s">
        <v>493</v>
      </c>
      <c r="D5" s="257" t="s">
        <v>495</v>
      </c>
      <c r="E5" s="256" t="s">
        <v>494</v>
      </c>
      <c r="F5" s="258" t="s">
        <v>496</v>
      </c>
      <c r="G5" s="258" t="s">
        <v>497</v>
      </c>
      <c r="H5" s="259" t="s">
        <v>498</v>
      </c>
      <c r="I5" s="260" t="s">
        <v>499</v>
      </c>
      <c r="J5" s="755"/>
    </row>
    <row r="6" spans="1:10" ht="24.75" customHeight="1" thickBot="1">
      <c r="A6" s="261" t="s">
        <v>18</v>
      </c>
      <c r="B6" s="262" t="s">
        <v>5</v>
      </c>
      <c r="C6" s="491"/>
      <c r="D6" s="492"/>
      <c r="E6" s="493"/>
      <c r="F6" s="494"/>
      <c r="G6" s="494"/>
      <c r="H6" s="495"/>
      <c r="I6" s="66">
        <f aca="true" t="shared" si="0" ref="I6:I17">SUM(D6:H6)</f>
        <v>0</v>
      </c>
      <c r="J6" s="755"/>
    </row>
    <row r="7" spans="1:10" ht="19.5" customHeight="1" thickBot="1">
      <c r="A7" s="263" t="s">
        <v>19</v>
      </c>
      <c r="B7" s="67" t="s">
        <v>70</v>
      </c>
      <c r="C7" s="496"/>
      <c r="D7" s="497"/>
      <c r="E7" s="498"/>
      <c r="F7" s="499"/>
      <c r="G7" s="499"/>
      <c r="H7" s="500"/>
      <c r="I7" s="264">
        <f t="shared" si="0"/>
        <v>0</v>
      </c>
      <c r="J7" s="755"/>
    </row>
    <row r="8" spans="1:10" ht="25.5" customHeight="1" thickBot="1">
      <c r="A8" s="261" t="s">
        <v>20</v>
      </c>
      <c r="B8" s="262" t="s">
        <v>6</v>
      </c>
      <c r="C8" s="491"/>
      <c r="D8" s="492"/>
      <c r="E8" s="493"/>
      <c r="F8" s="494"/>
      <c r="G8" s="494"/>
      <c r="H8" s="495"/>
      <c r="I8" s="66">
        <f t="shared" si="0"/>
        <v>0</v>
      </c>
      <c r="J8" s="755"/>
    </row>
    <row r="9" spans="1:10" ht="19.5" customHeight="1" thickBot="1">
      <c r="A9" s="263" t="s">
        <v>21</v>
      </c>
      <c r="B9" s="67" t="s">
        <v>70</v>
      </c>
      <c r="C9" s="496"/>
      <c r="D9" s="497"/>
      <c r="E9" s="498"/>
      <c r="F9" s="499"/>
      <c r="G9" s="499"/>
      <c r="H9" s="500"/>
      <c r="I9" s="264">
        <f t="shared" si="0"/>
        <v>0</v>
      </c>
      <c r="J9" s="755"/>
    </row>
    <row r="10" spans="1:10" ht="19.5" customHeight="1" thickBot="1">
      <c r="A10" s="261" t="s">
        <v>22</v>
      </c>
      <c r="B10" s="262" t="s">
        <v>207</v>
      </c>
      <c r="C10" s="491"/>
      <c r="D10" s="492">
        <f>+D11</f>
        <v>5969000</v>
      </c>
      <c r="E10" s="493">
        <f>+E11</f>
        <v>4953000</v>
      </c>
      <c r="F10" s="494">
        <f>+F11</f>
        <v>0</v>
      </c>
      <c r="G10" s="494">
        <f>+G11</f>
        <v>0</v>
      </c>
      <c r="H10" s="495">
        <f>+H11</f>
        <v>0</v>
      </c>
      <c r="I10" s="66">
        <f t="shared" si="0"/>
        <v>10922000</v>
      </c>
      <c r="J10" s="755"/>
    </row>
    <row r="11" spans="1:10" ht="19.5" customHeight="1" thickBot="1">
      <c r="A11" s="265" t="s">
        <v>23</v>
      </c>
      <c r="B11" s="68" t="s">
        <v>739</v>
      </c>
      <c r="C11" s="501" t="s">
        <v>736</v>
      </c>
      <c r="D11" s="502">
        <v>5969000</v>
      </c>
      <c r="E11" s="503">
        <v>4953000</v>
      </c>
      <c r="F11" s="504"/>
      <c r="G11" s="504"/>
      <c r="H11" s="505"/>
      <c r="I11" s="266">
        <f t="shared" si="0"/>
        <v>10922000</v>
      </c>
      <c r="J11" s="755"/>
    </row>
    <row r="12" spans="1:10" ht="19.5" customHeight="1" thickBot="1">
      <c r="A12" s="261" t="s">
        <v>24</v>
      </c>
      <c r="B12" s="654" t="s">
        <v>208</v>
      </c>
      <c r="C12" s="662"/>
      <c r="D12" s="492">
        <f>+D13</f>
        <v>0</v>
      </c>
      <c r="E12" s="658">
        <f>+E13+E14+E17+E15+E16</f>
        <v>158408978</v>
      </c>
      <c r="F12" s="494">
        <f>+F13</f>
        <v>0</v>
      </c>
      <c r="G12" s="494">
        <f>+G13</f>
        <v>0</v>
      </c>
      <c r="H12" s="673">
        <f>+H13</f>
        <v>0</v>
      </c>
      <c r="I12" s="66">
        <f t="shared" si="0"/>
        <v>158408978</v>
      </c>
      <c r="J12" s="755"/>
    </row>
    <row r="13" spans="1:10" ht="19.5" customHeight="1">
      <c r="A13" s="652" t="s">
        <v>25</v>
      </c>
      <c r="B13" s="655" t="s">
        <v>716</v>
      </c>
      <c r="C13" s="663" t="s">
        <v>734</v>
      </c>
      <c r="D13" s="666"/>
      <c r="E13" s="659">
        <v>40408978</v>
      </c>
      <c r="F13" s="653"/>
      <c r="G13" s="653"/>
      <c r="H13" s="674"/>
      <c r="I13" s="678">
        <f t="shared" si="0"/>
        <v>40408978</v>
      </c>
      <c r="J13" s="755"/>
    </row>
    <row r="14" spans="1:10" ht="19.5" customHeight="1">
      <c r="A14" s="263" t="s">
        <v>27</v>
      </c>
      <c r="B14" s="656" t="s">
        <v>717</v>
      </c>
      <c r="C14" s="664" t="s">
        <v>734</v>
      </c>
      <c r="D14" s="667"/>
      <c r="E14" s="660">
        <v>50000000</v>
      </c>
      <c r="F14" s="650"/>
      <c r="G14" s="650">
        <f>+G17</f>
        <v>0</v>
      </c>
      <c r="H14" s="675">
        <f>+H17</f>
        <v>0</v>
      </c>
      <c r="I14" s="264">
        <f t="shared" si="0"/>
        <v>50000000</v>
      </c>
      <c r="J14" s="755"/>
    </row>
    <row r="15" spans="1:10" ht="19.5" customHeight="1">
      <c r="A15" s="263" t="s">
        <v>28</v>
      </c>
      <c r="B15" s="656" t="s">
        <v>720</v>
      </c>
      <c r="C15" s="664" t="s">
        <v>736</v>
      </c>
      <c r="D15" s="667"/>
      <c r="E15" s="660">
        <v>15000000</v>
      </c>
      <c r="F15" s="650"/>
      <c r="G15" s="650"/>
      <c r="H15" s="675"/>
      <c r="I15" s="264">
        <f t="shared" si="0"/>
        <v>15000000</v>
      </c>
      <c r="J15" s="755"/>
    </row>
    <row r="16" spans="1:10" ht="19.5" customHeight="1">
      <c r="A16" s="265" t="s">
        <v>29</v>
      </c>
      <c r="B16" s="657" t="s">
        <v>737</v>
      </c>
      <c r="C16" s="669" t="s">
        <v>738</v>
      </c>
      <c r="D16" s="670"/>
      <c r="E16" s="671">
        <v>33000000</v>
      </c>
      <c r="F16" s="672"/>
      <c r="G16" s="672"/>
      <c r="H16" s="676"/>
      <c r="I16" s="266">
        <f t="shared" si="0"/>
        <v>33000000</v>
      </c>
      <c r="J16" s="755"/>
    </row>
    <row r="17" spans="1:10" ht="19.5" customHeight="1" thickBot="1">
      <c r="A17" s="265" t="s">
        <v>30</v>
      </c>
      <c r="B17" s="657" t="s">
        <v>735</v>
      </c>
      <c r="C17" s="665" t="s">
        <v>736</v>
      </c>
      <c r="D17" s="668"/>
      <c r="E17" s="661">
        <v>20000000</v>
      </c>
      <c r="F17" s="504"/>
      <c r="G17" s="504"/>
      <c r="H17" s="677"/>
      <c r="I17" s="679">
        <f t="shared" si="0"/>
        <v>20000000</v>
      </c>
      <c r="J17" s="755"/>
    </row>
    <row r="18" spans="1:10" ht="19.5" customHeight="1" thickBot="1">
      <c r="A18" s="756" t="s">
        <v>146</v>
      </c>
      <c r="B18" s="757"/>
      <c r="C18" s="506"/>
      <c r="D18" s="651">
        <f>+D6+D8+D10+D12+D14</f>
        <v>5969000</v>
      </c>
      <c r="E18" s="649">
        <f>+E6+E8+E12+E10</f>
        <v>163361978</v>
      </c>
      <c r="F18" s="493">
        <f>+F6+F8+F12</f>
        <v>0</v>
      </c>
      <c r="G18" s="493">
        <f>+G6+G8+G12</f>
        <v>0</v>
      </c>
      <c r="H18" s="493">
        <f>+H6+H8+H12</f>
        <v>0</v>
      </c>
      <c r="I18" s="651">
        <f>+I6+I8+I12+I10</f>
        <v>169330978</v>
      </c>
      <c r="J18" s="755"/>
    </row>
  </sheetData>
  <sheetProtection/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D33"/>
  <sheetViews>
    <sheetView zoomScale="120" zoomScaleNormal="120" workbookViewId="0" topLeftCell="A1">
      <selection activeCell="D12" sqref="D12"/>
    </sheetView>
  </sheetViews>
  <sheetFormatPr defaultColWidth="9.00390625" defaultRowHeight="12.75"/>
  <cols>
    <col min="1" max="1" width="5.875" style="82" customWidth="1"/>
    <col min="2" max="2" width="54.875" style="3" customWidth="1"/>
    <col min="3" max="4" width="17.625" style="3" customWidth="1"/>
    <col min="5" max="16384" width="9.375" style="3" customWidth="1"/>
  </cols>
  <sheetData>
    <row r="1" ht="14.25" customHeight="1">
      <c r="D1" s="616" t="str">
        <f>CONCATENATE("3. tájékoztató tábla ",ALAPADATOK!A7," ",ALAPADATOK!B7," ",ALAPADATOK!C7," ",ALAPADATOK!D7," ",ALAPADATOK!E7," ",ALAPADATOK!F7," ",ALAPADATOK!G7," ",ALAPADATOK!H7)</f>
        <v>3. tájékoztató tábla a 4 / 2019 ( II. 25. ) önkormányzati rendelethez</v>
      </c>
    </row>
    <row r="3" spans="2:4" ht="31.5" customHeight="1">
      <c r="B3" s="766" t="s">
        <v>7</v>
      </c>
      <c r="C3" s="766"/>
      <c r="D3" s="766"/>
    </row>
    <row r="4" spans="1:4" s="70" customFormat="1" ht="16.5" thickBot="1">
      <c r="A4" s="69"/>
      <c r="B4" s="354"/>
      <c r="D4" s="43" t="str">
        <f>'KV_2.sz.tájékoztató_t.'!I2</f>
        <v>Forintban</v>
      </c>
    </row>
    <row r="5" spans="1:4" s="72" customFormat="1" ht="48" customHeight="1" thickBot="1">
      <c r="A5" s="71" t="s">
        <v>16</v>
      </c>
      <c r="B5" s="182" t="s">
        <v>17</v>
      </c>
      <c r="C5" s="182" t="s">
        <v>71</v>
      </c>
      <c r="D5" s="183" t="s">
        <v>72</v>
      </c>
    </row>
    <row r="6" spans="1:4" s="72" customFormat="1" ht="13.5" customHeight="1" thickBot="1">
      <c r="A6" s="35" t="s">
        <v>491</v>
      </c>
      <c r="B6" s="184" t="s">
        <v>492</v>
      </c>
      <c r="C6" s="184" t="s">
        <v>493</v>
      </c>
      <c r="D6" s="185" t="s">
        <v>495</v>
      </c>
    </row>
    <row r="7" spans="1:4" ht="18" customHeight="1">
      <c r="A7" s="132" t="s">
        <v>18</v>
      </c>
      <c r="B7" s="186" t="s">
        <v>167</v>
      </c>
      <c r="C7" s="130">
        <v>3000000</v>
      </c>
      <c r="D7" s="73"/>
    </row>
    <row r="8" spans="1:4" ht="18" customHeight="1">
      <c r="A8" s="74" t="s">
        <v>19</v>
      </c>
      <c r="B8" s="187" t="s">
        <v>168</v>
      </c>
      <c r="C8" s="131"/>
      <c r="D8" s="76"/>
    </row>
    <row r="9" spans="1:4" ht="18" customHeight="1">
      <c r="A9" s="74" t="s">
        <v>20</v>
      </c>
      <c r="B9" s="187" t="s">
        <v>120</v>
      </c>
      <c r="C9" s="131"/>
      <c r="D9" s="76"/>
    </row>
    <row r="10" spans="1:4" ht="18" customHeight="1">
      <c r="A10" s="74" t="s">
        <v>21</v>
      </c>
      <c r="B10" s="187" t="s">
        <v>121</v>
      </c>
      <c r="C10" s="131"/>
      <c r="D10" s="76"/>
    </row>
    <row r="11" spans="1:4" ht="18" customHeight="1">
      <c r="A11" s="74" t="s">
        <v>22</v>
      </c>
      <c r="B11" s="187" t="s">
        <v>160</v>
      </c>
      <c r="C11" s="131"/>
      <c r="D11" s="76">
        <v>8200000</v>
      </c>
    </row>
    <row r="12" spans="1:4" ht="18" customHeight="1">
      <c r="A12" s="74" t="s">
        <v>23</v>
      </c>
      <c r="B12" s="187" t="s">
        <v>161</v>
      </c>
      <c r="C12" s="131">
        <v>75000000</v>
      </c>
      <c r="D12" s="76">
        <v>8000000</v>
      </c>
    </row>
    <row r="13" spans="1:4" ht="18" customHeight="1">
      <c r="A13" s="74" t="s">
        <v>24</v>
      </c>
      <c r="B13" s="188" t="s">
        <v>162</v>
      </c>
      <c r="C13" s="131">
        <v>12000000</v>
      </c>
      <c r="D13" s="76">
        <v>200000</v>
      </c>
    </row>
    <row r="14" spans="1:4" ht="18" customHeight="1">
      <c r="A14" s="74" t="s">
        <v>26</v>
      </c>
      <c r="B14" s="188" t="s">
        <v>163</v>
      </c>
      <c r="C14" s="131"/>
      <c r="D14" s="76"/>
    </row>
    <row r="15" spans="1:4" ht="18" customHeight="1">
      <c r="A15" s="74" t="s">
        <v>27</v>
      </c>
      <c r="B15" s="188" t="s">
        <v>164</v>
      </c>
      <c r="C15" s="131">
        <v>28000000</v>
      </c>
      <c r="D15" s="76"/>
    </row>
    <row r="16" spans="1:4" ht="18" customHeight="1">
      <c r="A16" s="74" t="s">
        <v>28</v>
      </c>
      <c r="B16" s="188" t="s">
        <v>165</v>
      </c>
      <c r="C16" s="131"/>
      <c r="D16" s="76"/>
    </row>
    <row r="17" spans="1:4" ht="22.5" customHeight="1">
      <c r="A17" s="74" t="s">
        <v>29</v>
      </c>
      <c r="B17" s="188" t="s">
        <v>166</v>
      </c>
      <c r="C17" s="131">
        <v>20000000</v>
      </c>
      <c r="D17" s="76"/>
    </row>
    <row r="18" spans="1:4" ht="18" customHeight="1">
      <c r="A18" s="74" t="s">
        <v>30</v>
      </c>
      <c r="B18" s="187" t="s">
        <v>122</v>
      </c>
      <c r="C18" s="131">
        <v>4500000</v>
      </c>
      <c r="D18" s="76"/>
    </row>
    <row r="19" spans="1:4" ht="18" customHeight="1">
      <c r="A19" s="74" t="s">
        <v>31</v>
      </c>
      <c r="B19" s="187" t="s">
        <v>9</v>
      </c>
      <c r="C19" s="131"/>
      <c r="D19" s="76"/>
    </row>
    <row r="20" spans="1:4" ht="18" customHeight="1">
      <c r="A20" s="74" t="s">
        <v>32</v>
      </c>
      <c r="B20" s="187" t="s">
        <v>8</v>
      </c>
      <c r="C20" s="131"/>
      <c r="D20" s="76"/>
    </row>
    <row r="21" spans="1:4" ht="18" customHeight="1">
      <c r="A21" s="74" t="s">
        <v>33</v>
      </c>
      <c r="B21" s="187" t="s">
        <v>123</v>
      </c>
      <c r="C21" s="131"/>
      <c r="D21" s="76"/>
    </row>
    <row r="22" spans="1:4" ht="18" customHeight="1">
      <c r="A22" s="74" t="s">
        <v>34</v>
      </c>
      <c r="B22" s="187" t="s">
        <v>124</v>
      </c>
      <c r="C22" s="131"/>
      <c r="D22" s="76"/>
    </row>
    <row r="23" spans="1:4" ht="18" customHeight="1">
      <c r="A23" s="74" t="s">
        <v>35</v>
      </c>
      <c r="B23" s="121"/>
      <c r="C23" s="75"/>
      <c r="D23" s="76"/>
    </row>
    <row r="24" spans="1:4" ht="18" customHeight="1">
      <c r="A24" s="74" t="s">
        <v>36</v>
      </c>
      <c r="B24" s="77"/>
      <c r="C24" s="75"/>
      <c r="D24" s="76"/>
    </row>
    <row r="25" spans="1:4" ht="18" customHeight="1">
      <c r="A25" s="74" t="s">
        <v>37</v>
      </c>
      <c r="B25" s="77"/>
      <c r="C25" s="75"/>
      <c r="D25" s="76"/>
    </row>
    <row r="26" spans="1:4" ht="18" customHeight="1">
      <c r="A26" s="74" t="s">
        <v>38</v>
      </c>
      <c r="B26" s="77"/>
      <c r="C26" s="75"/>
      <c r="D26" s="76"/>
    </row>
    <row r="27" spans="1:4" ht="18" customHeight="1">
      <c r="A27" s="74" t="s">
        <v>39</v>
      </c>
      <c r="B27" s="77"/>
      <c r="C27" s="75"/>
      <c r="D27" s="76"/>
    </row>
    <row r="28" spans="1:4" ht="18" customHeight="1">
      <c r="A28" s="74" t="s">
        <v>40</v>
      </c>
      <c r="B28" s="77"/>
      <c r="C28" s="75"/>
      <c r="D28" s="76"/>
    </row>
    <row r="29" spans="1:4" ht="18" customHeight="1">
      <c r="A29" s="74" t="s">
        <v>41</v>
      </c>
      <c r="B29" s="77"/>
      <c r="C29" s="75"/>
      <c r="D29" s="76"/>
    </row>
    <row r="30" spans="1:4" ht="18" customHeight="1">
      <c r="A30" s="74" t="s">
        <v>42</v>
      </c>
      <c r="B30" s="77"/>
      <c r="C30" s="75"/>
      <c r="D30" s="76"/>
    </row>
    <row r="31" spans="1:4" ht="18" customHeight="1" thickBot="1">
      <c r="A31" s="133" t="s">
        <v>43</v>
      </c>
      <c r="B31" s="78"/>
      <c r="C31" s="79"/>
      <c r="D31" s="80"/>
    </row>
    <row r="32" spans="1:4" ht="18" customHeight="1" thickBot="1">
      <c r="A32" s="36" t="s">
        <v>44</v>
      </c>
      <c r="B32" s="191" t="s">
        <v>53</v>
      </c>
      <c r="C32" s="192">
        <f>+C7+C8+C9+C10+C11+C18+C19+C20+C21+C22+C23+C24+C25+C26+C27+C28+C29+C30+C31</f>
        <v>7500000</v>
      </c>
      <c r="D32" s="193">
        <f>+D7+D8+D9+D10+D11+D18+D19+D20+D21+D22+D23+D24+D25+D26+D27+D28+D29+D30+D31</f>
        <v>8200000</v>
      </c>
    </row>
    <row r="33" spans="1:4" ht="8.25" customHeight="1">
      <c r="A33" s="81"/>
      <c r="B33" s="765"/>
      <c r="C33" s="765"/>
      <c r="D33" s="765"/>
    </row>
  </sheetData>
  <sheetProtection sheet="1"/>
  <mergeCells count="2">
    <mergeCell ref="B33:D33"/>
    <mergeCell ref="B3:D3"/>
  </mergeCells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Q82"/>
  <sheetViews>
    <sheetView zoomScale="120" zoomScaleNormal="120" workbookViewId="0" topLeftCell="A7">
      <selection activeCell="O24" sqref="O24"/>
    </sheetView>
  </sheetViews>
  <sheetFormatPr defaultColWidth="9.00390625" defaultRowHeight="12.75"/>
  <cols>
    <col min="1" max="1" width="4.875" style="98" customWidth="1"/>
    <col min="2" max="2" width="31.125" style="111" customWidth="1"/>
    <col min="3" max="4" width="9.00390625" style="111" customWidth="1"/>
    <col min="5" max="5" width="9.50390625" style="111" customWidth="1"/>
    <col min="6" max="6" width="8.875" style="111" customWidth="1"/>
    <col min="7" max="7" width="8.625" style="111" customWidth="1"/>
    <col min="8" max="8" width="8.875" style="111" customWidth="1"/>
    <col min="9" max="9" width="8.125" style="111" customWidth="1"/>
    <col min="10" max="14" width="9.50390625" style="111" customWidth="1"/>
    <col min="15" max="15" width="12.625" style="98" customWidth="1"/>
    <col min="16" max="16384" width="9.375" style="111" customWidth="1"/>
  </cols>
  <sheetData>
    <row r="1" spans="13:15" ht="15.75">
      <c r="M1" s="608"/>
      <c r="N1"/>
      <c r="O1" s="616" t="str">
        <f>CONCATENATE("4. tájékoztató tábla ",ALAPADATOK!A7," ",ALAPADATOK!B7," ",ALAPADATOK!C7," ",ALAPADATOK!D7," ",ALAPADATOK!E7," ",ALAPADATOK!F7," ",ALAPADATOK!G7," ",ALAPADATOK!H7)</f>
        <v>4. tájékoztató tábla a 4 / 2019 ( II. 25. ) önkormányzati rendelethez</v>
      </c>
    </row>
    <row r="2" spans="1:15" ht="31.5" customHeight="1">
      <c r="A2" s="770" t="str">
        <f>+CONCATENATE("Előirányzat-felhasználási terv",CHAR(10),LEFT(KV_ÖSSZEFÜGGÉSEK!A5,4),". évre")</f>
        <v>Előirányzat-felhasználási terv
2019. évre</v>
      </c>
      <c r="B2" s="771"/>
      <c r="C2" s="771"/>
      <c r="D2" s="771"/>
      <c r="E2" s="771"/>
      <c r="F2" s="771"/>
      <c r="G2" s="771"/>
      <c r="H2" s="771"/>
      <c r="I2" s="771"/>
      <c r="J2" s="771"/>
      <c r="K2" s="771"/>
      <c r="L2" s="771"/>
      <c r="M2" s="771"/>
      <c r="N2" s="771"/>
      <c r="O2" s="771"/>
    </row>
    <row r="3" ht="16.5" thickBot="1">
      <c r="O3" s="4" t="str">
        <f>'KV_3.sz.tájékoztató_t.'!D4</f>
        <v>Forintban</v>
      </c>
    </row>
    <row r="4" spans="1:15" s="98" customFormat="1" ht="25.5" customHeight="1" thickBot="1">
      <c r="A4" s="95" t="s">
        <v>16</v>
      </c>
      <c r="B4" s="96" t="s">
        <v>61</v>
      </c>
      <c r="C4" s="96" t="s">
        <v>73</v>
      </c>
      <c r="D4" s="96" t="s">
        <v>74</v>
      </c>
      <c r="E4" s="96" t="s">
        <v>75</v>
      </c>
      <c r="F4" s="96" t="s">
        <v>76</v>
      </c>
      <c r="G4" s="96" t="s">
        <v>77</v>
      </c>
      <c r="H4" s="96" t="s">
        <v>78</v>
      </c>
      <c r="I4" s="96" t="s">
        <v>79</v>
      </c>
      <c r="J4" s="96" t="s">
        <v>80</v>
      </c>
      <c r="K4" s="96" t="s">
        <v>81</v>
      </c>
      <c r="L4" s="96" t="s">
        <v>82</v>
      </c>
      <c r="M4" s="96" t="s">
        <v>83</v>
      </c>
      <c r="N4" s="96" t="s">
        <v>84</v>
      </c>
      <c r="O4" s="97" t="s">
        <v>53</v>
      </c>
    </row>
    <row r="5" spans="1:15" s="100" customFormat="1" ht="15" customHeight="1" thickBot="1">
      <c r="A5" s="99" t="s">
        <v>18</v>
      </c>
      <c r="B5" s="767" t="s">
        <v>56</v>
      </c>
      <c r="C5" s="768"/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  <c r="O5" s="769"/>
    </row>
    <row r="6" spans="1:17" s="100" customFormat="1" ht="22.5">
      <c r="A6" s="101" t="s">
        <v>19</v>
      </c>
      <c r="B6" s="444" t="s">
        <v>373</v>
      </c>
      <c r="C6" s="507">
        <v>6438293</v>
      </c>
      <c r="D6" s="507">
        <v>6438300</v>
      </c>
      <c r="E6" s="507">
        <v>6438300</v>
      </c>
      <c r="F6" s="507">
        <v>6849300</v>
      </c>
      <c r="G6" s="507">
        <v>6438300</v>
      </c>
      <c r="H6" s="507">
        <v>6438300</v>
      </c>
      <c r="I6" s="507">
        <v>6438300</v>
      </c>
      <c r="J6" s="507">
        <v>6438300</v>
      </c>
      <c r="K6" s="507">
        <v>6438300</v>
      </c>
      <c r="L6" s="507">
        <v>6438300</v>
      </c>
      <c r="M6" s="507">
        <v>6438300</v>
      </c>
      <c r="N6" s="507">
        <v>7387859</v>
      </c>
      <c r="O6" s="102">
        <f aca="true" t="shared" si="0" ref="O6:O26">SUM(C6:N6)</f>
        <v>78620152</v>
      </c>
      <c r="Q6" s="612"/>
    </row>
    <row r="7" spans="1:15" s="105" customFormat="1" ht="22.5">
      <c r="A7" s="103" t="s">
        <v>20</v>
      </c>
      <c r="B7" s="269" t="s">
        <v>417</v>
      </c>
      <c r="C7" s="508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104">
        <f t="shared" si="0"/>
        <v>0</v>
      </c>
    </row>
    <row r="8" spans="1:15" s="105" customFormat="1" ht="22.5">
      <c r="A8" s="103" t="s">
        <v>21</v>
      </c>
      <c r="B8" s="268" t="s">
        <v>418</v>
      </c>
      <c r="C8" s="509"/>
      <c r="D8" s="509"/>
      <c r="E8" s="509"/>
      <c r="F8" s="509"/>
      <c r="G8" s="509">
        <v>33000000</v>
      </c>
      <c r="H8" s="509"/>
      <c r="I8" s="509"/>
      <c r="J8" s="509"/>
      <c r="K8" s="509">
        <v>38520000</v>
      </c>
      <c r="L8" s="509"/>
      <c r="M8" s="509">
        <v>21311424</v>
      </c>
      <c r="N8" s="509"/>
      <c r="O8" s="106">
        <f t="shared" si="0"/>
        <v>92831424</v>
      </c>
    </row>
    <row r="9" spans="1:15" s="105" customFormat="1" ht="13.5" customHeight="1">
      <c r="A9" s="103" t="s">
        <v>22</v>
      </c>
      <c r="B9" s="267" t="s">
        <v>174</v>
      </c>
      <c r="C9" s="508">
        <v>3500000</v>
      </c>
      <c r="D9" s="508">
        <v>4000000</v>
      </c>
      <c r="E9" s="508">
        <v>42000000</v>
      </c>
      <c r="F9" s="508">
        <v>13000000</v>
      </c>
      <c r="G9" s="508">
        <v>7500000</v>
      </c>
      <c r="H9" s="508">
        <v>5000000</v>
      </c>
      <c r="I9" s="508">
        <v>9000000</v>
      </c>
      <c r="J9" s="508">
        <v>9000000</v>
      </c>
      <c r="K9" s="508">
        <v>40000000</v>
      </c>
      <c r="L9" s="508">
        <v>5000000</v>
      </c>
      <c r="M9" s="508">
        <v>2500000</v>
      </c>
      <c r="N9" s="508">
        <v>2500000</v>
      </c>
      <c r="O9" s="104">
        <f t="shared" si="0"/>
        <v>143000000</v>
      </c>
    </row>
    <row r="10" spans="1:15" s="105" customFormat="1" ht="13.5" customHeight="1">
      <c r="A10" s="103" t="s">
        <v>23</v>
      </c>
      <c r="B10" s="267" t="s">
        <v>419</v>
      </c>
      <c r="C10" s="508">
        <v>350000</v>
      </c>
      <c r="D10" s="508">
        <v>500000</v>
      </c>
      <c r="E10" s="508">
        <v>3000000</v>
      </c>
      <c r="F10" s="508">
        <v>2000000</v>
      </c>
      <c r="G10" s="508">
        <v>2500000</v>
      </c>
      <c r="H10" s="508">
        <v>13624000</v>
      </c>
      <c r="I10" s="508">
        <v>22000000</v>
      </c>
      <c r="J10" s="508">
        <v>30000000</v>
      </c>
      <c r="K10" s="508">
        <v>26000000</v>
      </c>
      <c r="L10" s="508">
        <v>8000000</v>
      </c>
      <c r="M10" s="508">
        <v>5000000</v>
      </c>
      <c r="N10" s="508">
        <v>1000000</v>
      </c>
      <c r="O10" s="104">
        <f t="shared" si="0"/>
        <v>113974000</v>
      </c>
    </row>
    <row r="11" spans="1:15" s="105" customFormat="1" ht="13.5" customHeight="1">
      <c r="A11" s="103" t="s">
        <v>24</v>
      </c>
      <c r="B11" s="267" t="s">
        <v>10</v>
      </c>
      <c r="C11" s="508"/>
      <c r="D11" s="508"/>
      <c r="E11" s="508"/>
      <c r="F11" s="508">
        <v>2000000</v>
      </c>
      <c r="G11" s="508"/>
      <c r="H11" s="508"/>
      <c r="I11" s="508">
        <v>4000000</v>
      </c>
      <c r="J11" s="508"/>
      <c r="K11" s="508">
        <v>2000000</v>
      </c>
      <c r="L11" s="508">
        <v>2000000</v>
      </c>
      <c r="M11" s="508"/>
      <c r="N11" s="508"/>
      <c r="O11" s="104">
        <f t="shared" si="0"/>
        <v>10000000</v>
      </c>
    </row>
    <row r="12" spans="1:15" s="105" customFormat="1" ht="13.5" customHeight="1">
      <c r="A12" s="103" t="s">
        <v>25</v>
      </c>
      <c r="B12" s="267" t="s">
        <v>375</v>
      </c>
      <c r="C12" s="508"/>
      <c r="D12" s="508"/>
      <c r="E12" s="508"/>
      <c r="F12" s="508"/>
      <c r="G12" s="508"/>
      <c r="H12" s="508"/>
      <c r="I12" s="508"/>
      <c r="J12" s="508"/>
      <c r="K12" s="508"/>
      <c r="L12" s="508"/>
      <c r="M12" s="508"/>
      <c r="N12" s="508"/>
      <c r="O12" s="104">
        <f t="shared" si="0"/>
        <v>0</v>
      </c>
    </row>
    <row r="13" spans="1:15" s="105" customFormat="1" ht="22.5">
      <c r="A13" s="103" t="s">
        <v>26</v>
      </c>
      <c r="B13" s="269" t="s">
        <v>406</v>
      </c>
      <c r="C13" s="508"/>
      <c r="D13" s="508"/>
      <c r="E13" s="508"/>
      <c r="F13" s="508"/>
      <c r="G13" s="508"/>
      <c r="H13" s="508"/>
      <c r="I13" s="508"/>
      <c r="J13" s="508"/>
      <c r="K13" s="508"/>
      <c r="L13" s="508"/>
      <c r="M13" s="508"/>
      <c r="N13" s="508"/>
      <c r="O13" s="104">
        <f t="shared" si="0"/>
        <v>0</v>
      </c>
    </row>
    <row r="14" spans="1:15" s="105" customFormat="1" ht="13.5" customHeight="1" thickBot="1">
      <c r="A14" s="103" t="s">
        <v>27</v>
      </c>
      <c r="B14" s="267" t="s">
        <v>11</v>
      </c>
      <c r="C14" s="508">
        <v>6520983</v>
      </c>
      <c r="D14" s="508">
        <v>4060400</v>
      </c>
      <c r="E14" s="508"/>
      <c r="F14" s="508">
        <v>53356400</v>
      </c>
      <c r="G14" s="508">
        <v>14267400</v>
      </c>
      <c r="H14" s="508">
        <v>61743400</v>
      </c>
      <c r="I14" s="508"/>
      <c r="J14" s="508">
        <v>17688400</v>
      </c>
      <c r="K14" s="508"/>
      <c r="L14" s="508">
        <v>15062889</v>
      </c>
      <c r="M14" s="508">
        <v>19380552</v>
      </c>
      <c r="N14" s="508"/>
      <c r="O14" s="104">
        <f t="shared" si="0"/>
        <v>192080424</v>
      </c>
    </row>
    <row r="15" spans="1:15" s="100" customFormat="1" ht="15.75" customHeight="1" thickBot="1">
      <c r="A15" s="99" t="s">
        <v>28</v>
      </c>
      <c r="B15" s="37" t="s">
        <v>109</v>
      </c>
      <c r="C15" s="510">
        <f aca="true" t="shared" si="1" ref="C15:N15">SUM(C6:C14)</f>
        <v>16809276</v>
      </c>
      <c r="D15" s="510">
        <f t="shared" si="1"/>
        <v>14998700</v>
      </c>
      <c r="E15" s="510">
        <f t="shared" si="1"/>
        <v>51438300</v>
      </c>
      <c r="F15" s="510">
        <f t="shared" si="1"/>
        <v>77205700</v>
      </c>
      <c r="G15" s="510">
        <f t="shared" si="1"/>
        <v>63705700</v>
      </c>
      <c r="H15" s="510">
        <f t="shared" si="1"/>
        <v>86805700</v>
      </c>
      <c r="I15" s="510">
        <f t="shared" si="1"/>
        <v>41438300</v>
      </c>
      <c r="J15" s="510">
        <f t="shared" si="1"/>
        <v>63126700</v>
      </c>
      <c r="K15" s="510">
        <f t="shared" si="1"/>
        <v>112958300</v>
      </c>
      <c r="L15" s="510">
        <f t="shared" si="1"/>
        <v>36501189</v>
      </c>
      <c r="M15" s="510">
        <f t="shared" si="1"/>
        <v>54630276</v>
      </c>
      <c r="N15" s="510">
        <f t="shared" si="1"/>
        <v>10887859</v>
      </c>
      <c r="O15" s="107">
        <f>SUM(C15:N15)</f>
        <v>630506000</v>
      </c>
    </row>
    <row r="16" spans="1:15" s="100" customFormat="1" ht="15" customHeight="1" thickBot="1">
      <c r="A16" s="99" t="s">
        <v>29</v>
      </c>
      <c r="B16" s="767" t="s">
        <v>57</v>
      </c>
      <c r="C16" s="768"/>
      <c r="D16" s="768"/>
      <c r="E16" s="768"/>
      <c r="F16" s="768"/>
      <c r="G16" s="768"/>
      <c r="H16" s="768"/>
      <c r="I16" s="768"/>
      <c r="J16" s="768"/>
      <c r="K16" s="768"/>
      <c r="L16" s="768"/>
      <c r="M16" s="768"/>
      <c r="N16" s="768"/>
      <c r="O16" s="769"/>
    </row>
    <row r="17" spans="1:15" s="105" customFormat="1" ht="13.5" customHeight="1">
      <c r="A17" s="108" t="s">
        <v>30</v>
      </c>
      <c r="B17" s="270" t="s">
        <v>62</v>
      </c>
      <c r="C17" s="509">
        <v>5500000</v>
      </c>
      <c r="D17" s="509">
        <v>5500000</v>
      </c>
      <c r="E17" s="509">
        <v>5500000</v>
      </c>
      <c r="F17" s="509">
        <v>6000000</v>
      </c>
      <c r="G17" s="509">
        <v>6000000</v>
      </c>
      <c r="H17" s="509">
        <v>6500000</v>
      </c>
      <c r="I17" s="509">
        <v>7483800</v>
      </c>
      <c r="J17" s="509">
        <v>9000000</v>
      </c>
      <c r="K17" s="509">
        <v>7000000</v>
      </c>
      <c r="L17" s="509">
        <v>5500000</v>
      </c>
      <c r="M17" s="509">
        <v>5500000</v>
      </c>
      <c r="N17" s="509">
        <v>8500000</v>
      </c>
      <c r="O17" s="106">
        <f t="shared" si="0"/>
        <v>77983800</v>
      </c>
    </row>
    <row r="18" spans="1:15" s="105" customFormat="1" ht="27" customHeight="1">
      <c r="A18" s="103" t="s">
        <v>31</v>
      </c>
      <c r="B18" s="269" t="s">
        <v>183</v>
      </c>
      <c r="C18" s="508">
        <v>963000</v>
      </c>
      <c r="D18" s="508">
        <v>963000</v>
      </c>
      <c r="E18" s="508">
        <v>963000</v>
      </c>
      <c r="F18" s="508">
        <v>1200000</v>
      </c>
      <c r="G18" s="508">
        <v>1200000</v>
      </c>
      <c r="H18" s="508">
        <v>1300000</v>
      </c>
      <c r="I18" s="508">
        <v>1300000</v>
      </c>
      <c r="J18" s="508">
        <v>1800000</v>
      </c>
      <c r="K18" s="508">
        <v>1300000</v>
      </c>
      <c r="L18" s="508">
        <v>963000</v>
      </c>
      <c r="M18" s="508">
        <v>963000</v>
      </c>
      <c r="N18" s="508">
        <v>1881345</v>
      </c>
      <c r="O18" s="104">
        <f t="shared" si="0"/>
        <v>14796345</v>
      </c>
    </row>
    <row r="19" spans="1:15" s="105" customFormat="1" ht="13.5" customHeight="1">
      <c r="A19" s="103" t="s">
        <v>32</v>
      </c>
      <c r="B19" s="267" t="s">
        <v>140</v>
      </c>
      <c r="C19" s="508">
        <v>7000000</v>
      </c>
      <c r="D19" s="508">
        <v>8000000</v>
      </c>
      <c r="E19" s="508">
        <v>10000000</v>
      </c>
      <c r="F19" s="508">
        <v>16000000</v>
      </c>
      <c r="G19" s="508">
        <v>25000000</v>
      </c>
      <c r="H19" s="508">
        <v>28000000</v>
      </c>
      <c r="I19" s="508">
        <v>13000000</v>
      </c>
      <c r="J19" s="508">
        <v>24000000</v>
      </c>
      <c r="K19" s="508">
        <v>14744790</v>
      </c>
      <c r="L19" s="508">
        <v>12000000</v>
      </c>
      <c r="M19" s="508">
        <v>8000000</v>
      </c>
      <c r="N19" s="508">
        <v>5000000</v>
      </c>
      <c r="O19" s="104">
        <f t="shared" si="0"/>
        <v>170744790</v>
      </c>
    </row>
    <row r="20" spans="1:15" s="105" customFormat="1" ht="13.5" customHeight="1">
      <c r="A20" s="103" t="s">
        <v>33</v>
      </c>
      <c r="B20" s="267" t="s">
        <v>184</v>
      </c>
      <c r="C20" s="508">
        <v>5700</v>
      </c>
      <c r="D20" s="508">
        <v>35700</v>
      </c>
      <c r="E20" s="508">
        <v>5700</v>
      </c>
      <c r="F20" s="508">
        <v>5700</v>
      </c>
      <c r="G20" s="508">
        <v>5700</v>
      </c>
      <c r="H20" s="508">
        <v>5700</v>
      </c>
      <c r="I20" s="508">
        <v>5700</v>
      </c>
      <c r="J20" s="508">
        <v>5700</v>
      </c>
      <c r="K20" s="508">
        <v>2000000</v>
      </c>
      <c r="L20" s="508">
        <v>1090700</v>
      </c>
      <c r="M20" s="508">
        <v>200000</v>
      </c>
      <c r="N20" s="508">
        <v>5700</v>
      </c>
      <c r="O20" s="104">
        <f t="shared" si="0"/>
        <v>3372000</v>
      </c>
    </row>
    <row r="21" spans="1:15" s="105" customFormat="1" ht="13.5" customHeight="1">
      <c r="A21" s="103" t="s">
        <v>34</v>
      </c>
      <c r="B21" s="267" t="s">
        <v>12</v>
      </c>
      <c r="C21" s="508"/>
      <c r="D21" s="508"/>
      <c r="E21" s="508">
        <v>5500000</v>
      </c>
      <c r="F21" s="508">
        <v>8000000</v>
      </c>
      <c r="G21" s="508">
        <v>5500000</v>
      </c>
      <c r="H21" s="508">
        <v>15000000</v>
      </c>
      <c r="I21" s="508">
        <v>5500000</v>
      </c>
      <c r="J21" s="508">
        <v>5000000</v>
      </c>
      <c r="K21" s="508">
        <v>15000000</v>
      </c>
      <c r="L21" s="508">
        <v>8947489</v>
      </c>
      <c r="M21" s="508">
        <v>8000000</v>
      </c>
      <c r="N21" s="508">
        <v>8000000</v>
      </c>
      <c r="O21" s="104">
        <f t="shared" si="0"/>
        <v>84447489</v>
      </c>
    </row>
    <row r="22" spans="1:15" s="105" customFormat="1" ht="13.5" customHeight="1">
      <c r="A22" s="103" t="s">
        <v>35</v>
      </c>
      <c r="B22" s="267" t="s">
        <v>229</v>
      </c>
      <c r="C22" s="508">
        <v>200000</v>
      </c>
      <c r="D22" s="508">
        <v>500000</v>
      </c>
      <c r="E22" s="508">
        <v>2500000</v>
      </c>
      <c r="F22" s="508">
        <v>26000000</v>
      </c>
      <c r="G22" s="508">
        <v>6000000</v>
      </c>
      <c r="H22" s="508">
        <v>3000000</v>
      </c>
      <c r="I22" s="508"/>
      <c r="J22" s="508">
        <v>8821000</v>
      </c>
      <c r="K22" s="508"/>
      <c r="L22" s="508"/>
      <c r="M22" s="508"/>
      <c r="N22" s="508"/>
      <c r="O22" s="104">
        <f t="shared" si="0"/>
        <v>47021000</v>
      </c>
    </row>
    <row r="23" spans="1:15" s="105" customFormat="1" ht="15.75">
      <c r="A23" s="103" t="s">
        <v>36</v>
      </c>
      <c r="B23" s="269" t="s">
        <v>187</v>
      </c>
      <c r="C23" s="508"/>
      <c r="D23" s="508"/>
      <c r="E23" s="508"/>
      <c r="F23" s="508">
        <v>20000000</v>
      </c>
      <c r="G23" s="508">
        <v>20000000</v>
      </c>
      <c r="H23" s="508">
        <v>33000000</v>
      </c>
      <c r="I23" s="508"/>
      <c r="J23" s="508">
        <v>9000000</v>
      </c>
      <c r="K23" s="508">
        <v>38000000</v>
      </c>
      <c r="L23" s="508">
        <v>8000000</v>
      </c>
      <c r="M23" s="508">
        <v>65000000</v>
      </c>
      <c r="N23" s="508">
        <v>36000000</v>
      </c>
      <c r="O23" s="104">
        <f t="shared" si="0"/>
        <v>229000000</v>
      </c>
    </row>
    <row r="24" spans="1:15" s="105" customFormat="1" ht="13.5" customHeight="1">
      <c r="A24" s="103" t="s">
        <v>37</v>
      </c>
      <c r="B24" s="267" t="s">
        <v>231</v>
      </c>
      <c r="C24" s="508"/>
      <c r="D24" s="508"/>
      <c r="E24" s="508"/>
      <c r="F24" s="508"/>
      <c r="G24" s="508"/>
      <c r="H24" s="508"/>
      <c r="I24" s="508"/>
      <c r="J24" s="508"/>
      <c r="K24" s="508"/>
      <c r="L24" s="508"/>
      <c r="M24" s="508"/>
      <c r="N24" s="508"/>
      <c r="O24" s="104">
        <f t="shared" si="0"/>
        <v>0</v>
      </c>
    </row>
    <row r="25" spans="1:15" s="105" customFormat="1" ht="13.5" customHeight="1" thickBot="1">
      <c r="A25" s="103" t="s">
        <v>38</v>
      </c>
      <c r="B25" s="267" t="s">
        <v>13</v>
      </c>
      <c r="C25" s="508">
        <v>3140576</v>
      </c>
      <c r="D25" s="508"/>
      <c r="E25" s="508"/>
      <c r="F25" s="508"/>
      <c r="G25" s="508"/>
      <c r="H25" s="508"/>
      <c r="I25" s="508"/>
      <c r="J25" s="508"/>
      <c r="K25" s="508"/>
      <c r="L25" s="508"/>
      <c r="M25" s="508"/>
      <c r="N25" s="508"/>
      <c r="O25" s="104">
        <f t="shared" si="0"/>
        <v>3140576</v>
      </c>
    </row>
    <row r="26" spans="1:15" s="100" customFormat="1" ht="15.75" customHeight="1" thickBot="1">
      <c r="A26" s="109" t="s">
        <v>39</v>
      </c>
      <c r="B26" s="37" t="s">
        <v>110</v>
      </c>
      <c r="C26" s="510">
        <f aca="true" t="shared" si="2" ref="C26:N26">SUM(C17:C25)</f>
        <v>16809276</v>
      </c>
      <c r="D26" s="510">
        <f t="shared" si="2"/>
        <v>14998700</v>
      </c>
      <c r="E26" s="510">
        <f t="shared" si="2"/>
        <v>24468700</v>
      </c>
      <c r="F26" s="510">
        <f t="shared" si="2"/>
        <v>77205700</v>
      </c>
      <c r="G26" s="510">
        <f t="shared" si="2"/>
        <v>63705700</v>
      </c>
      <c r="H26" s="510">
        <f t="shared" si="2"/>
        <v>86805700</v>
      </c>
      <c r="I26" s="510">
        <f t="shared" si="2"/>
        <v>27289500</v>
      </c>
      <c r="J26" s="510">
        <f t="shared" si="2"/>
        <v>57626700</v>
      </c>
      <c r="K26" s="510">
        <f t="shared" si="2"/>
        <v>78044790</v>
      </c>
      <c r="L26" s="510">
        <f t="shared" si="2"/>
        <v>36501189</v>
      </c>
      <c r="M26" s="510">
        <f t="shared" si="2"/>
        <v>87663000</v>
      </c>
      <c r="N26" s="510">
        <f t="shared" si="2"/>
        <v>59387045</v>
      </c>
      <c r="O26" s="107">
        <f t="shared" si="0"/>
        <v>630506000</v>
      </c>
    </row>
    <row r="27" spans="1:15" ht="16.5" thickBot="1">
      <c r="A27" s="109" t="s">
        <v>40</v>
      </c>
      <c r="B27" s="271" t="s">
        <v>111</v>
      </c>
      <c r="C27" s="511">
        <f aca="true" t="shared" si="3" ref="C27:O27">C15-C26</f>
        <v>0</v>
      </c>
      <c r="D27" s="511">
        <f t="shared" si="3"/>
        <v>0</v>
      </c>
      <c r="E27" s="511">
        <f t="shared" si="3"/>
        <v>26969600</v>
      </c>
      <c r="F27" s="511">
        <f t="shared" si="3"/>
        <v>0</v>
      </c>
      <c r="G27" s="511">
        <f t="shared" si="3"/>
        <v>0</v>
      </c>
      <c r="H27" s="511">
        <f t="shared" si="3"/>
        <v>0</v>
      </c>
      <c r="I27" s="511">
        <f t="shared" si="3"/>
        <v>14148800</v>
      </c>
      <c r="J27" s="511">
        <f t="shared" si="3"/>
        <v>5500000</v>
      </c>
      <c r="K27" s="511">
        <f t="shared" si="3"/>
        <v>34913510</v>
      </c>
      <c r="L27" s="511">
        <f t="shared" si="3"/>
        <v>0</v>
      </c>
      <c r="M27" s="511">
        <f t="shared" si="3"/>
        <v>-33032724</v>
      </c>
      <c r="N27" s="511">
        <f t="shared" si="3"/>
        <v>-48499186</v>
      </c>
      <c r="O27" s="110">
        <f t="shared" si="3"/>
        <v>0</v>
      </c>
    </row>
    <row r="28" ht="15.75">
      <c r="A28" s="112"/>
    </row>
    <row r="29" spans="2:15" ht="15.75">
      <c r="B29" s="113"/>
      <c r="C29" s="114"/>
      <c r="D29" s="114"/>
      <c r="O29" s="111"/>
    </row>
    <row r="30" ht="15.75">
      <c r="O30" s="111"/>
    </row>
    <row r="31" ht="15.75">
      <c r="O31" s="111"/>
    </row>
    <row r="32" ht="15.75">
      <c r="O32" s="111"/>
    </row>
    <row r="33" ht="15.75">
      <c r="O33" s="111"/>
    </row>
    <row r="34" ht="15.75">
      <c r="O34" s="111"/>
    </row>
    <row r="35" ht="15.75">
      <c r="O35" s="111"/>
    </row>
    <row r="36" ht="15.75">
      <c r="O36" s="111"/>
    </row>
    <row r="37" ht="15.75">
      <c r="O37" s="111"/>
    </row>
    <row r="38" ht="15.75">
      <c r="O38" s="111"/>
    </row>
    <row r="39" ht="15.75">
      <c r="O39" s="111"/>
    </row>
    <row r="40" ht="15.75">
      <c r="O40" s="111"/>
    </row>
    <row r="41" ht="15.75">
      <c r="O41" s="111"/>
    </row>
    <row r="42" ht="15.75">
      <c r="O42" s="111"/>
    </row>
    <row r="43" ht="15.75">
      <c r="O43" s="111"/>
    </row>
    <row r="44" ht="15.75">
      <c r="O44" s="111"/>
    </row>
    <row r="45" ht="15.75">
      <c r="O45" s="111"/>
    </row>
    <row r="46" ht="15.75">
      <c r="O46" s="111"/>
    </row>
    <row r="47" ht="15.75">
      <c r="O47" s="111"/>
    </row>
    <row r="48" ht="15.75">
      <c r="O48" s="111"/>
    </row>
    <row r="49" ht="15.75">
      <c r="O49" s="111"/>
    </row>
    <row r="50" ht="15.75">
      <c r="O50" s="111"/>
    </row>
    <row r="51" ht="15.75">
      <c r="O51" s="111"/>
    </row>
    <row r="52" ht="15.75">
      <c r="O52" s="111"/>
    </row>
    <row r="53" ht="15.75">
      <c r="O53" s="111"/>
    </row>
    <row r="54" ht="15.75">
      <c r="O54" s="111"/>
    </row>
    <row r="55" ht="15.75">
      <c r="O55" s="111"/>
    </row>
    <row r="56" ht="15.75">
      <c r="O56" s="111"/>
    </row>
    <row r="57" ht="15.75">
      <c r="O57" s="111"/>
    </row>
    <row r="58" ht="15.75">
      <c r="O58" s="111"/>
    </row>
    <row r="59" ht="15.75">
      <c r="O59" s="111"/>
    </row>
    <row r="60" ht="15.75">
      <c r="O60" s="111"/>
    </row>
    <row r="61" ht="15.75">
      <c r="O61" s="111"/>
    </row>
    <row r="62" ht="15.75">
      <c r="O62" s="111"/>
    </row>
    <row r="63" ht="15.75">
      <c r="O63" s="111"/>
    </row>
    <row r="64" ht="15.75">
      <c r="O64" s="111"/>
    </row>
    <row r="65" ht="15.75">
      <c r="O65" s="111"/>
    </row>
    <row r="66" ht="15.75">
      <c r="O66" s="111"/>
    </row>
    <row r="67" ht="15.75">
      <c r="O67" s="111"/>
    </row>
    <row r="68" ht="15.75">
      <c r="O68" s="111"/>
    </row>
    <row r="69" ht="15.75">
      <c r="O69" s="111"/>
    </row>
    <row r="70" ht="15.75">
      <c r="O70" s="111"/>
    </row>
    <row r="71" ht="15.75">
      <c r="O71" s="111"/>
    </row>
    <row r="72" ht="15.75">
      <c r="O72" s="111"/>
    </row>
    <row r="73" ht="15.75">
      <c r="O73" s="111"/>
    </row>
    <row r="74" ht="15.75">
      <c r="O74" s="111"/>
    </row>
    <row r="75" ht="15.75">
      <c r="O75" s="111"/>
    </row>
    <row r="76" ht="15.75">
      <c r="O76" s="111"/>
    </row>
    <row r="77" ht="15.75">
      <c r="O77" s="111"/>
    </row>
    <row r="78" ht="15.75">
      <c r="O78" s="111"/>
    </row>
    <row r="79" ht="15.75">
      <c r="O79" s="111"/>
    </row>
    <row r="80" ht="15.75">
      <c r="O80" s="111"/>
    </row>
    <row r="81" ht="15.75">
      <c r="O81" s="111"/>
    </row>
    <row r="82" ht="15.75">
      <c r="O82" s="111"/>
    </row>
  </sheetData>
  <sheetProtection sheet="1"/>
  <mergeCells count="3">
    <mergeCell ref="B5:O5"/>
    <mergeCell ref="B16:O16"/>
    <mergeCell ref="A2:O2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="120" zoomScaleNormal="120" workbookViewId="0" topLeftCell="A1">
      <selection activeCell="A7" sqref="A7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5.75">
      <c r="A2" s="83" t="s">
        <v>151</v>
      </c>
    </row>
    <row r="4" spans="1:2" ht="12.75">
      <c r="A4" s="126"/>
      <c r="B4" s="126"/>
    </row>
    <row r="5" spans="1:2" s="143" customFormat="1" ht="15.75">
      <c r="A5" s="83" t="s">
        <v>574</v>
      </c>
      <c r="B5" s="142"/>
    </row>
    <row r="6" spans="1:2" ht="12.75">
      <c r="A6" s="126"/>
      <c r="B6" s="126"/>
    </row>
    <row r="7" spans="1:2" ht="12.75">
      <c r="A7" s="126" t="s">
        <v>539</v>
      </c>
      <c r="B7" s="126" t="s">
        <v>485</v>
      </c>
    </row>
    <row r="8" spans="1:2" ht="12.75">
      <c r="A8" s="126" t="s">
        <v>540</v>
      </c>
      <c r="B8" s="126" t="s">
        <v>486</v>
      </c>
    </row>
    <row r="9" spans="1:2" ht="12.75">
      <c r="A9" s="126" t="s">
        <v>541</v>
      </c>
      <c r="B9" s="126" t="s">
        <v>487</v>
      </c>
    </row>
    <row r="10" spans="1:2" ht="12.75">
      <c r="A10" s="126"/>
      <c r="B10" s="126"/>
    </row>
    <row r="11" spans="1:2" ht="12.75">
      <c r="A11" s="126"/>
      <c r="B11" s="126"/>
    </row>
    <row r="12" spans="1:2" s="143" customFormat="1" ht="15.75">
      <c r="A12" s="83" t="str">
        <f>+CONCATENATE(LEFT(A5,4),". évi előirányzat KIADÁSOK")</f>
        <v>2019. évi előirányzat KIADÁSOK</v>
      </c>
      <c r="B12" s="142"/>
    </row>
    <row r="13" spans="1:2" ht="12.75">
      <c r="A13" s="126"/>
      <c r="B13" s="126"/>
    </row>
    <row r="14" spans="1:2" ht="12.75">
      <c r="A14" s="126" t="s">
        <v>542</v>
      </c>
      <c r="B14" s="126" t="s">
        <v>488</v>
      </c>
    </row>
    <row r="15" spans="1:2" ht="12.75">
      <c r="A15" s="126" t="s">
        <v>543</v>
      </c>
      <c r="B15" s="126" t="s">
        <v>489</v>
      </c>
    </row>
    <row r="16" spans="1:2" ht="12.75">
      <c r="A16" s="126" t="s">
        <v>544</v>
      </c>
      <c r="B16" s="126" t="s">
        <v>490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6"/>
  <sheetViews>
    <sheetView zoomScale="120" zoomScaleNormal="120" zoomScalePageLayoutView="120" workbookViewId="0" topLeftCell="A1">
      <selection activeCell="B17" sqref="B17"/>
    </sheetView>
  </sheetViews>
  <sheetFormatPr defaultColWidth="9.00390625" defaultRowHeight="12.75"/>
  <cols>
    <col min="1" max="1" width="13.875" style="0" customWidth="1"/>
    <col min="2" max="2" width="88.625" style="0" customWidth="1"/>
    <col min="3" max="3" width="16.875" style="0" customWidth="1"/>
    <col min="4" max="4" width="4.875" style="643" customWidth="1"/>
  </cols>
  <sheetData>
    <row r="1" spans="2:4" ht="47.25" customHeight="1">
      <c r="B1" s="772" t="str">
        <f>+CONCATENATE("A ",LEFT(KV_ÖSSZEFÜGGÉSEK!A5,4),". évi általános működés és ágazati feladatok támogatásának alakulása jogcímenként")</f>
        <v>A 2019. évi általános működés és ágazati feladatok támogatásának alakulása jogcímenként</v>
      </c>
      <c r="C1" s="772"/>
      <c r="D1" s="773" t="str">
        <f>CONCATENATE("5. tájékoztató tábla ",ALAPADATOK!A7," ",ALAPADATOK!B7," ",ALAPADATOK!C7," ",ALAPADATOK!D7," ",ALAPADATOK!E7," ",ALAPADATOK!F7," ",ALAPADATOK!G7," ",ALAPADATOK!H7)</f>
        <v>5. tájékoztató tábla a 4 / 2019 ( II. 25. ) önkormányzati rendelethez</v>
      </c>
    </row>
    <row r="2" spans="2:4" ht="22.5" customHeight="1" thickBot="1">
      <c r="B2" s="356"/>
      <c r="C2" s="636" t="s">
        <v>680</v>
      </c>
      <c r="D2" s="773"/>
    </row>
    <row r="3" spans="1:8" ht="54" customHeight="1" thickBot="1">
      <c r="A3" s="637" t="s">
        <v>682</v>
      </c>
      <c r="B3" s="273" t="s">
        <v>52</v>
      </c>
      <c r="C3" s="619" t="str">
        <f>+CONCATENATE(LEFT(KV_ÖSSZEFÜGGÉSEK!A5,4),". évi tervezett támogatás összesen")</f>
        <v>2019. évi tervezett támogatás összesen</v>
      </c>
      <c r="D3" s="773"/>
      <c r="H3" s="616"/>
    </row>
    <row r="4" spans="1:4" s="46" customFormat="1" ht="13.5" thickBot="1">
      <c r="A4" s="638" t="s">
        <v>491</v>
      </c>
      <c r="B4" s="176" t="s">
        <v>492</v>
      </c>
      <c r="C4" s="177" t="s">
        <v>493</v>
      </c>
      <c r="D4" s="773"/>
    </row>
    <row r="5" spans="1:4" ht="12.75">
      <c r="A5" s="639"/>
      <c r="B5" s="646" t="s">
        <v>689</v>
      </c>
      <c r="C5" s="383">
        <v>5343080</v>
      </c>
      <c r="D5" s="773"/>
    </row>
    <row r="6" spans="1:4" ht="12.75" customHeight="1">
      <c r="A6" s="640"/>
      <c r="B6" s="115" t="s">
        <v>690</v>
      </c>
      <c r="C6" s="383">
        <v>13440000</v>
      </c>
      <c r="D6" s="773"/>
    </row>
    <row r="7" spans="1:4" ht="12.75">
      <c r="A7" s="640"/>
      <c r="B7" s="115" t="s">
        <v>691</v>
      </c>
      <c r="C7" s="383">
        <v>565662</v>
      </c>
      <c r="D7" s="773"/>
    </row>
    <row r="8" spans="1:4" ht="12.75">
      <c r="A8" s="640"/>
      <c r="B8" s="115" t="s">
        <v>692</v>
      </c>
      <c r="C8" s="383">
        <v>8839380</v>
      </c>
      <c r="D8" s="773"/>
    </row>
    <row r="9" spans="1:4" ht="12.75">
      <c r="A9" s="640"/>
      <c r="B9" s="115" t="s">
        <v>693</v>
      </c>
      <c r="C9" s="383">
        <v>4470983</v>
      </c>
      <c r="D9" s="773"/>
    </row>
    <row r="10" spans="1:4" ht="12.75">
      <c r="A10" s="640"/>
      <c r="B10" s="115" t="s">
        <v>694</v>
      </c>
      <c r="C10" s="383">
        <v>502350</v>
      </c>
      <c r="D10" s="773"/>
    </row>
    <row r="11" spans="1:4" ht="12.75">
      <c r="A11" s="640"/>
      <c r="B11" s="115" t="s">
        <v>695</v>
      </c>
      <c r="C11" s="383">
        <v>32822000</v>
      </c>
      <c r="D11" s="773"/>
    </row>
    <row r="12" spans="1:4" ht="12.75">
      <c r="A12" s="640"/>
      <c r="B12" s="115" t="s">
        <v>699</v>
      </c>
      <c r="C12" s="383">
        <v>1120500</v>
      </c>
      <c r="D12" s="773"/>
    </row>
    <row r="13" spans="1:4" ht="12.75" customHeight="1">
      <c r="A13" s="640"/>
      <c r="B13" s="115" t="s">
        <v>696</v>
      </c>
      <c r="C13" s="383">
        <v>8005000</v>
      </c>
      <c r="D13" s="773"/>
    </row>
    <row r="14" spans="1:4" ht="12.75">
      <c r="A14" s="640"/>
      <c r="B14" s="115" t="s">
        <v>697</v>
      </c>
      <c r="C14" s="383">
        <v>1605440</v>
      </c>
      <c r="D14" s="773"/>
    </row>
    <row r="15" spans="1:4" ht="12.75">
      <c r="A15" s="640"/>
      <c r="B15" s="115" t="s">
        <v>698</v>
      </c>
      <c r="C15" s="383">
        <v>1800000</v>
      </c>
      <c r="D15" s="773"/>
    </row>
    <row r="16" spans="1:4" ht="12.75">
      <c r="A16" s="640"/>
      <c r="B16" s="115" t="s">
        <v>700</v>
      </c>
      <c r="C16" s="383">
        <v>105757</v>
      </c>
      <c r="D16" s="773"/>
    </row>
    <row r="17" spans="1:4" ht="12.75">
      <c r="A17" s="640"/>
      <c r="B17" s="115"/>
      <c r="C17" s="383"/>
      <c r="D17" s="773"/>
    </row>
    <row r="18" spans="1:4" ht="12.75">
      <c r="A18" s="640"/>
      <c r="B18" s="115"/>
      <c r="C18" s="383"/>
      <c r="D18" s="773"/>
    </row>
    <row r="19" spans="1:4" ht="12.75">
      <c r="A19" s="640"/>
      <c r="B19" s="115"/>
      <c r="C19" s="383"/>
      <c r="D19" s="773"/>
    </row>
    <row r="20" spans="1:4" ht="12.75">
      <c r="A20" s="640"/>
      <c r="B20" s="115"/>
      <c r="C20" s="383"/>
      <c r="D20" s="773"/>
    </row>
    <row r="21" spans="1:4" ht="12.75">
      <c r="A21" s="640"/>
      <c r="B21" s="115"/>
      <c r="C21" s="383"/>
      <c r="D21" s="773"/>
    </row>
    <row r="22" spans="1:4" ht="12.75">
      <c r="A22" s="640"/>
      <c r="B22" s="115"/>
      <c r="C22" s="383"/>
      <c r="D22" s="773"/>
    </row>
    <row r="23" spans="1:4" ht="12.75">
      <c r="A23" s="640"/>
      <c r="B23" s="115"/>
      <c r="C23" s="383"/>
      <c r="D23" s="773"/>
    </row>
    <row r="24" spans="1:4" ht="13.5" thickBot="1">
      <c r="A24" s="641"/>
      <c r="B24" s="116"/>
      <c r="C24" s="383"/>
      <c r="D24" s="773"/>
    </row>
    <row r="25" spans="1:4" s="48" customFormat="1" ht="19.5" customHeight="1" thickBot="1">
      <c r="A25" s="642"/>
      <c r="B25" s="34" t="s">
        <v>53</v>
      </c>
      <c r="C25" s="47">
        <f>SUM(C5:C24)</f>
        <v>78620152</v>
      </c>
      <c r="D25" s="773"/>
    </row>
    <row r="26" spans="1:2" ht="12.75">
      <c r="A26" s="774" t="s">
        <v>681</v>
      </c>
      <c r="B26" s="774"/>
    </row>
  </sheetData>
  <sheetProtection sheet="1"/>
  <mergeCells count="3">
    <mergeCell ref="B1:C1"/>
    <mergeCell ref="D1:D25"/>
    <mergeCell ref="A26:B2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D40"/>
  <sheetViews>
    <sheetView zoomScale="120" zoomScaleNormal="120" workbookViewId="0" topLeftCell="A1">
      <selection activeCell="D1" sqref="D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3:4" ht="15">
      <c r="C1" s="606"/>
      <c r="D1" s="615" t="str">
        <f>CONCATENATE("6. tájékoztató tábla ",ALAPADATOK!A7," ",ALAPADATOK!B7," ",ALAPADATOK!C7," ",ALAPADATOK!D7," ",ALAPADATOK!E7," ",ALAPADATOK!F7," ",ALAPADATOK!G7," ",ALAPADATOK!H7)</f>
        <v>6. tájékoztató tábla a 4 / 2019 ( II. 25. ) önkormányzati rendelethez</v>
      </c>
    </row>
    <row r="2" spans="1:4" ht="45" customHeight="1">
      <c r="A2" s="778" t="str">
        <f>+CONCATENATE("K I M U T A T Á S",CHAR(10),"a ",LEFT(KV_ÖSSZEFÜGGÉSEK!A5,4),". évben céljelleggel juttatott támogatásokról")</f>
        <v>K I M U T A T Á S
a 2019. évben céljelleggel juttatott támogatásokról</v>
      </c>
      <c r="B2" s="778"/>
      <c r="C2" s="778"/>
      <c r="D2" s="778"/>
    </row>
    <row r="3" spans="1:4" ht="17.25" customHeight="1">
      <c r="A3" s="355"/>
      <c r="B3" s="355"/>
      <c r="C3" s="355"/>
      <c r="D3" s="355"/>
    </row>
    <row r="4" spans="3:4" ht="13.5" thickBot="1">
      <c r="C4" s="775" t="str">
        <f>'KV_4.sz.tájékoztató_t.'!O3</f>
        <v>Forintban</v>
      </c>
      <c r="D4" s="775"/>
    </row>
    <row r="5" spans="1:4" ht="42.75" customHeight="1" thickBot="1">
      <c r="A5" s="357" t="s">
        <v>69</v>
      </c>
      <c r="B5" s="358" t="s">
        <v>125</v>
      </c>
      <c r="C5" s="358" t="s">
        <v>126</v>
      </c>
      <c r="D5" s="359" t="s">
        <v>14</v>
      </c>
    </row>
    <row r="6" spans="1:4" ht="15.75" customHeight="1">
      <c r="A6" s="194" t="s">
        <v>18</v>
      </c>
      <c r="B6" s="29" t="s">
        <v>701</v>
      </c>
      <c r="C6" s="29" t="s">
        <v>702</v>
      </c>
      <c r="D6" s="512">
        <v>6400000</v>
      </c>
    </row>
    <row r="7" spans="1:4" ht="15.75" customHeight="1">
      <c r="A7" s="195" t="s">
        <v>19</v>
      </c>
      <c r="B7" s="30" t="s">
        <v>703</v>
      </c>
      <c r="C7" s="30" t="s">
        <v>702</v>
      </c>
      <c r="D7" s="513">
        <v>400000</v>
      </c>
    </row>
    <row r="8" spans="1:4" ht="15.75" customHeight="1">
      <c r="A8" s="195" t="s">
        <v>20</v>
      </c>
      <c r="B8" s="30" t="s">
        <v>704</v>
      </c>
      <c r="C8" s="30" t="s">
        <v>702</v>
      </c>
      <c r="D8" s="513">
        <v>400000</v>
      </c>
    </row>
    <row r="9" spans="1:4" ht="15.75" customHeight="1">
      <c r="A9" s="195" t="s">
        <v>21</v>
      </c>
      <c r="B9" s="30" t="s">
        <v>705</v>
      </c>
      <c r="C9" s="30" t="s">
        <v>702</v>
      </c>
      <c r="D9" s="513">
        <v>1200000</v>
      </c>
    </row>
    <row r="10" spans="1:4" ht="15.75" customHeight="1">
      <c r="A10" s="195" t="s">
        <v>22</v>
      </c>
      <c r="B10" s="30" t="s">
        <v>706</v>
      </c>
      <c r="C10" s="30" t="s">
        <v>702</v>
      </c>
      <c r="D10" s="513">
        <v>500000</v>
      </c>
    </row>
    <row r="11" spans="1:4" ht="15.75" customHeight="1">
      <c r="A11" s="195" t="s">
        <v>23</v>
      </c>
      <c r="B11" s="30" t="s">
        <v>707</v>
      </c>
      <c r="C11" s="30" t="s">
        <v>702</v>
      </c>
      <c r="D11" s="513">
        <v>600000</v>
      </c>
    </row>
    <row r="12" spans="1:4" ht="15.75" customHeight="1">
      <c r="A12" s="195" t="s">
        <v>24</v>
      </c>
      <c r="B12" s="30" t="s">
        <v>708</v>
      </c>
      <c r="C12" s="30" t="s">
        <v>702</v>
      </c>
      <c r="D12" s="513">
        <v>1000000</v>
      </c>
    </row>
    <row r="13" spans="1:4" ht="15.75" customHeight="1">
      <c r="A13" s="195" t="s">
        <v>25</v>
      </c>
      <c r="B13" s="30" t="s">
        <v>709</v>
      </c>
      <c r="C13" s="30" t="s">
        <v>702</v>
      </c>
      <c r="D13" s="513">
        <v>11032054</v>
      </c>
    </row>
    <row r="14" spans="1:4" ht="15.75" customHeight="1">
      <c r="A14" s="195" t="s">
        <v>26</v>
      </c>
      <c r="B14" s="30" t="s">
        <v>710</v>
      </c>
      <c r="C14" s="30" t="s">
        <v>702</v>
      </c>
      <c r="D14" s="513">
        <v>33000000</v>
      </c>
    </row>
    <row r="15" spans="1:4" ht="15.75" customHeight="1">
      <c r="A15" s="195" t="s">
        <v>27</v>
      </c>
      <c r="B15" s="30" t="s">
        <v>711</v>
      </c>
      <c r="C15" s="30" t="s">
        <v>702</v>
      </c>
      <c r="D15" s="513">
        <v>1960219</v>
      </c>
    </row>
    <row r="16" spans="1:4" ht="15.75" customHeight="1">
      <c r="A16" s="195" t="s">
        <v>28</v>
      </c>
      <c r="B16" s="30" t="s">
        <v>712</v>
      </c>
      <c r="C16" s="30" t="s">
        <v>702</v>
      </c>
      <c r="D16" s="513">
        <v>800000</v>
      </c>
    </row>
    <row r="17" spans="1:4" ht="15.75" customHeight="1">
      <c r="A17" s="195" t="s">
        <v>29</v>
      </c>
      <c r="B17" s="30" t="s">
        <v>713</v>
      </c>
      <c r="C17" s="30" t="s">
        <v>702</v>
      </c>
      <c r="D17" s="513">
        <v>1300000</v>
      </c>
    </row>
    <row r="18" spans="1:4" ht="15.75" customHeight="1">
      <c r="A18" s="195" t="s">
        <v>30</v>
      </c>
      <c r="B18" s="30" t="s">
        <v>714</v>
      </c>
      <c r="C18" s="30" t="s">
        <v>702</v>
      </c>
      <c r="D18" s="513">
        <v>577347</v>
      </c>
    </row>
    <row r="19" spans="1:4" ht="15.75" customHeight="1">
      <c r="A19" s="195" t="s">
        <v>31</v>
      </c>
      <c r="B19" s="30" t="s">
        <v>715</v>
      </c>
      <c r="C19" s="30" t="s">
        <v>702</v>
      </c>
      <c r="D19" s="513">
        <v>607000</v>
      </c>
    </row>
    <row r="20" spans="1:4" ht="15.75" customHeight="1">
      <c r="A20" s="195" t="s">
        <v>32</v>
      </c>
      <c r="B20" s="30"/>
      <c r="C20" s="30"/>
      <c r="D20" s="513"/>
    </row>
    <row r="21" spans="1:4" ht="15.75" customHeight="1">
      <c r="A21" s="195" t="s">
        <v>33</v>
      </c>
      <c r="B21" s="30"/>
      <c r="C21" s="30"/>
      <c r="D21" s="513"/>
    </row>
    <row r="22" spans="1:4" ht="15.75" customHeight="1">
      <c r="A22" s="195" t="s">
        <v>34</v>
      </c>
      <c r="B22" s="30"/>
      <c r="C22" s="30"/>
      <c r="D22" s="513"/>
    </row>
    <row r="23" spans="1:4" ht="15.75" customHeight="1">
      <c r="A23" s="195" t="s">
        <v>35</v>
      </c>
      <c r="B23" s="30"/>
      <c r="C23" s="30"/>
      <c r="D23" s="513"/>
    </row>
    <row r="24" spans="1:4" ht="15.75" customHeight="1">
      <c r="A24" s="195" t="s">
        <v>36</v>
      </c>
      <c r="B24" s="30"/>
      <c r="C24" s="30"/>
      <c r="D24" s="513"/>
    </row>
    <row r="25" spans="1:4" ht="15.75" customHeight="1">
      <c r="A25" s="195" t="s">
        <v>37</v>
      </c>
      <c r="B25" s="30"/>
      <c r="C25" s="30"/>
      <c r="D25" s="513"/>
    </row>
    <row r="26" spans="1:4" ht="15.75" customHeight="1">
      <c r="A26" s="195" t="s">
        <v>38</v>
      </c>
      <c r="B26" s="30"/>
      <c r="C26" s="30"/>
      <c r="D26" s="513"/>
    </row>
    <row r="27" spans="1:4" ht="15.75" customHeight="1">
      <c r="A27" s="195" t="s">
        <v>39</v>
      </c>
      <c r="B27" s="30"/>
      <c r="C27" s="30"/>
      <c r="D27" s="513"/>
    </row>
    <row r="28" spans="1:4" ht="15.75" customHeight="1">
      <c r="A28" s="195" t="s">
        <v>40</v>
      </c>
      <c r="B28" s="30"/>
      <c r="C28" s="30"/>
      <c r="D28" s="513"/>
    </row>
    <row r="29" spans="1:4" ht="15.75" customHeight="1">
      <c r="A29" s="195" t="s">
        <v>41</v>
      </c>
      <c r="B29" s="30"/>
      <c r="C29" s="30"/>
      <c r="D29" s="513"/>
    </row>
    <row r="30" spans="1:4" ht="15.75" customHeight="1">
      <c r="A30" s="195" t="s">
        <v>42</v>
      </c>
      <c r="B30" s="30"/>
      <c r="C30" s="30"/>
      <c r="D30" s="513"/>
    </row>
    <row r="31" spans="1:4" ht="15.75" customHeight="1">
      <c r="A31" s="195" t="s">
        <v>43</v>
      </c>
      <c r="B31" s="30"/>
      <c r="C31" s="30"/>
      <c r="D31" s="513"/>
    </row>
    <row r="32" spans="1:4" ht="15.75" customHeight="1">
      <c r="A32" s="195" t="s">
        <v>44</v>
      </c>
      <c r="B32" s="30"/>
      <c r="C32" s="30"/>
      <c r="D32" s="513"/>
    </row>
    <row r="33" spans="1:4" ht="15.75" customHeight="1">
      <c r="A33" s="195" t="s">
        <v>45</v>
      </c>
      <c r="B33" s="30"/>
      <c r="C33" s="30"/>
      <c r="D33" s="513"/>
    </row>
    <row r="34" spans="1:4" ht="15.75" customHeight="1">
      <c r="A34" s="195" t="s">
        <v>46</v>
      </c>
      <c r="B34" s="30"/>
      <c r="C34" s="30"/>
      <c r="D34" s="513"/>
    </row>
    <row r="35" spans="1:4" ht="15.75" customHeight="1">
      <c r="A35" s="195" t="s">
        <v>127</v>
      </c>
      <c r="B35" s="30"/>
      <c r="C35" s="30"/>
      <c r="D35" s="513"/>
    </row>
    <row r="36" spans="1:4" ht="15.75" customHeight="1">
      <c r="A36" s="195" t="s">
        <v>128</v>
      </c>
      <c r="B36" s="30"/>
      <c r="C36" s="30"/>
      <c r="D36" s="513"/>
    </row>
    <row r="37" spans="1:4" ht="15.75" customHeight="1">
      <c r="A37" s="195" t="s">
        <v>129</v>
      </c>
      <c r="B37" s="30"/>
      <c r="C37" s="30"/>
      <c r="D37" s="513"/>
    </row>
    <row r="38" spans="1:4" ht="15.75" customHeight="1" thickBot="1">
      <c r="A38" s="196" t="s">
        <v>130</v>
      </c>
      <c r="B38" s="31"/>
      <c r="C38" s="31"/>
      <c r="D38" s="514"/>
    </row>
    <row r="39" spans="1:4" ht="15.75" customHeight="1" thickBot="1">
      <c r="A39" s="776" t="s">
        <v>53</v>
      </c>
      <c r="B39" s="777"/>
      <c r="C39" s="197"/>
      <c r="D39" s="515">
        <f>SUM(D6:D38)</f>
        <v>59776620</v>
      </c>
    </row>
    <row r="40" ht="12.75">
      <c r="A40" t="s">
        <v>202</v>
      </c>
    </row>
  </sheetData>
  <sheetProtection sheet="1"/>
  <mergeCells count="3">
    <mergeCell ref="C4:D4"/>
    <mergeCell ref="A39:B39"/>
    <mergeCell ref="A2:D2"/>
  </mergeCells>
  <conditionalFormatting sqref="D39">
    <cfRule type="cellIs" priority="1" dxfId="5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view="pageLayout" zoomScaleNormal="120" zoomScaleSheetLayoutView="100" workbookViewId="0" topLeftCell="A1">
      <selection activeCell="E9" sqref="E9"/>
    </sheetView>
  </sheetViews>
  <sheetFormatPr defaultColWidth="9.00390625" defaultRowHeight="12.75"/>
  <cols>
    <col min="1" max="1" width="9.00390625" style="38" customWidth="1"/>
    <col min="2" max="2" width="66.375" style="38" bestFit="1" customWidth="1"/>
    <col min="3" max="3" width="15.50390625" style="361" customWidth="1"/>
    <col min="4" max="5" width="15.50390625" style="38" customWidth="1"/>
    <col min="6" max="6" width="9.00390625" style="38" customWidth="1"/>
    <col min="7" max="16384" width="9.375" style="38" customWidth="1"/>
  </cols>
  <sheetData>
    <row r="1" spans="3:5" ht="15.75">
      <c r="C1" s="609"/>
      <c r="D1" s="606"/>
      <c r="E1" s="615" t="str">
        <f>CONCATENATE("7. tájékoztató tábla ",ALAPADATOK!A7," ",ALAPADATOK!B7," ",ALAPADATOK!C7," ",ALAPADATOK!D7," ",ALAPADATOK!E7," ",ALAPADATOK!F7," ",ALAPADATOK!G7," ",ALAPADATOK!H7)</f>
        <v>7. tájékoztató tábla a 4 / 2019 ( II. 25. ) önkormányzati rendelethez</v>
      </c>
    </row>
    <row r="2" spans="1:5" ht="15.75">
      <c r="A2" s="779" t="str">
        <f>CONCATENATE(ALAPADATOK!A3)</f>
        <v>BALATONGYÖRÖK KÖZSÉG ÖNKORMÁNYZATA</v>
      </c>
      <c r="B2" s="780"/>
      <c r="C2" s="780"/>
      <c r="D2" s="780"/>
      <c r="E2" s="780"/>
    </row>
    <row r="3" spans="1:5" ht="15.75">
      <c r="A3" s="753" t="s">
        <v>603</v>
      </c>
      <c r="B3" s="781"/>
      <c r="C3" s="781"/>
      <c r="D3" s="781"/>
      <c r="E3" s="781"/>
    </row>
    <row r="4" spans="1:5" ht="15.75" customHeight="1">
      <c r="A4" s="701" t="s">
        <v>602</v>
      </c>
      <c r="B4" s="701"/>
      <c r="C4" s="701"/>
      <c r="D4" s="701"/>
      <c r="E4" s="701"/>
    </row>
    <row r="5" spans="1:5" ht="15.75" customHeight="1" thickBot="1">
      <c r="A5" s="700" t="s">
        <v>152</v>
      </c>
      <c r="B5" s="700"/>
      <c r="D5" s="136"/>
      <c r="E5" s="289" t="str">
        <f>'KV_4.sz.tájékoztató_t.'!O3</f>
        <v>Forintban</v>
      </c>
    </row>
    <row r="6" spans="1:5" ht="37.5" customHeight="1" thickBot="1">
      <c r="A6" s="23" t="s">
        <v>69</v>
      </c>
      <c r="B6" s="24" t="s">
        <v>17</v>
      </c>
      <c r="C6" s="24" t="str">
        <f>+CONCATENATE(LEFT(KV_ÖSSZEFÜGGÉSEK!A5,4)+1,". évi")</f>
        <v>2020. évi</v>
      </c>
      <c r="D6" s="382" t="str">
        <f>+CONCATENATE(LEFT(KV_ÖSSZEFÜGGÉSEK!A5,4)+2,". évi")</f>
        <v>2021. évi</v>
      </c>
      <c r="E6" s="153" t="str">
        <f>+CONCATENATE(LEFT(KV_ÖSSZEFÜGGÉSEK!A5,4)+3,". évi")</f>
        <v>2022. évi</v>
      </c>
    </row>
    <row r="7" spans="1:5" s="39" customFormat="1" ht="12" customHeight="1" thickBot="1">
      <c r="A7" s="32" t="s">
        <v>491</v>
      </c>
      <c r="B7" s="33" t="s">
        <v>492</v>
      </c>
      <c r="C7" s="33" t="s">
        <v>493</v>
      </c>
      <c r="D7" s="33" t="s">
        <v>495</v>
      </c>
      <c r="E7" s="418" t="s">
        <v>494</v>
      </c>
    </row>
    <row r="8" spans="1:5" s="1" customFormat="1" ht="12" customHeight="1" thickBot="1">
      <c r="A8" s="20" t="s">
        <v>18</v>
      </c>
      <c r="B8" s="21" t="s">
        <v>526</v>
      </c>
      <c r="C8" s="430">
        <v>78000000</v>
      </c>
      <c r="D8" s="430">
        <v>75000000</v>
      </c>
      <c r="E8" s="431">
        <v>75000000</v>
      </c>
    </row>
    <row r="9" spans="1:5" s="1" customFormat="1" ht="12" customHeight="1" thickBot="1">
      <c r="A9" s="20" t="s">
        <v>19</v>
      </c>
      <c r="B9" s="274" t="s">
        <v>374</v>
      </c>
      <c r="C9" s="430"/>
      <c r="D9" s="430"/>
      <c r="E9" s="431"/>
    </row>
    <row r="10" spans="1:5" s="1" customFormat="1" ht="12" customHeight="1" thickBot="1">
      <c r="A10" s="20" t="s">
        <v>20</v>
      </c>
      <c r="B10" s="21" t="s">
        <v>381</v>
      </c>
      <c r="C10" s="430">
        <v>50000000</v>
      </c>
      <c r="D10" s="430">
        <v>20000000</v>
      </c>
      <c r="E10" s="431">
        <v>20000000</v>
      </c>
    </row>
    <row r="11" spans="1:5" s="1" customFormat="1" ht="12" customHeight="1" thickBot="1">
      <c r="A11" s="20" t="s">
        <v>173</v>
      </c>
      <c r="B11" s="21" t="s">
        <v>266</v>
      </c>
      <c r="C11" s="381">
        <f>SUM(C12:C18)</f>
        <v>145000000</v>
      </c>
      <c r="D11" s="381">
        <f>SUM(D12:D18)</f>
        <v>148500000</v>
      </c>
      <c r="E11" s="417">
        <f>SUM(E12:E18)</f>
        <v>149500000</v>
      </c>
    </row>
    <row r="12" spans="1:5" s="1" customFormat="1" ht="12" customHeight="1">
      <c r="A12" s="15" t="s">
        <v>267</v>
      </c>
      <c r="B12" s="390" t="s">
        <v>550</v>
      </c>
      <c r="C12" s="376">
        <v>89000000</v>
      </c>
      <c r="D12" s="376">
        <v>90000000</v>
      </c>
      <c r="E12" s="250">
        <v>90000000</v>
      </c>
    </row>
    <row r="13" spans="1:5" s="1" customFormat="1" ht="12" customHeight="1">
      <c r="A13" s="14" t="s">
        <v>268</v>
      </c>
      <c r="B13" s="391" t="s">
        <v>551</v>
      </c>
      <c r="C13" s="375">
        <v>28000000</v>
      </c>
      <c r="D13" s="375">
        <v>29000000</v>
      </c>
      <c r="E13" s="249">
        <v>30000000</v>
      </c>
    </row>
    <row r="14" spans="1:5" s="1" customFormat="1" ht="12" customHeight="1">
      <c r="A14" s="14" t="s">
        <v>269</v>
      </c>
      <c r="B14" s="391" t="s">
        <v>552</v>
      </c>
      <c r="C14" s="375">
        <v>20000000</v>
      </c>
      <c r="D14" s="375">
        <v>21000000</v>
      </c>
      <c r="E14" s="249">
        <v>21000000</v>
      </c>
    </row>
    <row r="15" spans="1:5" s="1" customFormat="1" ht="12" customHeight="1">
      <c r="A15" s="14" t="s">
        <v>270</v>
      </c>
      <c r="B15" s="391" t="s">
        <v>553</v>
      </c>
      <c r="C15" s="375"/>
      <c r="D15" s="375"/>
      <c r="E15" s="249"/>
    </row>
    <row r="16" spans="1:5" s="1" customFormat="1" ht="12" customHeight="1">
      <c r="A16" s="14" t="s">
        <v>547</v>
      </c>
      <c r="B16" s="391" t="s">
        <v>271</v>
      </c>
      <c r="C16" s="375">
        <v>4500000</v>
      </c>
      <c r="D16" s="375">
        <v>4500000</v>
      </c>
      <c r="E16" s="249">
        <v>4500000</v>
      </c>
    </row>
    <row r="17" spans="1:5" s="1" customFormat="1" ht="12" customHeight="1">
      <c r="A17" s="14" t="s">
        <v>548</v>
      </c>
      <c r="B17" s="391" t="s">
        <v>272</v>
      </c>
      <c r="C17" s="375"/>
      <c r="D17" s="375"/>
      <c r="E17" s="249"/>
    </row>
    <row r="18" spans="1:5" s="1" customFormat="1" ht="12" customHeight="1" thickBot="1">
      <c r="A18" s="16" t="s">
        <v>549</v>
      </c>
      <c r="B18" s="392" t="s">
        <v>273</v>
      </c>
      <c r="C18" s="377">
        <v>3500000</v>
      </c>
      <c r="D18" s="377">
        <v>4000000</v>
      </c>
      <c r="E18" s="251">
        <v>4000000</v>
      </c>
    </row>
    <row r="19" spans="1:5" s="1" customFormat="1" ht="12" customHeight="1" thickBot="1">
      <c r="A19" s="20" t="s">
        <v>22</v>
      </c>
      <c r="B19" s="21" t="s">
        <v>529</v>
      </c>
      <c r="C19" s="430">
        <v>115000000</v>
      </c>
      <c r="D19" s="430">
        <v>118000000</v>
      </c>
      <c r="E19" s="431">
        <v>120000000</v>
      </c>
    </row>
    <row r="20" spans="1:5" s="1" customFormat="1" ht="12" customHeight="1" thickBot="1">
      <c r="A20" s="20" t="s">
        <v>23</v>
      </c>
      <c r="B20" s="21" t="s">
        <v>10</v>
      </c>
      <c r="C20" s="430"/>
      <c r="D20" s="430"/>
      <c r="E20" s="431"/>
    </row>
    <row r="21" spans="1:5" s="1" customFormat="1" ht="12" customHeight="1" thickBot="1">
      <c r="A21" s="20" t="s">
        <v>180</v>
      </c>
      <c r="B21" s="21" t="s">
        <v>528</v>
      </c>
      <c r="C21" s="430"/>
      <c r="D21" s="430"/>
      <c r="E21" s="431"/>
    </row>
    <row r="22" spans="1:5" s="1" customFormat="1" ht="12" customHeight="1" thickBot="1">
      <c r="A22" s="20" t="s">
        <v>25</v>
      </c>
      <c r="B22" s="274" t="s">
        <v>527</v>
      </c>
      <c r="C22" s="430"/>
      <c r="D22" s="430"/>
      <c r="E22" s="431"/>
    </row>
    <row r="23" spans="1:5" s="1" customFormat="1" ht="12" customHeight="1" thickBot="1">
      <c r="A23" s="20" t="s">
        <v>26</v>
      </c>
      <c r="B23" s="21" t="s">
        <v>306</v>
      </c>
      <c r="C23" s="381">
        <f>+C8+C9+C10+C11+C19+C20+C21+C22</f>
        <v>388000000</v>
      </c>
      <c r="D23" s="381">
        <f>+D8+D9+D10+D11+D19+D20+D21+D22</f>
        <v>361500000</v>
      </c>
      <c r="E23" s="285">
        <f>+E8+E9+E10+E11+E19+E20+E21+E22</f>
        <v>364500000</v>
      </c>
    </row>
    <row r="24" spans="1:5" s="1" customFormat="1" ht="12" customHeight="1" thickBot="1">
      <c r="A24" s="20" t="s">
        <v>27</v>
      </c>
      <c r="B24" s="21" t="s">
        <v>530</v>
      </c>
      <c r="C24" s="474">
        <v>25000000</v>
      </c>
      <c r="D24" s="474">
        <v>20000000</v>
      </c>
      <c r="E24" s="475">
        <v>30000000</v>
      </c>
    </row>
    <row r="25" spans="1:5" s="1" customFormat="1" ht="12" customHeight="1" thickBot="1">
      <c r="A25" s="20" t="s">
        <v>28</v>
      </c>
      <c r="B25" s="21" t="s">
        <v>531</v>
      </c>
      <c r="C25" s="381">
        <f>+C23+C24</f>
        <v>413000000</v>
      </c>
      <c r="D25" s="381">
        <f>+D23+D24</f>
        <v>381500000</v>
      </c>
      <c r="E25" s="417">
        <f>+E23+E24</f>
        <v>394500000</v>
      </c>
    </row>
    <row r="26" spans="1:5" s="1" customFormat="1" ht="12" customHeight="1">
      <c r="A26" s="349"/>
      <c r="B26" s="350"/>
      <c r="C26" s="351"/>
      <c r="D26" s="472"/>
      <c r="E26" s="473"/>
    </row>
    <row r="27" spans="1:5" s="1" customFormat="1" ht="12" customHeight="1">
      <c r="A27" s="701" t="s">
        <v>47</v>
      </c>
      <c r="B27" s="701"/>
      <c r="C27" s="701"/>
      <c r="D27" s="701"/>
      <c r="E27" s="701"/>
    </row>
    <row r="28" spans="1:5" s="1" customFormat="1" ht="12" customHeight="1" thickBot="1">
      <c r="A28" s="698" t="s">
        <v>153</v>
      </c>
      <c r="B28" s="698"/>
      <c r="C28" s="361"/>
      <c r="D28" s="136"/>
      <c r="E28" s="289" t="str">
        <f>E5</f>
        <v>Forintban</v>
      </c>
    </row>
    <row r="29" spans="1:5" s="1" customFormat="1" ht="24" customHeight="1" thickBot="1">
      <c r="A29" s="23" t="s">
        <v>16</v>
      </c>
      <c r="B29" s="24" t="s">
        <v>48</v>
      </c>
      <c r="C29" s="24" t="str">
        <f>+C6</f>
        <v>2020. évi</v>
      </c>
      <c r="D29" s="24" t="str">
        <f>+D6</f>
        <v>2021. évi</v>
      </c>
      <c r="E29" s="153" t="str">
        <f>+E6</f>
        <v>2022. évi</v>
      </c>
    </row>
    <row r="30" spans="1:5" s="1" customFormat="1" ht="12" customHeight="1" thickBot="1">
      <c r="A30" s="386" t="s">
        <v>491</v>
      </c>
      <c r="B30" s="387" t="s">
        <v>492</v>
      </c>
      <c r="C30" s="387" t="s">
        <v>493</v>
      </c>
      <c r="D30" s="387" t="s">
        <v>495</v>
      </c>
      <c r="E30" s="468" t="s">
        <v>494</v>
      </c>
    </row>
    <row r="31" spans="1:5" s="1" customFormat="1" ht="15" customHeight="1" thickBot="1">
      <c r="A31" s="20" t="s">
        <v>18</v>
      </c>
      <c r="B31" s="27" t="s">
        <v>532</v>
      </c>
      <c r="C31" s="430">
        <v>356000000</v>
      </c>
      <c r="D31" s="430">
        <v>358000000</v>
      </c>
      <c r="E31" s="426">
        <v>359000000</v>
      </c>
    </row>
    <row r="32" spans="1:5" ht="12" customHeight="1" thickBot="1">
      <c r="A32" s="447" t="s">
        <v>19</v>
      </c>
      <c r="B32" s="469" t="s">
        <v>537</v>
      </c>
      <c r="C32" s="470">
        <f>+C33+C34+C35</f>
        <v>53900000</v>
      </c>
      <c r="D32" s="470">
        <f>+D33+D34+D35</f>
        <v>20500000</v>
      </c>
      <c r="E32" s="471">
        <f>+E33+E34+E35</f>
        <v>32500000</v>
      </c>
    </row>
    <row r="33" spans="1:5" ht="12" customHeight="1">
      <c r="A33" s="15" t="s">
        <v>104</v>
      </c>
      <c r="B33" s="8" t="s">
        <v>229</v>
      </c>
      <c r="C33" s="376">
        <v>13900000</v>
      </c>
      <c r="D33" s="376">
        <v>11500000</v>
      </c>
      <c r="E33" s="250">
        <v>5600000</v>
      </c>
    </row>
    <row r="34" spans="1:5" ht="12" customHeight="1">
      <c r="A34" s="15" t="s">
        <v>105</v>
      </c>
      <c r="B34" s="12" t="s">
        <v>187</v>
      </c>
      <c r="C34" s="375">
        <v>40000000</v>
      </c>
      <c r="D34" s="375">
        <v>9000000</v>
      </c>
      <c r="E34" s="249">
        <v>26900000</v>
      </c>
    </row>
    <row r="35" spans="1:5" ht="12" customHeight="1" thickBot="1">
      <c r="A35" s="15" t="s">
        <v>106</v>
      </c>
      <c r="B35" s="276" t="s">
        <v>231</v>
      </c>
      <c r="C35" s="375"/>
      <c r="D35" s="375"/>
      <c r="E35" s="249"/>
    </row>
    <row r="36" spans="1:5" ht="12" customHeight="1" thickBot="1">
      <c r="A36" s="20" t="s">
        <v>20</v>
      </c>
      <c r="B36" s="122" t="s">
        <v>446</v>
      </c>
      <c r="C36" s="374">
        <f>+C31+C32</f>
        <v>409900000</v>
      </c>
      <c r="D36" s="374">
        <f>+D31+D32</f>
        <v>378500000</v>
      </c>
      <c r="E36" s="248">
        <f>+E31+E32</f>
        <v>391500000</v>
      </c>
    </row>
    <row r="37" spans="1:6" ht="15" customHeight="1" thickBot="1">
      <c r="A37" s="20" t="s">
        <v>21</v>
      </c>
      <c r="B37" s="122" t="s">
        <v>533</v>
      </c>
      <c r="C37" s="476">
        <v>3100000</v>
      </c>
      <c r="D37" s="476">
        <v>3000000</v>
      </c>
      <c r="E37" s="477">
        <v>3000000</v>
      </c>
      <c r="F37" s="123"/>
    </row>
    <row r="38" spans="1:5" s="1" customFormat="1" ht="12.75" customHeight="1" thickBot="1">
      <c r="A38" s="277" t="s">
        <v>22</v>
      </c>
      <c r="B38" s="360" t="s">
        <v>534</v>
      </c>
      <c r="C38" s="467">
        <f>+C36+C37</f>
        <v>413000000</v>
      </c>
      <c r="D38" s="467">
        <f>+D36+D37</f>
        <v>381500000</v>
      </c>
      <c r="E38" s="461">
        <f>+E36+E37</f>
        <v>394500000</v>
      </c>
    </row>
    <row r="39" spans="3:5" ht="15.75">
      <c r="C39" s="620">
        <f>C25-C38</f>
        <v>0</v>
      </c>
      <c r="D39" s="620">
        <f>D25-D38</f>
        <v>0</v>
      </c>
      <c r="E39" s="620">
        <f>E25-E38</f>
        <v>0</v>
      </c>
    </row>
    <row r="40" ht="15.75">
      <c r="C40" s="38"/>
    </row>
    <row r="41" ht="15.75">
      <c r="C41" s="38"/>
    </row>
    <row r="42" ht="16.5" customHeight="1">
      <c r="C42" s="38"/>
    </row>
    <row r="43" ht="15.75">
      <c r="C43" s="38"/>
    </row>
    <row r="44" ht="15.75">
      <c r="C44" s="38"/>
    </row>
    <row r="45" ht="15.75">
      <c r="C45" s="38"/>
    </row>
    <row r="46" ht="15.75">
      <c r="C46" s="38"/>
    </row>
    <row r="47" ht="15.75">
      <c r="C47" s="38"/>
    </row>
    <row r="48" ht="15.75">
      <c r="C48" s="38"/>
    </row>
    <row r="49" ht="15.75">
      <c r="C49" s="38"/>
    </row>
    <row r="50" ht="15.75">
      <c r="C50" s="38"/>
    </row>
    <row r="51" ht="15.75">
      <c r="C51" s="38"/>
    </row>
  </sheetData>
  <sheetProtection/>
  <mergeCells count="6">
    <mergeCell ref="A4:E4"/>
    <mergeCell ref="A5:B5"/>
    <mergeCell ref="A27:E27"/>
    <mergeCell ref="A28:B28"/>
    <mergeCell ref="A2:E2"/>
    <mergeCell ref="A3:E3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">
      <selection activeCell="C5" sqref="C5"/>
    </sheetView>
  </sheetViews>
  <sheetFormatPr defaultColWidth="9.00390625" defaultRowHeight="12.75"/>
  <cols>
    <col min="1" max="1" width="9.50390625" style="38" customWidth="1"/>
    <col min="2" max="2" width="99.375" style="38" customWidth="1"/>
    <col min="3" max="3" width="21.625" style="361" customWidth="1"/>
    <col min="4" max="4" width="9.00390625" style="38" customWidth="1"/>
    <col min="5" max="16384" width="9.375" style="38" customWidth="1"/>
  </cols>
  <sheetData>
    <row r="1" spans="1:3" ht="18.75" customHeight="1">
      <c r="A1" s="587"/>
      <c r="B1" s="694" t="str">
        <f>CONCATENATE("1.1. melléklet ",ALAPADATOK!A7," ",ALAPADATOK!B7," ",ALAPADATOK!C7," ",ALAPADATOK!D7," ",ALAPADATOK!E7," ",ALAPADATOK!F7," ",ALAPADATOK!G7," ",ALAPADATOK!H7)</f>
        <v>1.1. melléklet a 4 / 2019 ( II. 25. ) önkormányzati rendelethez</v>
      </c>
      <c r="C1" s="695"/>
    </row>
    <row r="2" spans="1:3" ht="21.75" customHeight="1">
      <c r="A2" s="588"/>
      <c r="B2" s="589" t="str">
        <f>CONCATENATE(ALAPADATOK!A3)</f>
        <v>BALATONGYÖRÖK KÖZSÉG ÖNKORMÁNYZATA</v>
      </c>
      <c r="C2" s="590"/>
    </row>
    <row r="3" spans="1:3" ht="21.75" customHeight="1">
      <c r="A3" s="590"/>
      <c r="B3" s="589" t="s">
        <v>575</v>
      </c>
      <c r="C3" s="590"/>
    </row>
    <row r="4" spans="1:3" ht="21.75" customHeight="1">
      <c r="A4" s="590"/>
      <c r="B4" s="589" t="s">
        <v>576</v>
      </c>
      <c r="C4" s="590"/>
    </row>
    <row r="5" spans="1:3" ht="21.75" customHeight="1">
      <c r="A5" s="587"/>
      <c r="B5" s="587"/>
      <c r="C5" s="591"/>
    </row>
    <row r="6" spans="1:3" ht="15" customHeight="1">
      <c r="A6" s="696" t="s">
        <v>15</v>
      </c>
      <c r="B6" s="696"/>
      <c r="C6" s="696"/>
    </row>
    <row r="7" spans="1:3" ht="15" customHeight="1" thickBot="1">
      <c r="A7" s="697" t="s">
        <v>152</v>
      </c>
      <c r="B7" s="697"/>
      <c r="C7" s="541" t="s">
        <v>559</v>
      </c>
    </row>
    <row r="8" spans="1:3" ht="24" customHeight="1" thickBot="1">
      <c r="A8" s="592" t="s">
        <v>69</v>
      </c>
      <c r="B8" s="593" t="s">
        <v>17</v>
      </c>
      <c r="C8" s="594" t="str">
        <f>+CONCATENATE(LEFT(KV_ÖSSZEFÜGGÉSEK!A5,4),". évi előirányzat")</f>
        <v>2019. évi előirányzat</v>
      </c>
    </row>
    <row r="9" spans="1:3" s="39" customFormat="1" ht="12" customHeight="1" thickBot="1">
      <c r="A9" s="525"/>
      <c r="B9" s="526" t="s">
        <v>491</v>
      </c>
      <c r="C9" s="527" t="s">
        <v>492</v>
      </c>
    </row>
    <row r="10" spans="1:3" s="1" customFormat="1" ht="12" customHeight="1" thickBot="1">
      <c r="A10" s="20" t="s">
        <v>18</v>
      </c>
      <c r="B10" s="21" t="s">
        <v>251</v>
      </c>
      <c r="C10" s="279">
        <f>+C11+C12+C13+C14+C15+C16</f>
        <v>78620152</v>
      </c>
    </row>
    <row r="11" spans="1:3" s="1" customFormat="1" ht="12" customHeight="1">
      <c r="A11" s="15" t="s">
        <v>98</v>
      </c>
      <c r="B11" s="390" t="s">
        <v>252</v>
      </c>
      <c r="C11" s="282">
        <v>67209712</v>
      </c>
    </row>
    <row r="12" spans="1:3" s="1" customFormat="1" ht="12" customHeight="1">
      <c r="A12" s="14" t="s">
        <v>99</v>
      </c>
      <c r="B12" s="391" t="s">
        <v>253</v>
      </c>
      <c r="C12" s="281"/>
    </row>
    <row r="13" spans="1:3" s="1" customFormat="1" ht="12" customHeight="1">
      <c r="A13" s="14" t="s">
        <v>100</v>
      </c>
      <c r="B13" s="391" t="s">
        <v>545</v>
      </c>
      <c r="C13" s="281">
        <v>9610440</v>
      </c>
    </row>
    <row r="14" spans="1:3" s="1" customFormat="1" ht="12" customHeight="1">
      <c r="A14" s="14" t="s">
        <v>101</v>
      </c>
      <c r="B14" s="391" t="s">
        <v>255</v>
      </c>
      <c r="C14" s="281">
        <v>1800000</v>
      </c>
    </row>
    <row r="15" spans="1:3" s="1" customFormat="1" ht="12" customHeight="1">
      <c r="A15" s="14" t="s">
        <v>148</v>
      </c>
      <c r="B15" s="275" t="s">
        <v>430</v>
      </c>
      <c r="C15" s="281"/>
    </row>
    <row r="16" spans="1:3" s="1" customFormat="1" ht="12" customHeight="1" thickBot="1">
      <c r="A16" s="16" t="s">
        <v>102</v>
      </c>
      <c r="B16" s="276" t="s">
        <v>431</v>
      </c>
      <c r="C16" s="281"/>
    </row>
    <row r="17" spans="1:3" s="1" customFormat="1" ht="12" customHeight="1" thickBot="1">
      <c r="A17" s="20" t="s">
        <v>19</v>
      </c>
      <c r="B17" s="274" t="s">
        <v>256</v>
      </c>
      <c r="C17" s="279">
        <f>+C18+C19+C20+C21+C22</f>
        <v>0</v>
      </c>
    </row>
    <row r="18" spans="1:3" s="1" customFormat="1" ht="12" customHeight="1">
      <c r="A18" s="15" t="s">
        <v>104</v>
      </c>
      <c r="B18" s="390" t="s">
        <v>257</v>
      </c>
      <c r="C18" s="282"/>
    </row>
    <row r="19" spans="1:3" s="1" customFormat="1" ht="12" customHeight="1">
      <c r="A19" s="14" t="s">
        <v>105</v>
      </c>
      <c r="B19" s="391" t="s">
        <v>258</v>
      </c>
      <c r="C19" s="281"/>
    </row>
    <row r="20" spans="1:3" s="1" customFormat="1" ht="12" customHeight="1">
      <c r="A20" s="14" t="s">
        <v>106</v>
      </c>
      <c r="B20" s="391" t="s">
        <v>420</v>
      </c>
      <c r="C20" s="281"/>
    </row>
    <row r="21" spans="1:3" s="1" customFormat="1" ht="12" customHeight="1">
      <c r="A21" s="14" t="s">
        <v>107</v>
      </c>
      <c r="B21" s="391" t="s">
        <v>421</v>
      </c>
      <c r="C21" s="281"/>
    </row>
    <row r="22" spans="1:3" s="1" customFormat="1" ht="12" customHeight="1">
      <c r="A22" s="14" t="s">
        <v>108</v>
      </c>
      <c r="B22" s="391" t="s">
        <v>569</v>
      </c>
      <c r="C22" s="281"/>
    </row>
    <row r="23" spans="1:3" s="1" customFormat="1" ht="12" customHeight="1" thickBot="1">
      <c r="A23" s="16" t="s">
        <v>117</v>
      </c>
      <c r="B23" s="276" t="s">
        <v>260</v>
      </c>
      <c r="C23" s="283"/>
    </row>
    <row r="24" spans="1:3" s="1" customFormat="1" ht="12" customHeight="1" thickBot="1">
      <c r="A24" s="20" t="s">
        <v>20</v>
      </c>
      <c r="B24" s="21" t="s">
        <v>261</v>
      </c>
      <c r="C24" s="279">
        <f>+C25+C26+C27+C28+C29</f>
        <v>92831424</v>
      </c>
    </row>
    <row r="25" spans="1:3" s="1" customFormat="1" ht="12" customHeight="1">
      <c r="A25" s="15" t="s">
        <v>87</v>
      </c>
      <c r="B25" s="390" t="s">
        <v>262</v>
      </c>
      <c r="C25" s="282"/>
    </row>
    <row r="26" spans="1:3" s="1" customFormat="1" ht="12" customHeight="1">
      <c r="A26" s="14" t="s">
        <v>88</v>
      </c>
      <c r="B26" s="391" t="s">
        <v>263</v>
      </c>
      <c r="C26" s="281"/>
    </row>
    <row r="27" spans="1:3" s="1" customFormat="1" ht="12" customHeight="1">
      <c r="A27" s="14" t="s">
        <v>89</v>
      </c>
      <c r="B27" s="391" t="s">
        <v>422</v>
      </c>
      <c r="C27" s="281"/>
    </row>
    <row r="28" spans="1:3" s="1" customFormat="1" ht="12" customHeight="1">
      <c r="A28" s="14" t="s">
        <v>90</v>
      </c>
      <c r="B28" s="391" t="s">
        <v>423</v>
      </c>
      <c r="C28" s="281"/>
    </row>
    <row r="29" spans="1:3" s="1" customFormat="1" ht="12" customHeight="1">
      <c r="A29" s="14" t="s">
        <v>171</v>
      </c>
      <c r="B29" s="391" t="s">
        <v>264</v>
      </c>
      <c r="C29" s="281">
        <v>92831424</v>
      </c>
    </row>
    <row r="30" spans="1:3" s="519" customFormat="1" ht="12" customHeight="1" thickBot="1">
      <c r="A30" s="528" t="s">
        <v>172</v>
      </c>
      <c r="B30" s="517" t="s">
        <v>564</v>
      </c>
      <c r="C30" s="518"/>
    </row>
    <row r="31" spans="1:3" s="1" customFormat="1" ht="12" customHeight="1" thickBot="1">
      <c r="A31" s="20" t="s">
        <v>173</v>
      </c>
      <c r="B31" s="21" t="s">
        <v>546</v>
      </c>
      <c r="C31" s="285">
        <f>SUM(C32:C38)</f>
        <v>143000000</v>
      </c>
    </row>
    <row r="32" spans="1:3" s="1" customFormat="1" ht="12" customHeight="1">
      <c r="A32" s="15" t="s">
        <v>267</v>
      </c>
      <c r="B32" s="390" t="s">
        <v>550</v>
      </c>
      <c r="C32" s="282">
        <v>87000000</v>
      </c>
    </row>
    <row r="33" spans="1:3" s="1" customFormat="1" ht="12" customHeight="1">
      <c r="A33" s="14" t="s">
        <v>268</v>
      </c>
      <c r="B33" s="391" t="s">
        <v>551</v>
      </c>
      <c r="C33" s="281">
        <v>28000000</v>
      </c>
    </row>
    <row r="34" spans="1:3" s="1" customFormat="1" ht="12" customHeight="1">
      <c r="A34" s="14" t="s">
        <v>269</v>
      </c>
      <c r="B34" s="391" t="s">
        <v>552</v>
      </c>
      <c r="C34" s="281">
        <v>20000000</v>
      </c>
    </row>
    <row r="35" spans="1:3" s="1" customFormat="1" ht="12" customHeight="1">
      <c r="A35" s="14" t="s">
        <v>270</v>
      </c>
      <c r="B35" s="391" t="s">
        <v>553</v>
      </c>
      <c r="C35" s="281"/>
    </row>
    <row r="36" spans="1:3" s="1" customFormat="1" ht="12" customHeight="1">
      <c r="A36" s="14" t="s">
        <v>547</v>
      </c>
      <c r="B36" s="391" t="s">
        <v>271</v>
      </c>
      <c r="C36" s="281">
        <v>4500000</v>
      </c>
    </row>
    <row r="37" spans="1:3" s="1" customFormat="1" ht="12" customHeight="1">
      <c r="A37" s="14" t="s">
        <v>548</v>
      </c>
      <c r="B37" s="391" t="s">
        <v>272</v>
      </c>
      <c r="C37" s="281"/>
    </row>
    <row r="38" spans="1:3" s="1" customFormat="1" ht="12" customHeight="1" thickBot="1">
      <c r="A38" s="16" t="s">
        <v>549</v>
      </c>
      <c r="B38" s="478" t="s">
        <v>273</v>
      </c>
      <c r="C38" s="283">
        <v>3500000</v>
      </c>
    </row>
    <row r="39" spans="1:3" s="1" customFormat="1" ht="12" customHeight="1" thickBot="1">
      <c r="A39" s="20" t="s">
        <v>22</v>
      </c>
      <c r="B39" s="21" t="s">
        <v>432</v>
      </c>
      <c r="C39" s="279">
        <f>SUM(C40:C50)</f>
        <v>113974000</v>
      </c>
    </row>
    <row r="40" spans="1:3" s="1" customFormat="1" ht="12" customHeight="1">
      <c r="A40" s="15" t="s">
        <v>91</v>
      </c>
      <c r="B40" s="390" t="s">
        <v>276</v>
      </c>
      <c r="C40" s="282"/>
    </row>
    <row r="41" spans="1:3" s="1" customFormat="1" ht="12" customHeight="1">
      <c r="A41" s="14" t="s">
        <v>92</v>
      </c>
      <c r="B41" s="391" t="s">
        <v>277</v>
      </c>
      <c r="C41" s="281">
        <v>86700000</v>
      </c>
    </row>
    <row r="42" spans="1:3" s="1" customFormat="1" ht="12" customHeight="1">
      <c r="A42" s="14" t="s">
        <v>93</v>
      </c>
      <c r="B42" s="391" t="s">
        <v>278</v>
      </c>
      <c r="C42" s="281">
        <v>4000000</v>
      </c>
    </row>
    <row r="43" spans="1:3" s="1" customFormat="1" ht="12" customHeight="1">
      <c r="A43" s="14" t="s">
        <v>175</v>
      </c>
      <c r="B43" s="391" t="s">
        <v>279</v>
      </c>
      <c r="C43" s="281">
        <v>300000</v>
      </c>
    </row>
    <row r="44" spans="1:3" s="1" customFormat="1" ht="12" customHeight="1">
      <c r="A44" s="14" t="s">
        <v>176</v>
      </c>
      <c r="B44" s="391" t="s">
        <v>280</v>
      </c>
      <c r="C44" s="281">
        <v>3000000</v>
      </c>
    </row>
    <row r="45" spans="1:3" s="1" customFormat="1" ht="12" customHeight="1">
      <c r="A45" s="14" t="s">
        <v>177</v>
      </c>
      <c r="B45" s="391" t="s">
        <v>281</v>
      </c>
      <c r="C45" s="281">
        <v>18954000</v>
      </c>
    </row>
    <row r="46" spans="1:3" s="1" customFormat="1" ht="12" customHeight="1">
      <c r="A46" s="14" t="s">
        <v>178</v>
      </c>
      <c r="B46" s="391" t="s">
        <v>282</v>
      </c>
      <c r="C46" s="281"/>
    </row>
    <row r="47" spans="1:3" s="1" customFormat="1" ht="12" customHeight="1">
      <c r="A47" s="14" t="s">
        <v>179</v>
      </c>
      <c r="B47" s="391" t="s">
        <v>554</v>
      </c>
      <c r="C47" s="281"/>
    </row>
    <row r="48" spans="1:3" s="1" customFormat="1" ht="12" customHeight="1">
      <c r="A48" s="14" t="s">
        <v>274</v>
      </c>
      <c r="B48" s="391" t="s">
        <v>284</v>
      </c>
      <c r="C48" s="284">
        <v>20000</v>
      </c>
    </row>
    <row r="49" spans="1:3" s="1" customFormat="1" ht="12" customHeight="1">
      <c r="A49" s="16" t="s">
        <v>275</v>
      </c>
      <c r="B49" s="392" t="s">
        <v>434</v>
      </c>
      <c r="C49" s="380"/>
    </row>
    <row r="50" spans="1:3" s="1" customFormat="1" ht="12" customHeight="1" thickBot="1">
      <c r="A50" s="16" t="s">
        <v>433</v>
      </c>
      <c r="B50" s="276" t="s">
        <v>285</v>
      </c>
      <c r="C50" s="380">
        <v>1000000</v>
      </c>
    </row>
    <row r="51" spans="1:3" s="1" customFormat="1" ht="12" customHeight="1" thickBot="1">
      <c r="A51" s="20" t="s">
        <v>23</v>
      </c>
      <c r="B51" s="21" t="s">
        <v>286</v>
      </c>
      <c r="C51" s="279">
        <f>SUM(C52:C56)</f>
        <v>10000000</v>
      </c>
    </row>
    <row r="52" spans="1:3" s="1" customFormat="1" ht="12" customHeight="1">
      <c r="A52" s="15" t="s">
        <v>94</v>
      </c>
      <c r="B52" s="390" t="s">
        <v>290</v>
      </c>
      <c r="C52" s="425"/>
    </row>
    <row r="53" spans="1:3" s="1" customFormat="1" ht="12" customHeight="1">
      <c r="A53" s="14" t="s">
        <v>95</v>
      </c>
      <c r="B53" s="391" t="s">
        <v>291</v>
      </c>
      <c r="C53" s="284">
        <v>8000000</v>
      </c>
    </row>
    <row r="54" spans="1:3" s="1" customFormat="1" ht="12" customHeight="1">
      <c r="A54" s="14" t="s">
        <v>287</v>
      </c>
      <c r="B54" s="391" t="s">
        <v>292</v>
      </c>
      <c r="C54" s="284">
        <v>2000000</v>
      </c>
    </row>
    <row r="55" spans="1:3" s="1" customFormat="1" ht="12" customHeight="1">
      <c r="A55" s="14" t="s">
        <v>288</v>
      </c>
      <c r="B55" s="391" t="s">
        <v>293</v>
      </c>
      <c r="C55" s="284"/>
    </row>
    <row r="56" spans="1:3" s="1" customFormat="1" ht="12" customHeight="1" thickBot="1">
      <c r="A56" s="16" t="s">
        <v>289</v>
      </c>
      <c r="B56" s="276" t="s">
        <v>294</v>
      </c>
      <c r="C56" s="380"/>
    </row>
    <row r="57" spans="1:3" s="1" customFormat="1" ht="12" customHeight="1" thickBot="1">
      <c r="A57" s="20" t="s">
        <v>180</v>
      </c>
      <c r="B57" s="21" t="s">
        <v>295</v>
      </c>
      <c r="C57" s="279">
        <f>SUM(C58:C60)</f>
        <v>0</v>
      </c>
    </row>
    <row r="58" spans="1:3" s="1" customFormat="1" ht="12" customHeight="1">
      <c r="A58" s="15" t="s">
        <v>96</v>
      </c>
      <c r="B58" s="390" t="s">
        <v>296</v>
      </c>
      <c r="C58" s="282"/>
    </row>
    <row r="59" spans="1:3" s="1" customFormat="1" ht="12" customHeight="1">
      <c r="A59" s="14" t="s">
        <v>97</v>
      </c>
      <c r="B59" s="391" t="s">
        <v>424</v>
      </c>
      <c r="C59" s="281"/>
    </row>
    <row r="60" spans="1:3" s="1" customFormat="1" ht="12" customHeight="1">
      <c r="A60" s="14" t="s">
        <v>299</v>
      </c>
      <c r="B60" s="391" t="s">
        <v>297</v>
      </c>
      <c r="C60" s="281"/>
    </row>
    <row r="61" spans="1:3" s="1" customFormat="1" ht="12" customHeight="1" thickBot="1">
      <c r="A61" s="16" t="s">
        <v>300</v>
      </c>
      <c r="B61" s="276" t="s">
        <v>298</v>
      </c>
      <c r="C61" s="283"/>
    </row>
    <row r="62" spans="1:3" s="1" customFormat="1" ht="12" customHeight="1" thickBot="1">
      <c r="A62" s="20" t="s">
        <v>25</v>
      </c>
      <c r="B62" s="274" t="s">
        <v>301</v>
      </c>
      <c r="C62" s="279">
        <f>SUM(C63:C65)</f>
        <v>0</v>
      </c>
    </row>
    <row r="63" spans="1:3" s="1" customFormat="1" ht="12" customHeight="1">
      <c r="A63" s="15" t="s">
        <v>181</v>
      </c>
      <c r="B63" s="390" t="s">
        <v>303</v>
      </c>
      <c r="C63" s="284"/>
    </row>
    <row r="64" spans="1:3" s="1" customFormat="1" ht="12" customHeight="1">
      <c r="A64" s="14" t="s">
        <v>182</v>
      </c>
      <c r="B64" s="391" t="s">
        <v>425</v>
      </c>
      <c r="C64" s="284"/>
    </row>
    <row r="65" spans="1:3" s="1" customFormat="1" ht="12" customHeight="1">
      <c r="A65" s="14" t="s">
        <v>230</v>
      </c>
      <c r="B65" s="391" t="s">
        <v>304</v>
      </c>
      <c r="C65" s="284"/>
    </row>
    <row r="66" spans="1:3" s="1" customFormat="1" ht="12" customHeight="1" thickBot="1">
      <c r="A66" s="16" t="s">
        <v>302</v>
      </c>
      <c r="B66" s="276" t="s">
        <v>305</v>
      </c>
      <c r="C66" s="284"/>
    </row>
    <row r="67" spans="1:3" s="1" customFormat="1" ht="12" customHeight="1" thickBot="1">
      <c r="A67" s="452" t="s">
        <v>474</v>
      </c>
      <c r="B67" s="21" t="s">
        <v>306</v>
      </c>
      <c r="C67" s="285">
        <f>+C10+C17+C24+C31+C39+C51+C57+C62</f>
        <v>438425576</v>
      </c>
    </row>
    <row r="68" spans="1:3" s="1" customFormat="1" ht="12" customHeight="1" thickBot="1">
      <c r="A68" s="428" t="s">
        <v>307</v>
      </c>
      <c r="B68" s="274" t="s">
        <v>308</v>
      </c>
      <c r="C68" s="279">
        <f>SUM(C69:C71)</f>
        <v>0</v>
      </c>
    </row>
    <row r="69" spans="1:3" s="1" customFormat="1" ht="12" customHeight="1">
      <c r="A69" s="15" t="s">
        <v>336</v>
      </c>
      <c r="B69" s="390" t="s">
        <v>309</v>
      </c>
      <c r="C69" s="284"/>
    </row>
    <row r="70" spans="1:3" s="1" customFormat="1" ht="12" customHeight="1">
      <c r="A70" s="14" t="s">
        <v>345</v>
      </c>
      <c r="B70" s="391" t="s">
        <v>310</v>
      </c>
      <c r="C70" s="284"/>
    </row>
    <row r="71" spans="1:3" s="1" customFormat="1" ht="12" customHeight="1" thickBot="1">
      <c r="A71" s="16" t="s">
        <v>346</v>
      </c>
      <c r="B71" s="446" t="s">
        <v>565</v>
      </c>
      <c r="C71" s="284"/>
    </row>
    <row r="72" spans="1:3" s="1" customFormat="1" ht="12" customHeight="1" thickBot="1">
      <c r="A72" s="428" t="s">
        <v>312</v>
      </c>
      <c r="B72" s="274" t="s">
        <v>313</v>
      </c>
      <c r="C72" s="279">
        <f>SUM(C73:C76)</f>
        <v>0</v>
      </c>
    </row>
    <row r="73" spans="1:3" s="1" customFormat="1" ht="12" customHeight="1">
      <c r="A73" s="15" t="s">
        <v>149</v>
      </c>
      <c r="B73" s="390" t="s">
        <v>314</v>
      </c>
      <c r="C73" s="284"/>
    </row>
    <row r="74" spans="1:3" s="1" customFormat="1" ht="12" customHeight="1">
      <c r="A74" s="14" t="s">
        <v>150</v>
      </c>
      <c r="B74" s="391" t="s">
        <v>566</v>
      </c>
      <c r="C74" s="284"/>
    </row>
    <row r="75" spans="1:3" s="1" customFormat="1" ht="12" customHeight="1" thickBot="1">
      <c r="A75" s="16" t="s">
        <v>337</v>
      </c>
      <c r="B75" s="392" t="s">
        <v>315</v>
      </c>
      <c r="C75" s="380"/>
    </row>
    <row r="76" spans="1:3" s="1" customFormat="1" ht="12" customHeight="1" thickBot="1">
      <c r="A76" s="530" t="s">
        <v>338</v>
      </c>
      <c r="B76" s="531" t="s">
        <v>567</v>
      </c>
      <c r="C76" s="532"/>
    </row>
    <row r="77" spans="1:3" s="1" customFormat="1" ht="12" customHeight="1" thickBot="1">
      <c r="A77" s="428" t="s">
        <v>316</v>
      </c>
      <c r="B77" s="274" t="s">
        <v>317</v>
      </c>
      <c r="C77" s="279">
        <f>SUM(C78:C79)</f>
        <v>192080424</v>
      </c>
    </row>
    <row r="78" spans="1:3" s="1" customFormat="1" ht="12" customHeight="1" thickBot="1">
      <c r="A78" s="13" t="s">
        <v>339</v>
      </c>
      <c r="B78" s="529" t="s">
        <v>318</v>
      </c>
      <c r="C78" s="380">
        <v>192080424</v>
      </c>
    </row>
    <row r="79" spans="1:3" s="1" customFormat="1" ht="12" customHeight="1" thickBot="1">
      <c r="A79" s="530" t="s">
        <v>340</v>
      </c>
      <c r="B79" s="531" t="s">
        <v>319</v>
      </c>
      <c r="C79" s="532"/>
    </row>
    <row r="80" spans="1:3" s="1" customFormat="1" ht="12" customHeight="1" thickBot="1">
      <c r="A80" s="428" t="s">
        <v>320</v>
      </c>
      <c r="B80" s="274" t="s">
        <v>321</v>
      </c>
      <c r="C80" s="279">
        <f>SUM(C81:C83)</f>
        <v>0</v>
      </c>
    </row>
    <row r="81" spans="1:3" s="1" customFormat="1" ht="12" customHeight="1">
      <c r="A81" s="15" t="s">
        <v>341</v>
      </c>
      <c r="B81" s="390" t="s">
        <v>322</v>
      </c>
      <c r="C81" s="284"/>
    </row>
    <row r="82" spans="1:3" s="1" customFormat="1" ht="12" customHeight="1">
      <c r="A82" s="14" t="s">
        <v>342</v>
      </c>
      <c r="B82" s="391" t="s">
        <v>323</v>
      </c>
      <c r="C82" s="284"/>
    </row>
    <row r="83" spans="1:3" s="1" customFormat="1" ht="12" customHeight="1" thickBot="1">
      <c r="A83" s="18" t="s">
        <v>343</v>
      </c>
      <c r="B83" s="533" t="s">
        <v>568</v>
      </c>
      <c r="C83" s="534"/>
    </row>
    <row r="84" spans="1:3" s="1" customFormat="1" ht="12" customHeight="1" thickBot="1">
      <c r="A84" s="428" t="s">
        <v>324</v>
      </c>
      <c r="B84" s="274" t="s">
        <v>344</v>
      </c>
      <c r="C84" s="279">
        <f>SUM(C85:C88)</f>
        <v>0</v>
      </c>
    </row>
    <row r="85" spans="1:3" s="1" customFormat="1" ht="12" customHeight="1">
      <c r="A85" s="394" t="s">
        <v>325</v>
      </c>
      <c r="B85" s="390" t="s">
        <v>326</v>
      </c>
      <c r="C85" s="284"/>
    </row>
    <row r="86" spans="1:3" s="1" customFormat="1" ht="12" customHeight="1">
      <c r="A86" s="395" t="s">
        <v>327</v>
      </c>
      <c r="B86" s="391" t="s">
        <v>328</v>
      </c>
      <c r="C86" s="284"/>
    </row>
    <row r="87" spans="1:3" s="1" customFormat="1" ht="12" customHeight="1">
      <c r="A87" s="395" t="s">
        <v>329</v>
      </c>
      <c r="B87" s="391" t="s">
        <v>330</v>
      </c>
      <c r="C87" s="284"/>
    </row>
    <row r="88" spans="1:3" s="1" customFormat="1" ht="12" customHeight="1" thickBot="1">
      <c r="A88" s="396" t="s">
        <v>331</v>
      </c>
      <c r="B88" s="276" t="s">
        <v>332</v>
      </c>
      <c r="C88" s="284"/>
    </row>
    <row r="89" spans="1:3" s="1" customFormat="1" ht="12" customHeight="1" thickBot="1">
      <c r="A89" s="428" t="s">
        <v>333</v>
      </c>
      <c r="B89" s="274" t="s">
        <v>473</v>
      </c>
      <c r="C89" s="426"/>
    </row>
    <row r="90" spans="1:3" s="1" customFormat="1" ht="13.5" customHeight="1" thickBot="1">
      <c r="A90" s="428" t="s">
        <v>335</v>
      </c>
      <c r="B90" s="274" t="s">
        <v>334</v>
      </c>
      <c r="C90" s="426"/>
    </row>
    <row r="91" spans="1:3" s="1" customFormat="1" ht="15.75" customHeight="1" thickBot="1">
      <c r="A91" s="428" t="s">
        <v>347</v>
      </c>
      <c r="B91" s="397" t="s">
        <v>476</v>
      </c>
      <c r="C91" s="285">
        <f>+C68+C72+C77+C80+C84+C90+C89</f>
        <v>192080424</v>
      </c>
    </row>
    <row r="92" spans="1:3" s="1" customFormat="1" ht="16.5" customHeight="1" thickBot="1">
      <c r="A92" s="429" t="s">
        <v>475</v>
      </c>
      <c r="B92" s="398" t="s">
        <v>477</v>
      </c>
      <c r="C92" s="285">
        <f>+C67+C91</f>
        <v>630506000</v>
      </c>
    </row>
    <row r="93" spans="1:3" s="1" customFormat="1" ht="10.5" customHeight="1">
      <c r="A93" s="5"/>
      <c r="B93" s="6"/>
      <c r="C93" s="286"/>
    </row>
    <row r="94" spans="1:3" ht="16.5" customHeight="1">
      <c r="A94" s="701" t="s">
        <v>47</v>
      </c>
      <c r="B94" s="701"/>
      <c r="C94" s="701"/>
    </row>
    <row r="95" spans="1:3" ht="16.5" customHeight="1" thickBot="1">
      <c r="A95" s="698" t="s">
        <v>153</v>
      </c>
      <c r="B95" s="698"/>
      <c r="C95" s="542" t="str">
        <f>C7</f>
        <v>Forintban!</v>
      </c>
    </row>
    <row r="96" spans="1:3" ht="37.5" customHeight="1" thickBot="1">
      <c r="A96" s="522" t="s">
        <v>69</v>
      </c>
      <c r="B96" s="523" t="s">
        <v>48</v>
      </c>
      <c r="C96" s="524" t="str">
        <f>+C8</f>
        <v>2019. évi előirányzat</v>
      </c>
    </row>
    <row r="97" spans="1:3" s="39" customFormat="1" ht="12" customHeight="1" thickBot="1">
      <c r="A97" s="522"/>
      <c r="B97" s="523" t="s">
        <v>491</v>
      </c>
      <c r="C97" s="524" t="s">
        <v>492</v>
      </c>
    </row>
    <row r="98" spans="1:3" ht="12" customHeight="1" thickBot="1">
      <c r="A98" s="22" t="s">
        <v>18</v>
      </c>
      <c r="B98" s="28" t="s">
        <v>435</v>
      </c>
      <c r="C98" s="278">
        <f>C99+C100+C101+C102+C103+C116</f>
        <v>351344424</v>
      </c>
    </row>
    <row r="99" spans="1:3" ht="12" customHeight="1">
      <c r="A99" s="17" t="s">
        <v>98</v>
      </c>
      <c r="B99" s="10" t="s">
        <v>49</v>
      </c>
      <c r="C99" s="280">
        <v>77483800</v>
      </c>
    </row>
    <row r="100" spans="1:3" ht="12" customHeight="1">
      <c r="A100" s="14" t="s">
        <v>99</v>
      </c>
      <c r="B100" s="8" t="s">
        <v>183</v>
      </c>
      <c r="C100" s="281">
        <v>14796345</v>
      </c>
    </row>
    <row r="101" spans="1:3" ht="12" customHeight="1">
      <c r="A101" s="14" t="s">
        <v>100</v>
      </c>
      <c r="B101" s="8" t="s">
        <v>140</v>
      </c>
      <c r="C101" s="283">
        <v>170744790</v>
      </c>
    </row>
    <row r="102" spans="1:3" ht="12" customHeight="1">
      <c r="A102" s="14" t="s">
        <v>101</v>
      </c>
      <c r="B102" s="11" t="s">
        <v>184</v>
      </c>
      <c r="C102" s="283">
        <v>3372000</v>
      </c>
    </row>
    <row r="103" spans="1:3" ht="12" customHeight="1">
      <c r="A103" s="14" t="s">
        <v>112</v>
      </c>
      <c r="B103" s="19" t="s">
        <v>185</v>
      </c>
      <c r="C103" s="283">
        <v>60586620</v>
      </c>
    </row>
    <row r="104" spans="1:3" ht="12" customHeight="1">
      <c r="A104" s="14" t="s">
        <v>102</v>
      </c>
      <c r="B104" s="8" t="s">
        <v>440</v>
      </c>
      <c r="C104" s="283"/>
    </row>
    <row r="105" spans="1:3" ht="12" customHeight="1">
      <c r="A105" s="14" t="s">
        <v>103</v>
      </c>
      <c r="B105" s="140" t="s">
        <v>439</v>
      </c>
      <c r="C105" s="283"/>
    </row>
    <row r="106" spans="1:3" ht="12" customHeight="1">
      <c r="A106" s="14" t="s">
        <v>113</v>
      </c>
      <c r="B106" s="140" t="s">
        <v>438</v>
      </c>
      <c r="C106" s="283"/>
    </row>
    <row r="107" spans="1:3" ht="12" customHeight="1">
      <c r="A107" s="14" t="s">
        <v>114</v>
      </c>
      <c r="B107" s="138" t="s">
        <v>350</v>
      </c>
      <c r="C107" s="283"/>
    </row>
    <row r="108" spans="1:3" ht="12" customHeight="1">
      <c r="A108" s="14" t="s">
        <v>115</v>
      </c>
      <c r="B108" s="139" t="s">
        <v>351</v>
      </c>
      <c r="C108" s="283"/>
    </row>
    <row r="109" spans="1:3" ht="12" customHeight="1">
      <c r="A109" s="14" t="s">
        <v>116</v>
      </c>
      <c r="B109" s="139" t="s">
        <v>352</v>
      </c>
      <c r="C109" s="283"/>
    </row>
    <row r="110" spans="1:3" ht="12" customHeight="1">
      <c r="A110" s="14" t="s">
        <v>118</v>
      </c>
      <c r="B110" s="138" t="s">
        <v>353</v>
      </c>
      <c r="C110" s="283">
        <v>49276620</v>
      </c>
    </row>
    <row r="111" spans="1:3" ht="12" customHeight="1">
      <c r="A111" s="14" t="s">
        <v>186</v>
      </c>
      <c r="B111" s="138" t="s">
        <v>354</v>
      </c>
      <c r="C111" s="283"/>
    </row>
    <row r="112" spans="1:3" ht="12" customHeight="1">
      <c r="A112" s="14" t="s">
        <v>348</v>
      </c>
      <c r="B112" s="139" t="s">
        <v>355</v>
      </c>
      <c r="C112" s="283"/>
    </row>
    <row r="113" spans="1:3" ht="12" customHeight="1">
      <c r="A113" s="13" t="s">
        <v>349</v>
      </c>
      <c r="B113" s="140" t="s">
        <v>356</v>
      </c>
      <c r="C113" s="283"/>
    </row>
    <row r="114" spans="1:3" ht="12" customHeight="1">
      <c r="A114" s="14" t="s">
        <v>436</v>
      </c>
      <c r="B114" s="140" t="s">
        <v>357</v>
      </c>
      <c r="C114" s="283"/>
    </row>
    <row r="115" spans="1:3" ht="12" customHeight="1">
      <c r="A115" s="16" t="s">
        <v>437</v>
      </c>
      <c r="B115" s="140" t="s">
        <v>358</v>
      </c>
      <c r="C115" s="283">
        <v>11310000</v>
      </c>
    </row>
    <row r="116" spans="1:3" ht="12" customHeight="1">
      <c r="A116" s="14" t="s">
        <v>441</v>
      </c>
      <c r="B116" s="11" t="s">
        <v>50</v>
      </c>
      <c r="C116" s="281">
        <v>24360869</v>
      </c>
    </row>
    <row r="117" spans="1:3" ht="12" customHeight="1">
      <c r="A117" s="14" t="s">
        <v>442</v>
      </c>
      <c r="B117" s="8" t="s">
        <v>444</v>
      </c>
      <c r="C117" s="281">
        <v>9360869</v>
      </c>
    </row>
    <row r="118" spans="1:3" ht="12" customHeight="1" thickBot="1">
      <c r="A118" s="18" t="s">
        <v>443</v>
      </c>
      <c r="B118" s="450" t="s">
        <v>445</v>
      </c>
      <c r="C118" s="287">
        <v>15000000</v>
      </c>
    </row>
    <row r="119" spans="1:3" ht="12" customHeight="1" thickBot="1">
      <c r="A119" s="447" t="s">
        <v>19</v>
      </c>
      <c r="B119" s="448" t="s">
        <v>359</v>
      </c>
      <c r="C119" s="449">
        <f>+C120+C122+C124</f>
        <v>276021000</v>
      </c>
    </row>
    <row r="120" spans="1:3" ht="12" customHeight="1">
      <c r="A120" s="15" t="s">
        <v>104</v>
      </c>
      <c r="B120" s="8" t="s">
        <v>229</v>
      </c>
      <c r="C120" s="282">
        <v>47021000</v>
      </c>
    </row>
    <row r="121" spans="1:3" ht="12" customHeight="1">
      <c r="A121" s="15" t="s">
        <v>105</v>
      </c>
      <c r="B121" s="12" t="s">
        <v>363</v>
      </c>
      <c r="C121" s="282"/>
    </row>
    <row r="122" spans="1:3" ht="12" customHeight="1">
      <c r="A122" s="15" t="s">
        <v>106</v>
      </c>
      <c r="B122" s="12" t="s">
        <v>187</v>
      </c>
      <c r="C122" s="281">
        <v>229000000</v>
      </c>
    </row>
    <row r="123" spans="1:3" ht="12" customHeight="1">
      <c r="A123" s="15" t="s">
        <v>107</v>
      </c>
      <c r="B123" s="12" t="s">
        <v>364</v>
      </c>
      <c r="C123" s="249"/>
    </row>
    <row r="124" spans="1:3" ht="12" customHeight="1">
      <c r="A124" s="15" t="s">
        <v>108</v>
      </c>
      <c r="B124" s="276" t="s">
        <v>570</v>
      </c>
      <c r="C124" s="249"/>
    </row>
    <row r="125" spans="1:3" ht="12" customHeight="1">
      <c r="A125" s="15" t="s">
        <v>117</v>
      </c>
      <c r="B125" s="275" t="s">
        <v>426</v>
      </c>
      <c r="C125" s="249"/>
    </row>
    <row r="126" spans="1:3" ht="12" customHeight="1">
      <c r="A126" s="15" t="s">
        <v>119</v>
      </c>
      <c r="B126" s="389" t="s">
        <v>369</v>
      </c>
      <c r="C126" s="249"/>
    </row>
    <row r="127" spans="1:3" ht="15.75">
      <c r="A127" s="15" t="s">
        <v>188</v>
      </c>
      <c r="B127" s="139" t="s">
        <v>352</v>
      </c>
      <c r="C127" s="249"/>
    </row>
    <row r="128" spans="1:3" ht="12" customHeight="1">
      <c r="A128" s="15" t="s">
        <v>189</v>
      </c>
      <c r="B128" s="139" t="s">
        <v>368</v>
      </c>
      <c r="C128" s="249"/>
    </row>
    <row r="129" spans="1:3" ht="12" customHeight="1">
      <c r="A129" s="15" t="s">
        <v>190</v>
      </c>
      <c r="B129" s="139" t="s">
        <v>367</v>
      </c>
      <c r="C129" s="249"/>
    </row>
    <row r="130" spans="1:3" ht="12" customHeight="1">
      <c r="A130" s="15" t="s">
        <v>360</v>
      </c>
      <c r="B130" s="139" t="s">
        <v>355</v>
      </c>
      <c r="C130" s="249"/>
    </row>
    <row r="131" spans="1:3" ht="12" customHeight="1">
      <c r="A131" s="15" t="s">
        <v>361</v>
      </c>
      <c r="B131" s="139" t="s">
        <v>366</v>
      </c>
      <c r="C131" s="249"/>
    </row>
    <row r="132" spans="1:3" ht="16.5" thickBot="1">
      <c r="A132" s="13" t="s">
        <v>362</v>
      </c>
      <c r="B132" s="139" t="s">
        <v>365</v>
      </c>
      <c r="C132" s="251"/>
    </row>
    <row r="133" spans="1:3" ht="12" customHeight="1" thickBot="1">
      <c r="A133" s="20" t="s">
        <v>20</v>
      </c>
      <c r="B133" s="122" t="s">
        <v>446</v>
      </c>
      <c r="C133" s="279">
        <f>+C98+C119</f>
        <v>627365424</v>
      </c>
    </row>
    <row r="134" spans="1:3" ht="12" customHeight="1" thickBot="1">
      <c r="A134" s="20" t="s">
        <v>21</v>
      </c>
      <c r="B134" s="122" t="s">
        <v>447</v>
      </c>
      <c r="C134" s="279">
        <f>+C135+C136+C137</f>
        <v>0</v>
      </c>
    </row>
    <row r="135" spans="1:3" ht="12" customHeight="1">
      <c r="A135" s="15" t="s">
        <v>267</v>
      </c>
      <c r="B135" s="12" t="s">
        <v>454</v>
      </c>
      <c r="C135" s="249"/>
    </row>
    <row r="136" spans="1:3" ht="12" customHeight="1">
      <c r="A136" s="15" t="s">
        <v>268</v>
      </c>
      <c r="B136" s="12" t="s">
        <v>455</v>
      </c>
      <c r="C136" s="249"/>
    </row>
    <row r="137" spans="1:3" ht="12" customHeight="1" thickBot="1">
      <c r="A137" s="13" t="s">
        <v>269</v>
      </c>
      <c r="B137" s="12" t="s">
        <v>456</v>
      </c>
      <c r="C137" s="249"/>
    </row>
    <row r="138" spans="1:3" ht="12" customHeight="1" thickBot="1">
      <c r="A138" s="20" t="s">
        <v>22</v>
      </c>
      <c r="B138" s="122" t="s">
        <v>448</v>
      </c>
      <c r="C138" s="279">
        <f>SUM(C139:C144)</f>
        <v>0</v>
      </c>
    </row>
    <row r="139" spans="1:3" ht="12" customHeight="1">
      <c r="A139" s="15" t="s">
        <v>91</v>
      </c>
      <c r="B139" s="9" t="s">
        <v>457</v>
      </c>
      <c r="C139" s="249"/>
    </row>
    <row r="140" spans="1:3" ht="12" customHeight="1">
      <c r="A140" s="15" t="s">
        <v>92</v>
      </c>
      <c r="B140" s="9" t="s">
        <v>449</v>
      </c>
      <c r="C140" s="249"/>
    </row>
    <row r="141" spans="1:3" ht="12" customHeight="1">
      <c r="A141" s="15" t="s">
        <v>93</v>
      </c>
      <c r="B141" s="9" t="s">
        <v>450</v>
      </c>
      <c r="C141" s="249"/>
    </row>
    <row r="142" spans="1:3" ht="12" customHeight="1">
      <c r="A142" s="15" t="s">
        <v>175</v>
      </c>
      <c r="B142" s="9" t="s">
        <v>451</v>
      </c>
      <c r="C142" s="249"/>
    </row>
    <row r="143" spans="1:3" ht="12" customHeight="1" thickBot="1">
      <c r="A143" s="13" t="s">
        <v>176</v>
      </c>
      <c r="B143" s="7" t="s">
        <v>452</v>
      </c>
      <c r="C143" s="251"/>
    </row>
    <row r="144" spans="1:3" ht="12" customHeight="1" thickBot="1">
      <c r="A144" s="530" t="s">
        <v>177</v>
      </c>
      <c r="B144" s="535" t="s">
        <v>453</v>
      </c>
      <c r="C144" s="536"/>
    </row>
    <row r="145" spans="1:3" ht="12" customHeight="1" thickBot="1">
      <c r="A145" s="20" t="s">
        <v>23</v>
      </c>
      <c r="B145" s="122" t="s">
        <v>461</v>
      </c>
      <c r="C145" s="285">
        <f>+C146+C147+C148+C149</f>
        <v>3140576</v>
      </c>
    </row>
    <row r="146" spans="1:3" ht="12" customHeight="1">
      <c r="A146" s="15" t="s">
        <v>94</v>
      </c>
      <c r="B146" s="9" t="s">
        <v>370</v>
      </c>
      <c r="C146" s="249">
        <v>3140576</v>
      </c>
    </row>
    <row r="147" spans="1:3" ht="12" customHeight="1">
      <c r="A147" s="15" t="s">
        <v>95</v>
      </c>
      <c r="B147" s="9" t="s">
        <v>371</v>
      </c>
      <c r="C147" s="249"/>
    </row>
    <row r="148" spans="1:3" ht="12" customHeight="1" thickBot="1">
      <c r="A148" s="13" t="s">
        <v>287</v>
      </c>
      <c r="B148" s="7" t="s">
        <v>462</v>
      </c>
      <c r="C148" s="251"/>
    </row>
    <row r="149" spans="1:3" ht="12" customHeight="1" thickBot="1">
      <c r="A149" s="530" t="s">
        <v>288</v>
      </c>
      <c r="B149" s="535" t="s">
        <v>389</v>
      </c>
      <c r="C149" s="536"/>
    </row>
    <row r="150" spans="1:3" ht="12" customHeight="1" thickBot="1">
      <c r="A150" s="20" t="s">
        <v>24</v>
      </c>
      <c r="B150" s="122" t="s">
        <v>463</v>
      </c>
      <c r="C150" s="288">
        <f>SUM(C151:C155)</f>
        <v>0</v>
      </c>
    </row>
    <row r="151" spans="1:3" ht="12" customHeight="1">
      <c r="A151" s="15" t="s">
        <v>96</v>
      </c>
      <c r="B151" s="9" t="s">
        <v>458</v>
      </c>
      <c r="C151" s="249"/>
    </row>
    <row r="152" spans="1:3" ht="12" customHeight="1">
      <c r="A152" s="15" t="s">
        <v>97</v>
      </c>
      <c r="B152" s="9" t="s">
        <v>465</v>
      </c>
      <c r="C152" s="249"/>
    </row>
    <row r="153" spans="1:3" ht="12" customHeight="1">
      <c r="A153" s="15" t="s">
        <v>299</v>
      </c>
      <c r="B153" s="9" t="s">
        <v>460</v>
      </c>
      <c r="C153" s="249"/>
    </row>
    <row r="154" spans="1:3" ht="12" customHeight="1">
      <c r="A154" s="15" t="s">
        <v>300</v>
      </c>
      <c r="B154" s="9" t="s">
        <v>516</v>
      </c>
      <c r="C154" s="249"/>
    </row>
    <row r="155" spans="1:3" ht="12" customHeight="1" thickBot="1">
      <c r="A155" s="15" t="s">
        <v>464</v>
      </c>
      <c r="B155" s="9" t="s">
        <v>467</v>
      </c>
      <c r="C155" s="249"/>
    </row>
    <row r="156" spans="1:3" ht="12" customHeight="1" thickBot="1">
      <c r="A156" s="20" t="s">
        <v>25</v>
      </c>
      <c r="B156" s="122" t="s">
        <v>468</v>
      </c>
      <c r="C156" s="451"/>
    </row>
    <row r="157" spans="1:3" ht="12" customHeight="1" thickBot="1">
      <c r="A157" s="20" t="s">
        <v>26</v>
      </c>
      <c r="B157" s="122" t="s">
        <v>469</v>
      </c>
      <c r="C157" s="451"/>
    </row>
    <row r="158" spans="1:9" ht="15" customHeight="1" thickBot="1">
      <c r="A158" s="20" t="s">
        <v>27</v>
      </c>
      <c r="B158" s="122" t="s">
        <v>471</v>
      </c>
      <c r="C158" s="537">
        <f>+C134+C138+C145+C150+C156+C157</f>
        <v>3140576</v>
      </c>
      <c r="F158" s="40"/>
      <c r="G158" s="123"/>
      <c r="H158" s="123"/>
      <c r="I158" s="123"/>
    </row>
    <row r="159" spans="1:3" s="1" customFormat="1" ht="17.25" customHeight="1" thickBot="1">
      <c r="A159" s="277" t="s">
        <v>28</v>
      </c>
      <c r="B159" s="538" t="s">
        <v>470</v>
      </c>
      <c r="C159" s="537">
        <f>+C133+C158</f>
        <v>630506000</v>
      </c>
    </row>
    <row r="160" spans="1:3" ht="15.75" customHeight="1">
      <c r="A160" s="595"/>
      <c r="B160" s="595"/>
      <c r="C160" s="596">
        <f>C92-C159</f>
        <v>0</v>
      </c>
    </row>
    <row r="161" spans="1:3" ht="15.75">
      <c r="A161" s="699" t="s">
        <v>372</v>
      </c>
      <c r="B161" s="699"/>
      <c r="C161" s="699"/>
    </row>
    <row r="162" spans="1:3" ht="15" customHeight="1" thickBot="1">
      <c r="A162" s="700" t="s">
        <v>154</v>
      </c>
      <c r="B162" s="700"/>
      <c r="C162" s="543" t="str">
        <f>C95</f>
        <v>Forintban!</v>
      </c>
    </row>
    <row r="163" spans="1:3" ht="13.5" customHeight="1" thickBot="1">
      <c r="A163" s="20">
        <v>1</v>
      </c>
      <c r="B163" s="27" t="s">
        <v>472</v>
      </c>
      <c r="C163" s="279">
        <f>+C67-C133</f>
        <v>-188939848</v>
      </c>
    </row>
    <row r="164" spans="1:3" ht="27.75" customHeight="1" thickBot="1">
      <c r="A164" s="20" t="s">
        <v>19</v>
      </c>
      <c r="B164" s="27" t="s">
        <v>478</v>
      </c>
      <c r="C164" s="279">
        <f>+C91-C158</f>
        <v>188939848</v>
      </c>
    </row>
  </sheetData>
  <sheetProtection sheet="1"/>
  <mergeCells count="7">
    <mergeCell ref="B1:C1"/>
    <mergeCell ref="A6:C6"/>
    <mergeCell ref="A7:B7"/>
    <mergeCell ref="A95:B95"/>
    <mergeCell ref="A161:C161"/>
    <mergeCell ref="A162:B162"/>
    <mergeCell ref="A94:C94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">
      <selection activeCell="C104" sqref="C104"/>
    </sheetView>
  </sheetViews>
  <sheetFormatPr defaultColWidth="9.00390625" defaultRowHeight="12.75"/>
  <cols>
    <col min="1" max="1" width="9.50390625" style="38" customWidth="1"/>
    <col min="2" max="2" width="99.375" style="38" customWidth="1"/>
    <col min="3" max="3" width="21.625" style="361" customWidth="1"/>
    <col min="4" max="4" width="9.00390625" style="38" customWidth="1"/>
    <col min="5" max="16384" width="9.375" style="38" customWidth="1"/>
  </cols>
  <sheetData>
    <row r="1" spans="1:3" ht="18.75" customHeight="1">
      <c r="A1" s="587"/>
      <c r="B1" s="694" t="str">
        <f>CONCATENATE("1.2. melléklet ",ALAPADATOK!A7," ",ALAPADATOK!B7," ",ALAPADATOK!C7," ",ALAPADATOK!D7," ",ALAPADATOK!E7," ",ALAPADATOK!F7," ",ALAPADATOK!G7," ",ALAPADATOK!H7)</f>
        <v>1.2. melléklet a 4 / 2019 ( II. 25. ) önkormányzati rendelethez</v>
      </c>
      <c r="C1" s="695"/>
    </row>
    <row r="2" spans="1:3" ht="21.75" customHeight="1">
      <c r="A2" s="588"/>
      <c r="B2" s="589" t="str">
        <f>CONCATENATE(ALAPADATOK!A3)</f>
        <v>BALATONGYÖRÖK KÖZSÉG ÖNKORMÁNYZATA</v>
      </c>
      <c r="C2" s="590"/>
    </row>
    <row r="3" spans="1:3" ht="21.75" customHeight="1">
      <c r="A3" s="590"/>
      <c r="B3" s="589" t="s">
        <v>575</v>
      </c>
      <c r="C3" s="590"/>
    </row>
    <row r="4" spans="1:3" ht="21.75" customHeight="1">
      <c r="A4" s="590"/>
      <c r="B4" s="589" t="s">
        <v>577</v>
      </c>
      <c r="C4" s="590"/>
    </row>
    <row r="5" spans="1:3" ht="21.75" customHeight="1">
      <c r="A5" s="587"/>
      <c r="B5" s="587"/>
      <c r="C5" s="591"/>
    </row>
    <row r="6" spans="1:3" ht="15" customHeight="1">
      <c r="A6" s="696" t="s">
        <v>15</v>
      </c>
      <c r="B6" s="696"/>
      <c r="C6" s="696"/>
    </row>
    <row r="7" spans="1:3" ht="15" customHeight="1" thickBot="1">
      <c r="A7" s="697" t="s">
        <v>152</v>
      </c>
      <c r="B7" s="697"/>
      <c r="C7" s="541" t="str">
        <f>CONCATENATE('KV_1.1.sz.mell.'!C7)</f>
        <v>Forintban!</v>
      </c>
    </row>
    <row r="8" spans="1:3" ht="24" customHeight="1" thickBot="1">
      <c r="A8" s="592" t="s">
        <v>69</v>
      </c>
      <c r="B8" s="593" t="s">
        <v>17</v>
      </c>
      <c r="C8" s="594" t="str">
        <f>+CONCATENATE(LEFT(KV_ÖSSZEFÜGGÉSEK!A5,4),". évi előirányzat")</f>
        <v>2019. évi előirányzat</v>
      </c>
    </row>
    <row r="9" spans="1:3" s="39" customFormat="1" ht="12" customHeight="1" thickBot="1">
      <c r="A9" s="525"/>
      <c r="B9" s="526" t="s">
        <v>491</v>
      </c>
      <c r="C9" s="527" t="s">
        <v>492</v>
      </c>
    </row>
    <row r="10" spans="1:3" s="1" customFormat="1" ht="12" customHeight="1" thickBot="1">
      <c r="A10" s="20" t="s">
        <v>18</v>
      </c>
      <c r="B10" s="21" t="s">
        <v>251</v>
      </c>
      <c r="C10" s="279">
        <f>+C11+C12+C13+C14+C15+C16</f>
        <v>78620152</v>
      </c>
    </row>
    <row r="11" spans="1:3" s="1" customFormat="1" ht="12" customHeight="1">
      <c r="A11" s="15" t="s">
        <v>98</v>
      </c>
      <c r="B11" s="390" t="s">
        <v>252</v>
      </c>
      <c r="C11" s="282">
        <v>67209712</v>
      </c>
    </row>
    <row r="12" spans="1:3" s="1" customFormat="1" ht="12" customHeight="1">
      <c r="A12" s="14" t="s">
        <v>99</v>
      </c>
      <c r="B12" s="391" t="s">
        <v>253</v>
      </c>
      <c r="C12" s="281"/>
    </row>
    <row r="13" spans="1:3" s="1" customFormat="1" ht="12" customHeight="1">
      <c r="A13" s="14" t="s">
        <v>100</v>
      </c>
      <c r="B13" s="391" t="s">
        <v>545</v>
      </c>
      <c r="C13" s="281">
        <v>9610440</v>
      </c>
    </row>
    <row r="14" spans="1:3" s="1" customFormat="1" ht="12" customHeight="1">
      <c r="A14" s="14" t="s">
        <v>101</v>
      </c>
      <c r="B14" s="391" t="s">
        <v>255</v>
      </c>
      <c r="C14" s="281">
        <v>1800000</v>
      </c>
    </row>
    <row r="15" spans="1:3" s="1" customFormat="1" ht="12" customHeight="1">
      <c r="A15" s="14" t="s">
        <v>148</v>
      </c>
      <c r="B15" s="275" t="s">
        <v>430</v>
      </c>
      <c r="C15" s="281"/>
    </row>
    <row r="16" spans="1:3" s="1" customFormat="1" ht="12" customHeight="1" thickBot="1">
      <c r="A16" s="16" t="s">
        <v>102</v>
      </c>
      <c r="B16" s="276" t="s">
        <v>431</v>
      </c>
      <c r="C16" s="281"/>
    </row>
    <row r="17" spans="1:3" s="1" customFormat="1" ht="12" customHeight="1" thickBot="1">
      <c r="A17" s="20" t="s">
        <v>19</v>
      </c>
      <c r="B17" s="274" t="s">
        <v>256</v>
      </c>
      <c r="C17" s="279">
        <f>+C18+C19+C20+C21+C22</f>
        <v>0</v>
      </c>
    </row>
    <row r="18" spans="1:3" s="1" customFormat="1" ht="12" customHeight="1">
      <c r="A18" s="15" t="s">
        <v>104</v>
      </c>
      <c r="B18" s="390" t="s">
        <v>257</v>
      </c>
      <c r="C18" s="282"/>
    </row>
    <row r="19" spans="1:3" s="1" customFormat="1" ht="12" customHeight="1">
      <c r="A19" s="14" t="s">
        <v>105</v>
      </c>
      <c r="B19" s="391" t="s">
        <v>258</v>
      </c>
      <c r="C19" s="281"/>
    </row>
    <row r="20" spans="1:3" s="1" customFormat="1" ht="12" customHeight="1">
      <c r="A20" s="14" t="s">
        <v>106</v>
      </c>
      <c r="B20" s="391" t="s">
        <v>420</v>
      </c>
      <c r="C20" s="281"/>
    </row>
    <row r="21" spans="1:3" s="1" customFormat="1" ht="12" customHeight="1">
      <c r="A21" s="14" t="s">
        <v>107</v>
      </c>
      <c r="B21" s="391" t="s">
        <v>421</v>
      </c>
      <c r="C21" s="281"/>
    </row>
    <row r="22" spans="1:3" s="1" customFormat="1" ht="12" customHeight="1">
      <c r="A22" s="14" t="s">
        <v>108</v>
      </c>
      <c r="B22" s="391" t="s">
        <v>569</v>
      </c>
      <c r="C22" s="281"/>
    </row>
    <row r="23" spans="1:3" s="1" customFormat="1" ht="12" customHeight="1" thickBot="1">
      <c r="A23" s="16" t="s">
        <v>117</v>
      </c>
      <c r="B23" s="276" t="s">
        <v>260</v>
      </c>
      <c r="C23" s="283"/>
    </row>
    <row r="24" spans="1:3" s="1" customFormat="1" ht="12" customHeight="1" thickBot="1">
      <c r="A24" s="20" t="s">
        <v>20</v>
      </c>
      <c r="B24" s="21" t="s">
        <v>261</v>
      </c>
      <c r="C24" s="279">
        <f>+C25+C26+C27+C28+C29</f>
        <v>92831424</v>
      </c>
    </row>
    <row r="25" spans="1:3" s="1" customFormat="1" ht="12" customHeight="1">
      <c r="A25" s="15" t="s">
        <v>87</v>
      </c>
      <c r="B25" s="390" t="s">
        <v>262</v>
      </c>
      <c r="C25" s="282"/>
    </row>
    <row r="26" spans="1:3" s="1" customFormat="1" ht="12" customHeight="1">
      <c r="A26" s="14" t="s">
        <v>88</v>
      </c>
      <c r="B26" s="391" t="s">
        <v>263</v>
      </c>
      <c r="C26" s="281"/>
    </row>
    <row r="27" spans="1:3" s="1" customFormat="1" ht="12" customHeight="1">
      <c r="A27" s="14" t="s">
        <v>89</v>
      </c>
      <c r="B27" s="391" t="s">
        <v>422</v>
      </c>
      <c r="C27" s="281"/>
    </row>
    <row r="28" spans="1:3" s="1" customFormat="1" ht="12" customHeight="1">
      <c r="A28" s="14" t="s">
        <v>90</v>
      </c>
      <c r="B28" s="391" t="s">
        <v>423</v>
      </c>
      <c r="C28" s="281"/>
    </row>
    <row r="29" spans="1:3" s="1" customFormat="1" ht="12" customHeight="1">
      <c r="A29" s="14" t="s">
        <v>171</v>
      </c>
      <c r="B29" s="391" t="s">
        <v>264</v>
      </c>
      <c r="C29" s="281">
        <v>92831424</v>
      </c>
    </row>
    <row r="30" spans="1:3" s="519" customFormat="1" ht="12" customHeight="1" thickBot="1">
      <c r="A30" s="528" t="s">
        <v>172</v>
      </c>
      <c r="B30" s="517" t="s">
        <v>564</v>
      </c>
      <c r="C30" s="518"/>
    </row>
    <row r="31" spans="1:3" s="1" customFormat="1" ht="12" customHeight="1" thickBot="1">
      <c r="A31" s="20" t="s">
        <v>173</v>
      </c>
      <c r="B31" s="21" t="s">
        <v>546</v>
      </c>
      <c r="C31" s="285">
        <f>SUM(C32:C38)</f>
        <v>143000000</v>
      </c>
    </row>
    <row r="32" spans="1:3" s="1" customFormat="1" ht="12" customHeight="1">
      <c r="A32" s="15" t="s">
        <v>267</v>
      </c>
      <c r="B32" s="390" t="s">
        <v>550</v>
      </c>
      <c r="C32" s="282">
        <v>87000000</v>
      </c>
    </row>
    <row r="33" spans="1:3" s="1" customFormat="1" ht="12" customHeight="1">
      <c r="A33" s="14" t="s">
        <v>268</v>
      </c>
      <c r="B33" s="391" t="s">
        <v>551</v>
      </c>
      <c r="C33" s="281">
        <v>28000000</v>
      </c>
    </row>
    <row r="34" spans="1:3" s="1" customFormat="1" ht="12" customHeight="1">
      <c r="A34" s="14" t="s">
        <v>269</v>
      </c>
      <c r="B34" s="391" t="s">
        <v>552</v>
      </c>
      <c r="C34" s="281">
        <v>20000000</v>
      </c>
    </row>
    <row r="35" spans="1:3" s="1" customFormat="1" ht="12" customHeight="1">
      <c r="A35" s="14" t="s">
        <v>270</v>
      </c>
      <c r="B35" s="391" t="s">
        <v>553</v>
      </c>
      <c r="C35" s="281">
        <v>4500000</v>
      </c>
    </row>
    <row r="36" spans="1:3" s="1" customFormat="1" ht="12" customHeight="1">
      <c r="A36" s="14" t="s">
        <v>547</v>
      </c>
      <c r="B36" s="391" t="s">
        <v>271</v>
      </c>
      <c r="C36" s="281"/>
    </row>
    <row r="37" spans="1:3" s="1" customFormat="1" ht="12" customHeight="1">
      <c r="A37" s="14" t="s">
        <v>548</v>
      </c>
      <c r="B37" s="391" t="s">
        <v>272</v>
      </c>
      <c r="C37" s="281"/>
    </row>
    <row r="38" spans="1:3" s="1" customFormat="1" ht="12" customHeight="1" thickBot="1">
      <c r="A38" s="16" t="s">
        <v>549</v>
      </c>
      <c r="B38" s="478" t="s">
        <v>273</v>
      </c>
      <c r="C38" s="283">
        <v>3500000</v>
      </c>
    </row>
    <row r="39" spans="1:3" s="1" customFormat="1" ht="12" customHeight="1" thickBot="1">
      <c r="A39" s="20" t="s">
        <v>22</v>
      </c>
      <c r="B39" s="21" t="s">
        <v>432</v>
      </c>
      <c r="C39" s="279">
        <f>SUM(C40:C50)</f>
        <v>26361000</v>
      </c>
    </row>
    <row r="40" spans="1:3" s="1" customFormat="1" ht="12" customHeight="1">
      <c r="A40" s="15" t="s">
        <v>91</v>
      </c>
      <c r="B40" s="390" t="s">
        <v>276</v>
      </c>
      <c r="C40" s="282"/>
    </row>
    <row r="41" spans="1:3" s="1" customFormat="1" ht="12" customHeight="1">
      <c r="A41" s="14" t="s">
        <v>92</v>
      </c>
      <c r="B41" s="391" t="s">
        <v>277</v>
      </c>
      <c r="C41" s="281">
        <v>17700000</v>
      </c>
    </row>
    <row r="42" spans="1:3" s="1" customFormat="1" ht="12" customHeight="1">
      <c r="A42" s="14" t="s">
        <v>93</v>
      </c>
      <c r="B42" s="391" t="s">
        <v>278</v>
      </c>
      <c r="C42" s="281">
        <v>2100000</v>
      </c>
    </row>
    <row r="43" spans="1:3" s="1" customFormat="1" ht="12" customHeight="1">
      <c r="A43" s="14" t="s">
        <v>175</v>
      </c>
      <c r="B43" s="391" t="s">
        <v>279</v>
      </c>
      <c r="C43" s="281">
        <v>300000</v>
      </c>
    </row>
    <row r="44" spans="1:3" s="1" customFormat="1" ht="12" customHeight="1">
      <c r="A44" s="14" t="s">
        <v>176</v>
      </c>
      <c r="B44" s="391" t="s">
        <v>280</v>
      </c>
      <c r="C44" s="281">
        <v>3000000</v>
      </c>
    </row>
    <row r="45" spans="1:3" s="1" customFormat="1" ht="12" customHeight="1">
      <c r="A45" s="14" t="s">
        <v>177</v>
      </c>
      <c r="B45" s="391" t="s">
        <v>281</v>
      </c>
      <c r="C45" s="281">
        <v>2241000</v>
      </c>
    </row>
    <row r="46" spans="1:3" s="1" customFormat="1" ht="12" customHeight="1">
      <c r="A46" s="14" t="s">
        <v>178</v>
      </c>
      <c r="B46" s="391" t="s">
        <v>282</v>
      </c>
      <c r="C46" s="281"/>
    </row>
    <row r="47" spans="1:3" s="1" customFormat="1" ht="12" customHeight="1">
      <c r="A47" s="14" t="s">
        <v>179</v>
      </c>
      <c r="B47" s="391" t="s">
        <v>554</v>
      </c>
      <c r="C47" s="281"/>
    </row>
    <row r="48" spans="1:3" s="1" customFormat="1" ht="12" customHeight="1">
      <c r="A48" s="14" t="s">
        <v>274</v>
      </c>
      <c r="B48" s="391" t="s">
        <v>284</v>
      </c>
      <c r="C48" s="284">
        <v>20000</v>
      </c>
    </row>
    <row r="49" spans="1:3" s="1" customFormat="1" ht="12" customHeight="1">
      <c r="A49" s="16" t="s">
        <v>275</v>
      </c>
      <c r="B49" s="392" t="s">
        <v>434</v>
      </c>
      <c r="C49" s="380"/>
    </row>
    <row r="50" spans="1:3" s="1" customFormat="1" ht="12" customHeight="1" thickBot="1">
      <c r="A50" s="16" t="s">
        <v>433</v>
      </c>
      <c r="B50" s="276" t="s">
        <v>285</v>
      </c>
      <c r="C50" s="380">
        <v>1000000</v>
      </c>
    </row>
    <row r="51" spans="1:3" s="1" customFormat="1" ht="12" customHeight="1" thickBot="1">
      <c r="A51" s="20" t="s">
        <v>23</v>
      </c>
      <c r="B51" s="21" t="s">
        <v>286</v>
      </c>
      <c r="C51" s="279">
        <f>SUM(C52:C56)</f>
        <v>10000000</v>
      </c>
    </row>
    <row r="52" spans="1:3" s="1" customFormat="1" ht="12" customHeight="1">
      <c r="A52" s="15" t="s">
        <v>94</v>
      </c>
      <c r="B52" s="390" t="s">
        <v>290</v>
      </c>
      <c r="C52" s="425"/>
    </row>
    <row r="53" spans="1:3" s="1" customFormat="1" ht="12" customHeight="1">
      <c r="A53" s="14" t="s">
        <v>95</v>
      </c>
      <c r="B53" s="391" t="s">
        <v>291</v>
      </c>
      <c r="C53" s="284">
        <v>8000000</v>
      </c>
    </row>
    <row r="54" spans="1:3" s="1" customFormat="1" ht="12" customHeight="1">
      <c r="A54" s="14" t="s">
        <v>287</v>
      </c>
      <c r="B54" s="391" t="s">
        <v>292</v>
      </c>
      <c r="C54" s="284">
        <v>2000000</v>
      </c>
    </row>
    <row r="55" spans="1:3" s="1" customFormat="1" ht="12" customHeight="1">
      <c r="A55" s="14" t="s">
        <v>288</v>
      </c>
      <c r="B55" s="391" t="s">
        <v>293</v>
      </c>
      <c r="C55" s="284"/>
    </row>
    <row r="56" spans="1:3" s="1" customFormat="1" ht="12" customHeight="1" thickBot="1">
      <c r="A56" s="16" t="s">
        <v>289</v>
      </c>
      <c r="B56" s="276" t="s">
        <v>294</v>
      </c>
      <c r="C56" s="380"/>
    </row>
    <row r="57" spans="1:3" s="1" customFormat="1" ht="12" customHeight="1" thickBot="1">
      <c r="A57" s="20" t="s">
        <v>180</v>
      </c>
      <c r="B57" s="21" t="s">
        <v>295</v>
      </c>
      <c r="C57" s="279">
        <f>SUM(C58:C60)</f>
        <v>0</v>
      </c>
    </row>
    <row r="58" spans="1:3" s="1" customFormat="1" ht="12" customHeight="1">
      <c r="A58" s="15" t="s">
        <v>96</v>
      </c>
      <c r="B58" s="390" t="s">
        <v>296</v>
      </c>
      <c r="C58" s="282"/>
    </row>
    <row r="59" spans="1:3" s="1" customFormat="1" ht="12" customHeight="1">
      <c r="A59" s="14" t="s">
        <v>97</v>
      </c>
      <c r="B59" s="391" t="s">
        <v>424</v>
      </c>
      <c r="C59" s="281"/>
    </row>
    <row r="60" spans="1:3" s="1" customFormat="1" ht="12" customHeight="1">
      <c r="A60" s="14" t="s">
        <v>299</v>
      </c>
      <c r="B60" s="391" t="s">
        <v>297</v>
      </c>
      <c r="C60" s="281"/>
    </row>
    <row r="61" spans="1:3" s="1" customFormat="1" ht="12" customHeight="1" thickBot="1">
      <c r="A61" s="16" t="s">
        <v>300</v>
      </c>
      <c r="B61" s="276" t="s">
        <v>298</v>
      </c>
      <c r="C61" s="283"/>
    </row>
    <row r="62" spans="1:3" s="1" customFormat="1" ht="12" customHeight="1" thickBot="1">
      <c r="A62" s="20" t="s">
        <v>25</v>
      </c>
      <c r="B62" s="274" t="s">
        <v>301</v>
      </c>
      <c r="C62" s="279">
        <f>SUM(C63:C65)</f>
        <v>0</v>
      </c>
    </row>
    <row r="63" spans="1:3" s="1" customFormat="1" ht="12" customHeight="1">
      <c r="A63" s="15" t="s">
        <v>181</v>
      </c>
      <c r="B63" s="390" t="s">
        <v>303</v>
      </c>
      <c r="C63" s="284"/>
    </row>
    <row r="64" spans="1:3" s="1" customFormat="1" ht="12" customHeight="1">
      <c r="A64" s="14" t="s">
        <v>182</v>
      </c>
      <c r="B64" s="391" t="s">
        <v>425</v>
      </c>
      <c r="C64" s="284"/>
    </row>
    <row r="65" spans="1:3" s="1" customFormat="1" ht="12" customHeight="1">
      <c r="A65" s="14" t="s">
        <v>230</v>
      </c>
      <c r="B65" s="391" t="s">
        <v>304</v>
      </c>
      <c r="C65" s="284"/>
    </row>
    <row r="66" spans="1:3" s="1" customFormat="1" ht="12" customHeight="1" thickBot="1">
      <c r="A66" s="16" t="s">
        <v>302</v>
      </c>
      <c r="B66" s="276" t="s">
        <v>305</v>
      </c>
      <c r="C66" s="284"/>
    </row>
    <row r="67" spans="1:3" s="1" customFormat="1" ht="12" customHeight="1" thickBot="1">
      <c r="A67" s="452" t="s">
        <v>474</v>
      </c>
      <c r="B67" s="21" t="s">
        <v>306</v>
      </c>
      <c r="C67" s="285">
        <f>+C10+C17+C24+C31+C39+C51+C57+C62</f>
        <v>350812576</v>
      </c>
    </row>
    <row r="68" spans="1:3" s="1" customFormat="1" ht="12" customHeight="1" thickBot="1">
      <c r="A68" s="428" t="s">
        <v>307</v>
      </c>
      <c r="B68" s="274" t="s">
        <v>308</v>
      </c>
      <c r="C68" s="279">
        <f>SUM(C69:C71)</f>
        <v>0</v>
      </c>
    </row>
    <row r="69" spans="1:3" s="1" customFormat="1" ht="12" customHeight="1">
      <c r="A69" s="15" t="s">
        <v>336</v>
      </c>
      <c r="B69" s="390" t="s">
        <v>309</v>
      </c>
      <c r="C69" s="284"/>
    </row>
    <row r="70" spans="1:3" s="1" customFormat="1" ht="12" customHeight="1">
      <c r="A70" s="14" t="s">
        <v>345</v>
      </c>
      <c r="B70" s="391" t="s">
        <v>310</v>
      </c>
      <c r="C70" s="284"/>
    </row>
    <row r="71" spans="1:3" s="1" customFormat="1" ht="12" customHeight="1" thickBot="1">
      <c r="A71" s="16" t="s">
        <v>346</v>
      </c>
      <c r="B71" s="446" t="s">
        <v>565</v>
      </c>
      <c r="C71" s="284"/>
    </row>
    <row r="72" spans="1:3" s="1" customFormat="1" ht="12" customHeight="1" thickBot="1">
      <c r="A72" s="428" t="s">
        <v>312</v>
      </c>
      <c r="B72" s="274" t="s">
        <v>313</v>
      </c>
      <c r="C72" s="279">
        <f>SUM(C73:C76)</f>
        <v>0</v>
      </c>
    </row>
    <row r="73" spans="1:3" s="1" customFormat="1" ht="12" customHeight="1">
      <c r="A73" s="15" t="s">
        <v>149</v>
      </c>
      <c r="B73" s="390" t="s">
        <v>314</v>
      </c>
      <c r="C73" s="284"/>
    </row>
    <row r="74" spans="1:3" s="1" customFormat="1" ht="12" customHeight="1">
      <c r="A74" s="14" t="s">
        <v>150</v>
      </c>
      <c r="B74" s="391" t="s">
        <v>566</v>
      </c>
      <c r="C74" s="284"/>
    </row>
    <row r="75" spans="1:3" s="1" customFormat="1" ht="12" customHeight="1" thickBot="1">
      <c r="A75" s="16" t="s">
        <v>337</v>
      </c>
      <c r="B75" s="392" t="s">
        <v>315</v>
      </c>
      <c r="C75" s="380"/>
    </row>
    <row r="76" spans="1:3" s="1" customFormat="1" ht="12" customHeight="1" thickBot="1">
      <c r="A76" s="530" t="s">
        <v>338</v>
      </c>
      <c r="B76" s="531" t="s">
        <v>567</v>
      </c>
      <c r="C76" s="532"/>
    </row>
    <row r="77" spans="1:3" s="1" customFormat="1" ht="12" customHeight="1" thickBot="1">
      <c r="A77" s="428" t="s">
        <v>316</v>
      </c>
      <c r="B77" s="274" t="s">
        <v>317</v>
      </c>
      <c r="C77" s="279">
        <f>SUM(C78:C79)</f>
        <v>192080424</v>
      </c>
    </row>
    <row r="78" spans="1:3" s="1" customFormat="1" ht="12" customHeight="1" thickBot="1">
      <c r="A78" s="13" t="s">
        <v>339</v>
      </c>
      <c r="B78" s="529" t="s">
        <v>318</v>
      </c>
      <c r="C78" s="380">
        <v>192080424</v>
      </c>
    </row>
    <row r="79" spans="1:3" s="1" customFormat="1" ht="12" customHeight="1" thickBot="1">
      <c r="A79" s="530" t="s">
        <v>340</v>
      </c>
      <c r="B79" s="531" t="s">
        <v>319</v>
      </c>
      <c r="C79" s="532"/>
    </row>
    <row r="80" spans="1:3" s="1" customFormat="1" ht="12" customHeight="1" thickBot="1">
      <c r="A80" s="428" t="s">
        <v>320</v>
      </c>
      <c r="B80" s="274" t="s">
        <v>321</v>
      </c>
      <c r="C80" s="279">
        <f>SUM(C81:C83)</f>
        <v>0</v>
      </c>
    </row>
    <row r="81" spans="1:3" s="1" customFormat="1" ht="12" customHeight="1">
      <c r="A81" s="15" t="s">
        <v>341</v>
      </c>
      <c r="B81" s="390" t="s">
        <v>322</v>
      </c>
      <c r="C81" s="284"/>
    </row>
    <row r="82" spans="1:3" s="1" customFormat="1" ht="12" customHeight="1">
      <c r="A82" s="14" t="s">
        <v>342</v>
      </c>
      <c r="B82" s="391" t="s">
        <v>323</v>
      </c>
      <c r="C82" s="284"/>
    </row>
    <row r="83" spans="1:3" s="1" customFormat="1" ht="12" customHeight="1" thickBot="1">
      <c r="A83" s="18" t="s">
        <v>343</v>
      </c>
      <c r="B83" s="533" t="s">
        <v>568</v>
      </c>
      <c r="C83" s="534"/>
    </row>
    <row r="84" spans="1:3" s="1" customFormat="1" ht="12" customHeight="1" thickBot="1">
      <c r="A84" s="428" t="s">
        <v>324</v>
      </c>
      <c r="B84" s="274" t="s">
        <v>344</v>
      </c>
      <c r="C84" s="279">
        <f>SUM(C85:C88)</f>
        <v>0</v>
      </c>
    </row>
    <row r="85" spans="1:3" s="1" customFormat="1" ht="12" customHeight="1">
      <c r="A85" s="394" t="s">
        <v>325</v>
      </c>
      <c r="B85" s="390" t="s">
        <v>326</v>
      </c>
      <c r="C85" s="284"/>
    </row>
    <row r="86" spans="1:3" s="1" customFormat="1" ht="12" customHeight="1">
      <c r="A86" s="395" t="s">
        <v>327</v>
      </c>
      <c r="B86" s="391" t="s">
        <v>328</v>
      </c>
      <c r="C86" s="284"/>
    </row>
    <row r="87" spans="1:3" s="1" customFormat="1" ht="12" customHeight="1">
      <c r="A87" s="395" t="s">
        <v>329</v>
      </c>
      <c r="B87" s="391" t="s">
        <v>330</v>
      </c>
      <c r="C87" s="284"/>
    </row>
    <row r="88" spans="1:3" s="1" customFormat="1" ht="12" customHeight="1" thickBot="1">
      <c r="A88" s="396" t="s">
        <v>331</v>
      </c>
      <c r="B88" s="276" t="s">
        <v>332</v>
      </c>
      <c r="C88" s="284"/>
    </row>
    <row r="89" spans="1:3" s="1" customFormat="1" ht="12" customHeight="1" thickBot="1">
      <c r="A89" s="428" t="s">
        <v>333</v>
      </c>
      <c r="B89" s="274" t="s">
        <v>473</v>
      </c>
      <c r="C89" s="426"/>
    </row>
    <row r="90" spans="1:3" s="1" customFormat="1" ht="13.5" customHeight="1" thickBot="1">
      <c r="A90" s="428" t="s">
        <v>335</v>
      </c>
      <c r="B90" s="274" t="s">
        <v>334</v>
      </c>
      <c r="C90" s="426"/>
    </row>
    <row r="91" spans="1:3" s="1" customFormat="1" ht="15.75" customHeight="1" thickBot="1">
      <c r="A91" s="428" t="s">
        <v>347</v>
      </c>
      <c r="B91" s="397" t="s">
        <v>476</v>
      </c>
      <c r="C91" s="285">
        <f>+C68+C72+C77+C80+C84+C90+C89</f>
        <v>192080424</v>
      </c>
    </row>
    <row r="92" spans="1:3" s="1" customFormat="1" ht="16.5" customHeight="1" thickBot="1">
      <c r="A92" s="429" t="s">
        <v>475</v>
      </c>
      <c r="B92" s="398" t="s">
        <v>477</v>
      </c>
      <c r="C92" s="285">
        <f>+C67+C91</f>
        <v>542893000</v>
      </c>
    </row>
    <row r="93" spans="1:3" s="1" customFormat="1" ht="10.5" customHeight="1">
      <c r="A93" s="5"/>
      <c r="B93" s="6"/>
      <c r="C93" s="286"/>
    </row>
    <row r="94" spans="1:3" ht="16.5" customHeight="1">
      <c r="A94" s="701" t="s">
        <v>47</v>
      </c>
      <c r="B94" s="701"/>
      <c r="C94" s="701"/>
    </row>
    <row r="95" spans="1:3" ht="16.5" customHeight="1" thickBot="1">
      <c r="A95" s="698" t="s">
        <v>153</v>
      </c>
      <c r="B95" s="698"/>
      <c r="C95" s="542" t="str">
        <f>C7</f>
        <v>Forintban!</v>
      </c>
    </row>
    <row r="96" spans="1:3" ht="37.5" customHeight="1" thickBot="1">
      <c r="A96" s="522" t="s">
        <v>69</v>
      </c>
      <c r="B96" s="523" t="s">
        <v>48</v>
      </c>
      <c r="C96" s="524" t="str">
        <f>+C8</f>
        <v>2019. évi előirányzat</v>
      </c>
    </row>
    <row r="97" spans="1:3" s="39" customFormat="1" ht="12" customHeight="1" thickBot="1">
      <c r="A97" s="522"/>
      <c r="B97" s="523" t="s">
        <v>491</v>
      </c>
      <c r="C97" s="524" t="s">
        <v>492</v>
      </c>
    </row>
    <row r="98" spans="1:3" ht="12" customHeight="1" thickBot="1">
      <c r="A98" s="22" t="s">
        <v>18</v>
      </c>
      <c r="B98" s="28" t="s">
        <v>435</v>
      </c>
      <c r="C98" s="278">
        <f>C99+C100+C101+C102+C103+C116</f>
        <v>283960064</v>
      </c>
    </row>
    <row r="99" spans="1:3" ht="12" customHeight="1">
      <c r="A99" s="17" t="s">
        <v>98</v>
      </c>
      <c r="B99" s="10" t="s">
        <v>49</v>
      </c>
      <c r="C99" s="280">
        <v>68883800</v>
      </c>
    </row>
    <row r="100" spans="1:3" ht="12" customHeight="1">
      <c r="A100" s="14" t="s">
        <v>99</v>
      </c>
      <c r="B100" s="8" t="s">
        <v>183</v>
      </c>
      <c r="C100" s="281">
        <v>13370095</v>
      </c>
    </row>
    <row r="101" spans="1:3" ht="12" customHeight="1">
      <c r="A101" s="14" t="s">
        <v>100</v>
      </c>
      <c r="B101" s="8" t="s">
        <v>140</v>
      </c>
      <c r="C101" s="283">
        <v>113386680</v>
      </c>
    </row>
    <row r="102" spans="1:3" ht="12" customHeight="1">
      <c r="A102" s="14" t="s">
        <v>101</v>
      </c>
      <c r="B102" s="11" t="s">
        <v>184</v>
      </c>
      <c r="C102" s="283">
        <v>3372000</v>
      </c>
    </row>
    <row r="103" spans="1:3" ht="12" customHeight="1">
      <c r="A103" s="14" t="s">
        <v>112</v>
      </c>
      <c r="B103" s="19" t="s">
        <v>185</v>
      </c>
      <c r="C103" s="283">
        <v>60586620</v>
      </c>
    </row>
    <row r="104" spans="1:3" ht="12" customHeight="1">
      <c r="A104" s="14" t="s">
        <v>102</v>
      </c>
      <c r="B104" s="8" t="s">
        <v>440</v>
      </c>
      <c r="C104" s="283"/>
    </row>
    <row r="105" spans="1:3" ht="12" customHeight="1">
      <c r="A105" s="14" t="s">
        <v>103</v>
      </c>
      <c r="B105" s="140" t="s">
        <v>439</v>
      </c>
      <c r="C105" s="283"/>
    </row>
    <row r="106" spans="1:3" ht="12" customHeight="1">
      <c r="A106" s="14" t="s">
        <v>113</v>
      </c>
      <c r="B106" s="140" t="s">
        <v>438</v>
      </c>
      <c r="C106" s="283"/>
    </row>
    <row r="107" spans="1:3" ht="12" customHeight="1">
      <c r="A107" s="14" t="s">
        <v>114</v>
      </c>
      <c r="B107" s="138" t="s">
        <v>350</v>
      </c>
      <c r="C107" s="283"/>
    </row>
    <row r="108" spans="1:3" ht="12" customHeight="1">
      <c r="A108" s="14" t="s">
        <v>115</v>
      </c>
      <c r="B108" s="139" t="s">
        <v>351</v>
      </c>
      <c r="C108" s="283"/>
    </row>
    <row r="109" spans="1:3" ht="12" customHeight="1">
      <c r="A109" s="14" t="s">
        <v>116</v>
      </c>
      <c r="B109" s="139" t="s">
        <v>352</v>
      </c>
      <c r="C109" s="283"/>
    </row>
    <row r="110" spans="1:3" ht="12" customHeight="1">
      <c r="A110" s="14" t="s">
        <v>118</v>
      </c>
      <c r="B110" s="138" t="s">
        <v>353</v>
      </c>
      <c r="C110" s="283">
        <v>49276620</v>
      </c>
    </row>
    <row r="111" spans="1:3" ht="12" customHeight="1">
      <c r="A111" s="14" t="s">
        <v>186</v>
      </c>
      <c r="B111" s="138" t="s">
        <v>354</v>
      </c>
      <c r="C111" s="283"/>
    </row>
    <row r="112" spans="1:3" ht="12" customHeight="1">
      <c r="A112" s="14" t="s">
        <v>348</v>
      </c>
      <c r="B112" s="139" t="s">
        <v>355</v>
      </c>
      <c r="C112" s="283"/>
    </row>
    <row r="113" spans="1:3" ht="12" customHeight="1">
      <c r="A113" s="13" t="s">
        <v>349</v>
      </c>
      <c r="B113" s="140" t="s">
        <v>356</v>
      </c>
      <c r="C113" s="283"/>
    </row>
    <row r="114" spans="1:3" ht="12" customHeight="1">
      <c r="A114" s="14" t="s">
        <v>436</v>
      </c>
      <c r="B114" s="140" t="s">
        <v>357</v>
      </c>
      <c r="C114" s="283"/>
    </row>
    <row r="115" spans="1:3" ht="12" customHeight="1">
      <c r="A115" s="16" t="s">
        <v>437</v>
      </c>
      <c r="B115" s="140" t="s">
        <v>358</v>
      </c>
      <c r="C115" s="283">
        <v>11310000</v>
      </c>
    </row>
    <row r="116" spans="1:3" ht="12" customHeight="1">
      <c r="A116" s="14" t="s">
        <v>441</v>
      </c>
      <c r="B116" s="11" t="s">
        <v>50</v>
      </c>
      <c r="C116" s="281">
        <v>24360869</v>
      </c>
    </row>
    <row r="117" spans="1:3" ht="12" customHeight="1">
      <c r="A117" s="14" t="s">
        <v>442</v>
      </c>
      <c r="B117" s="8" t="s">
        <v>444</v>
      </c>
      <c r="C117" s="281">
        <v>9360869</v>
      </c>
    </row>
    <row r="118" spans="1:3" ht="12" customHeight="1" thickBot="1">
      <c r="A118" s="18" t="s">
        <v>443</v>
      </c>
      <c r="B118" s="450" t="s">
        <v>445</v>
      </c>
      <c r="C118" s="287">
        <v>15000000</v>
      </c>
    </row>
    <row r="119" spans="1:3" ht="12" customHeight="1" thickBot="1">
      <c r="A119" s="447" t="s">
        <v>19</v>
      </c>
      <c r="B119" s="448" t="s">
        <v>359</v>
      </c>
      <c r="C119" s="449">
        <f>+C120+C122+C124</f>
        <v>236021000</v>
      </c>
    </row>
    <row r="120" spans="1:3" ht="12" customHeight="1">
      <c r="A120" s="15" t="s">
        <v>104</v>
      </c>
      <c r="B120" s="8" t="s">
        <v>229</v>
      </c>
      <c r="C120" s="282">
        <v>47021000</v>
      </c>
    </row>
    <row r="121" spans="1:3" ht="12" customHeight="1">
      <c r="A121" s="15" t="s">
        <v>105</v>
      </c>
      <c r="B121" s="12" t="s">
        <v>363</v>
      </c>
      <c r="C121" s="282"/>
    </row>
    <row r="122" spans="1:3" ht="12" customHeight="1">
      <c r="A122" s="15" t="s">
        <v>106</v>
      </c>
      <c r="B122" s="12" t="s">
        <v>187</v>
      </c>
      <c r="C122" s="281">
        <v>189000000</v>
      </c>
    </row>
    <row r="123" spans="1:3" ht="12" customHeight="1">
      <c r="A123" s="15" t="s">
        <v>107</v>
      </c>
      <c r="B123" s="12" t="s">
        <v>364</v>
      </c>
      <c r="C123" s="249"/>
    </row>
    <row r="124" spans="1:3" ht="12" customHeight="1">
      <c r="A124" s="15" t="s">
        <v>108</v>
      </c>
      <c r="B124" s="276" t="s">
        <v>570</v>
      </c>
      <c r="C124" s="249"/>
    </row>
    <row r="125" spans="1:3" ht="12" customHeight="1">
      <c r="A125" s="15" t="s">
        <v>117</v>
      </c>
      <c r="B125" s="275" t="s">
        <v>426</v>
      </c>
      <c r="C125" s="249"/>
    </row>
    <row r="126" spans="1:3" ht="12" customHeight="1">
      <c r="A126" s="15" t="s">
        <v>119</v>
      </c>
      <c r="B126" s="389" t="s">
        <v>369</v>
      </c>
      <c r="C126" s="249"/>
    </row>
    <row r="127" spans="1:3" ht="15.75">
      <c r="A127" s="15" t="s">
        <v>188</v>
      </c>
      <c r="B127" s="139" t="s">
        <v>352</v>
      </c>
      <c r="C127" s="249"/>
    </row>
    <row r="128" spans="1:3" ht="12" customHeight="1">
      <c r="A128" s="15" t="s">
        <v>189</v>
      </c>
      <c r="B128" s="139" t="s">
        <v>368</v>
      </c>
      <c r="C128" s="249"/>
    </row>
    <row r="129" spans="1:3" ht="12" customHeight="1">
      <c r="A129" s="15" t="s">
        <v>190</v>
      </c>
      <c r="B129" s="139" t="s">
        <v>367</v>
      </c>
      <c r="C129" s="249"/>
    </row>
    <row r="130" spans="1:3" ht="12" customHeight="1">
      <c r="A130" s="15" t="s">
        <v>360</v>
      </c>
      <c r="B130" s="139" t="s">
        <v>355</v>
      </c>
      <c r="C130" s="249"/>
    </row>
    <row r="131" spans="1:3" ht="12" customHeight="1">
      <c r="A131" s="15" t="s">
        <v>361</v>
      </c>
      <c r="B131" s="139" t="s">
        <v>366</v>
      </c>
      <c r="C131" s="249"/>
    </row>
    <row r="132" spans="1:3" ht="16.5" thickBot="1">
      <c r="A132" s="13" t="s">
        <v>362</v>
      </c>
      <c r="B132" s="139" t="s">
        <v>365</v>
      </c>
      <c r="C132" s="251"/>
    </row>
    <row r="133" spans="1:3" ht="12" customHeight="1" thickBot="1">
      <c r="A133" s="20" t="s">
        <v>20</v>
      </c>
      <c r="B133" s="122" t="s">
        <v>446</v>
      </c>
      <c r="C133" s="279">
        <f>+C98+C119</f>
        <v>519981064</v>
      </c>
    </row>
    <row r="134" spans="1:3" ht="12" customHeight="1" thickBot="1">
      <c r="A134" s="20" t="s">
        <v>21</v>
      </c>
      <c r="B134" s="122" t="s">
        <v>447</v>
      </c>
      <c r="C134" s="279">
        <f>+C135+C136+C137</f>
        <v>0</v>
      </c>
    </row>
    <row r="135" spans="1:3" ht="12" customHeight="1">
      <c r="A135" s="15" t="s">
        <v>267</v>
      </c>
      <c r="B135" s="12" t="s">
        <v>454</v>
      </c>
      <c r="C135" s="249"/>
    </row>
    <row r="136" spans="1:3" ht="12" customHeight="1">
      <c r="A136" s="15" t="s">
        <v>268</v>
      </c>
      <c r="B136" s="12" t="s">
        <v>455</v>
      </c>
      <c r="C136" s="249"/>
    </row>
    <row r="137" spans="1:3" ht="12" customHeight="1" thickBot="1">
      <c r="A137" s="13" t="s">
        <v>269</v>
      </c>
      <c r="B137" s="12" t="s">
        <v>456</v>
      </c>
      <c r="C137" s="249"/>
    </row>
    <row r="138" spans="1:3" ht="12" customHeight="1" thickBot="1">
      <c r="A138" s="20" t="s">
        <v>22</v>
      </c>
      <c r="B138" s="122" t="s">
        <v>448</v>
      </c>
      <c r="C138" s="279">
        <f>SUM(C139:C144)</f>
        <v>0</v>
      </c>
    </row>
    <row r="139" spans="1:3" ht="12" customHeight="1">
      <c r="A139" s="15" t="s">
        <v>91</v>
      </c>
      <c r="B139" s="9" t="s">
        <v>457</v>
      </c>
      <c r="C139" s="249"/>
    </row>
    <row r="140" spans="1:3" ht="12" customHeight="1">
      <c r="A140" s="15" t="s">
        <v>92</v>
      </c>
      <c r="B140" s="9" t="s">
        <v>449</v>
      </c>
      <c r="C140" s="249"/>
    </row>
    <row r="141" spans="1:3" ht="12" customHeight="1">
      <c r="A141" s="15" t="s">
        <v>93</v>
      </c>
      <c r="B141" s="9" t="s">
        <v>450</v>
      </c>
      <c r="C141" s="249"/>
    </row>
    <row r="142" spans="1:3" ht="12" customHeight="1">
      <c r="A142" s="15" t="s">
        <v>175</v>
      </c>
      <c r="B142" s="9" t="s">
        <v>451</v>
      </c>
      <c r="C142" s="249"/>
    </row>
    <row r="143" spans="1:3" ht="12" customHeight="1" thickBot="1">
      <c r="A143" s="13" t="s">
        <v>176</v>
      </c>
      <c r="B143" s="7" t="s">
        <v>452</v>
      </c>
      <c r="C143" s="251"/>
    </row>
    <row r="144" spans="1:3" ht="12" customHeight="1" thickBot="1">
      <c r="A144" s="530" t="s">
        <v>177</v>
      </c>
      <c r="B144" s="535" t="s">
        <v>453</v>
      </c>
      <c r="C144" s="536"/>
    </row>
    <row r="145" spans="1:3" ht="12" customHeight="1" thickBot="1">
      <c r="A145" s="20" t="s">
        <v>23</v>
      </c>
      <c r="B145" s="122" t="s">
        <v>461</v>
      </c>
      <c r="C145" s="285">
        <f>+C146+C147+C148+C149</f>
        <v>3140576</v>
      </c>
    </row>
    <row r="146" spans="1:3" ht="12" customHeight="1">
      <c r="A146" s="15" t="s">
        <v>94</v>
      </c>
      <c r="B146" s="9" t="s">
        <v>370</v>
      </c>
      <c r="C146" s="249">
        <v>3140576</v>
      </c>
    </row>
    <row r="147" spans="1:3" ht="12" customHeight="1">
      <c r="A147" s="15" t="s">
        <v>95</v>
      </c>
      <c r="B147" s="9" t="s">
        <v>371</v>
      </c>
      <c r="C147" s="249"/>
    </row>
    <row r="148" spans="1:3" ht="12" customHeight="1" thickBot="1">
      <c r="A148" s="13" t="s">
        <v>287</v>
      </c>
      <c r="B148" s="7" t="s">
        <v>462</v>
      </c>
      <c r="C148" s="251"/>
    </row>
    <row r="149" spans="1:3" ht="12" customHeight="1" thickBot="1">
      <c r="A149" s="530" t="s">
        <v>288</v>
      </c>
      <c r="B149" s="535" t="s">
        <v>389</v>
      </c>
      <c r="C149" s="536"/>
    </row>
    <row r="150" spans="1:3" ht="12" customHeight="1" thickBot="1">
      <c r="A150" s="20" t="s">
        <v>24</v>
      </c>
      <c r="B150" s="122" t="s">
        <v>463</v>
      </c>
      <c r="C150" s="288">
        <f>SUM(C151:C155)</f>
        <v>0</v>
      </c>
    </row>
    <row r="151" spans="1:3" ht="12" customHeight="1">
      <c r="A151" s="15" t="s">
        <v>96</v>
      </c>
      <c r="B151" s="9" t="s">
        <v>458</v>
      </c>
      <c r="C151" s="249"/>
    </row>
    <row r="152" spans="1:3" ht="12" customHeight="1">
      <c r="A152" s="15" t="s">
        <v>97</v>
      </c>
      <c r="B152" s="9" t="s">
        <v>465</v>
      </c>
      <c r="C152" s="249"/>
    </row>
    <row r="153" spans="1:3" ht="12" customHeight="1">
      <c r="A153" s="15" t="s">
        <v>299</v>
      </c>
      <c r="B153" s="9" t="s">
        <v>460</v>
      </c>
      <c r="C153" s="249"/>
    </row>
    <row r="154" spans="1:3" ht="12" customHeight="1">
      <c r="A154" s="15" t="s">
        <v>300</v>
      </c>
      <c r="B154" s="9" t="s">
        <v>516</v>
      </c>
      <c r="C154" s="249"/>
    </row>
    <row r="155" spans="1:3" ht="12" customHeight="1" thickBot="1">
      <c r="A155" s="15" t="s">
        <v>464</v>
      </c>
      <c r="B155" s="9" t="s">
        <v>467</v>
      </c>
      <c r="C155" s="249"/>
    </row>
    <row r="156" spans="1:3" ht="12" customHeight="1" thickBot="1">
      <c r="A156" s="20" t="s">
        <v>25</v>
      </c>
      <c r="B156" s="122" t="s">
        <v>468</v>
      </c>
      <c r="C156" s="451"/>
    </row>
    <row r="157" spans="1:3" ht="12" customHeight="1" thickBot="1">
      <c r="A157" s="20" t="s">
        <v>26</v>
      </c>
      <c r="B157" s="122" t="s">
        <v>469</v>
      </c>
      <c r="C157" s="451"/>
    </row>
    <row r="158" spans="1:9" ht="15" customHeight="1" thickBot="1">
      <c r="A158" s="20" t="s">
        <v>27</v>
      </c>
      <c r="B158" s="122" t="s">
        <v>471</v>
      </c>
      <c r="C158" s="537">
        <f>+C134+C138+C145+C150+C156+C157</f>
        <v>3140576</v>
      </c>
      <c r="F158" s="40"/>
      <c r="G158" s="123"/>
      <c r="H158" s="123"/>
      <c r="I158" s="123"/>
    </row>
    <row r="159" spans="1:3" s="1" customFormat="1" ht="17.25" customHeight="1" thickBot="1">
      <c r="A159" s="277" t="s">
        <v>28</v>
      </c>
      <c r="B159" s="538" t="s">
        <v>470</v>
      </c>
      <c r="C159" s="537">
        <f>+C133+C158</f>
        <v>523121640</v>
      </c>
    </row>
    <row r="160" spans="1:3" ht="15.75" customHeight="1">
      <c r="A160" s="539"/>
      <c r="B160" s="539"/>
      <c r="C160" s="596">
        <f>C92-C159</f>
        <v>19771360</v>
      </c>
    </row>
    <row r="161" spans="1:3" ht="15.75">
      <c r="A161" s="699" t="s">
        <v>372</v>
      </c>
      <c r="B161" s="699"/>
      <c r="C161" s="699"/>
    </row>
    <row r="162" spans="1:3" ht="15" customHeight="1" thickBot="1">
      <c r="A162" s="700" t="s">
        <v>154</v>
      </c>
      <c r="B162" s="700"/>
      <c r="C162" s="543" t="str">
        <f>C95</f>
        <v>Forintban!</v>
      </c>
    </row>
    <row r="163" spans="1:3" ht="13.5" customHeight="1" thickBot="1">
      <c r="A163" s="20">
        <v>1</v>
      </c>
      <c r="B163" s="27" t="s">
        <v>472</v>
      </c>
      <c r="C163" s="279">
        <f>+C67-C133</f>
        <v>-169168488</v>
      </c>
    </row>
    <row r="164" spans="1:3" ht="27.75" customHeight="1" thickBot="1">
      <c r="A164" s="20" t="s">
        <v>19</v>
      </c>
      <c r="B164" s="27" t="s">
        <v>478</v>
      </c>
      <c r="C164" s="279">
        <f>+C91-C158</f>
        <v>188939848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7">
      <selection activeCell="C43" sqref="C43"/>
    </sheetView>
  </sheetViews>
  <sheetFormatPr defaultColWidth="9.00390625" defaultRowHeight="12.75"/>
  <cols>
    <col min="1" max="1" width="9.50390625" style="38" customWidth="1"/>
    <col min="2" max="2" width="99.375" style="38" customWidth="1"/>
    <col min="3" max="3" width="21.625" style="361" customWidth="1"/>
    <col min="4" max="4" width="9.00390625" style="38" customWidth="1"/>
    <col min="5" max="16384" width="9.375" style="38" customWidth="1"/>
  </cols>
  <sheetData>
    <row r="1" spans="1:3" ht="18.75" customHeight="1">
      <c r="A1" s="587"/>
      <c r="B1" s="694" t="str">
        <f>CONCATENATE("1.3. melléklet ",ALAPADATOK!A7," ",ALAPADATOK!B7," ",ALAPADATOK!C7," ",ALAPADATOK!D7," ",ALAPADATOK!E7," ",ALAPADATOK!F7," ",ALAPADATOK!G7," ",ALAPADATOK!H7)</f>
        <v>1.3. melléklet a 4 / 2019 ( II. 25. ) önkormányzati rendelethez</v>
      </c>
      <c r="C1" s="695"/>
    </row>
    <row r="2" spans="1:3" ht="21.75" customHeight="1">
      <c r="A2" s="588"/>
      <c r="B2" s="589" t="str">
        <f>CONCATENATE(ALAPADATOK!A3)</f>
        <v>BALATONGYÖRÖK KÖZSÉG ÖNKORMÁNYZATA</v>
      </c>
      <c r="C2" s="590"/>
    </row>
    <row r="3" spans="1:3" ht="21.75" customHeight="1">
      <c r="A3" s="590"/>
      <c r="B3" s="589" t="s">
        <v>575</v>
      </c>
      <c r="C3" s="590"/>
    </row>
    <row r="4" spans="1:3" ht="21.75" customHeight="1">
      <c r="A4" s="590"/>
      <c r="B4" s="589" t="s">
        <v>578</v>
      </c>
      <c r="C4" s="590"/>
    </row>
    <row r="5" spans="1:3" ht="21.75" customHeight="1">
      <c r="A5" s="587"/>
      <c r="B5" s="587"/>
      <c r="C5" s="591"/>
    </row>
    <row r="6" spans="1:3" ht="15" customHeight="1">
      <c r="A6" s="696" t="s">
        <v>15</v>
      </c>
      <c r="B6" s="696"/>
      <c r="C6" s="696"/>
    </row>
    <row r="7" spans="1:3" ht="15" customHeight="1" thickBot="1">
      <c r="A7" s="697" t="s">
        <v>152</v>
      </c>
      <c r="B7" s="697"/>
      <c r="C7" s="541" t="str">
        <f>CONCATENATE('KV_1.1.sz.mell.'!C7)</f>
        <v>Forintban!</v>
      </c>
    </row>
    <row r="8" spans="1:3" ht="24" customHeight="1" thickBot="1">
      <c r="A8" s="592" t="s">
        <v>69</v>
      </c>
      <c r="B8" s="593" t="s">
        <v>17</v>
      </c>
      <c r="C8" s="594" t="str">
        <f>+CONCATENATE(LEFT(KV_ÖSSZEFÜGGÉSEK!A5,4),". évi előirányzat")</f>
        <v>2019. évi előirányzat</v>
      </c>
    </row>
    <row r="9" spans="1:3" s="39" customFormat="1" ht="12" customHeight="1" thickBot="1">
      <c r="A9" s="525"/>
      <c r="B9" s="526" t="s">
        <v>491</v>
      </c>
      <c r="C9" s="527" t="s">
        <v>492</v>
      </c>
    </row>
    <row r="10" spans="1:3" s="1" customFormat="1" ht="12" customHeight="1" thickBot="1">
      <c r="A10" s="20" t="s">
        <v>18</v>
      </c>
      <c r="B10" s="21" t="s">
        <v>251</v>
      </c>
      <c r="C10" s="279">
        <f>+C11+C12+C13+C14+C15+C16</f>
        <v>0</v>
      </c>
    </row>
    <row r="11" spans="1:3" s="1" customFormat="1" ht="12" customHeight="1">
      <c r="A11" s="15" t="s">
        <v>98</v>
      </c>
      <c r="B11" s="390" t="s">
        <v>252</v>
      </c>
      <c r="C11" s="282"/>
    </row>
    <row r="12" spans="1:3" s="1" customFormat="1" ht="12" customHeight="1">
      <c r="A12" s="14" t="s">
        <v>99</v>
      </c>
      <c r="B12" s="391" t="s">
        <v>253</v>
      </c>
      <c r="C12" s="281"/>
    </row>
    <row r="13" spans="1:3" s="1" customFormat="1" ht="12" customHeight="1">
      <c r="A13" s="14" t="s">
        <v>100</v>
      </c>
      <c r="B13" s="391" t="s">
        <v>545</v>
      </c>
      <c r="C13" s="281"/>
    </row>
    <row r="14" spans="1:3" s="1" customFormat="1" ht="12" customHeight="1">
      <c r="A14" s="14" t="s">
        <v>101</v>
      </c>
      <c r="B14" s="391" t="s">
        <v>255</v>
      </c>
      <c r="C14" s="281"/>
    </row>
    <row r="15" spans="1:3" s="1" customFormat="1" ht="12" customHeight="1">
      <c r="A15" s="14" t="s">
        <v>148</v>
      </c>
      <c r="B15" s="275" t="s">
        <v>430</v>
      </c>
      <c r="C15" s="281"/>
    </row>
    <row r="16" spans="1:3" s="1" customFormat="1" ht="12" customHeight="1" thickBot="1">
      <c r="A16" s="16" t="s">
        <v>102</v>
      </c>
      <c r="B16" s="276" t="s">
        <v>431</v>
      </c>
      <c r="C16" s="281"/>
    </row>
    <row r="17" spans="1:3" s="1" customFormat="1" ht="12" customHeight="1" thickBot="1">
      <c r="A17" s="20" t="s">
        <v>19</v>
      </c>
      <c r="B17" s="274" t="s">
        <v>256</v>
      </c>
      <c r="C17" s="279">
        <f>+C18+C19+C20+C21+C22</f>
        <v>0</v>
      </c>
    </row>
    <row r="18" spans="1:3" s="1" customFormat="1" ht="12" customHeight="1">
      <c r="A18" s="15" t="s">
        <v>104</v>
      </c>
      <c r="B18" s="390" t="s">
        <v>257</v>
      </c>
      <c r="C18" s="282"/>
    </row>
    <row r="19" spans="1:3" s="1" customFormat="1" ht="12" customHeight="1">
      <c r="A19" s="14" t="s">
        <v>105</v>
      </c>
      <c r="B19" s="391" t="s">
        <v>258</v>
      </c>
      <c r="C19" s="281"/>
    </row>
    <row r="20" spans="1:3" s="1" customFormat="1" ht="12" customHeight="1">
      <c r="A20" s="14" t="s">
        <v>106</v>
      </c>
      <c r="B20" s="391" t="s">
        <v>420</v>
      </c>
      <c r="C20" s="281"/>
    </row>
    <row r="21" spans="1:3" s="1" customFormat="1" ht="12" customHeight="1">
      <c r="A21" s="14" t="s">
        <v>107</v>
      </c>
      <c r="B21" s="391" t="s">
        <v>421</v>
      </c>
      <c r="C21" s="281"/>
    </row>
    <row r="22" spans="1:3" s="1" customFormat="1" ht="12" customHeight="1">
      <c r="A22" s="14" t="s">
        <v>108</v>
      </c>
      <c r="B22" s="391" t="s">
        <v>569</v>
      </c>
      <c r="C22" s="281"/>
    </row>
    <row r="23" spans="1:3" s="1" customFormat="1" ht="12" customHeight="1" thickBot="1">
      <c r="A23" s="16" t="s">
        <v>117</v>
      </c>
      <c r="B23" s="276" t="s">
        <v>260</v>
      </c>
      <c r="C23" s="283"/>
    </row>
    <row r="24" spans="1:3" s="1" customFormat="1" ht="12" customHeight="1" thickBot="1">
      <c r="A24" s="20" t="s">
        <v>20</v>
      </c>
      <c r="B24" s="21" t="s">
        <v>261</v>
      </c>
      <c r="C24" s="279">
        <f>+C25+C26+C27+C28+C29</f>
        <v>0</v>
      </c>
    </row>
    <row r="25" spans="1:3" s="1" customFormat="1" ht="12" customHeight="1">
      <c r="A25" s="15" t="s">
        <v>87</v>
      </c>
      <c r="B25" s="390" t="s">
        <v>262</v>
      </c>
      <c r="C25" s="282"/>
    </row>
    <row r="26" spans="1:3" s="1" customFormat="1" ht="12" customHeight="1">
      <c r="A26" s="14" t="s">
        <v>88</v>
      </c>
      <c r="B26" s="391" t="s">
        <v>263</v>
      </c>
      <c r="C26" s="281"/>
    </row>
    <row r="27" spans="1:3" s="1" customFormat="1" ht="12" customHeight="1">
      <c r="A27" s="14" t="s">
        <v>89</v>
      </c>
      <c r="B27" s="391" t="s">
        <v>422</v>
      </c>
      <c r="C27" s="281"/>
    </row>
    <row r="28" spans="1:3" s="1" customFormat="1" ht="12" customHeight="1">
      <c r="A28" s="14" t="s">
        <v>90</v>
      </c>
      <c r="B28" s="391" t="s">
        <v>423</v>
      </c>
      <c r="C28" s="281"/>
    </row>
    <row r="29" spans="1:3" s="1" customFormat="1" ht="12" customHeight="1">
      <c r="A29" s="14" t="s">
        <v>171</v>
      </c>
      <c r="B29" s="391" t="s">
        <v>264</v>
      </c>
      <c r="C29" s="281"/>
    </row>
    <row r="30" spans="1:3" s="519" customFormat="1" ht="12" customHeight="1" thickBot="1">
      <c r="A30" s="528" t="s">
        <v>172</v>
      </c>
      <c r="B30" s="517" t="s">
        <v>564</v>
      </c>
      <c r="C30" s="518"/>
    </row>
    <row r="31" spans="1:3" s="1" customFormat="1" ht="12" customHeight="1" thickBot="1">
      <c r="A31" s="20" t="s">
        <v>173</v>
      </c>
      <c r="B31" s="21" t="s">
        <v>546</v>
      </c>
      <c r="C31" s="285">
        <f>SUM(C32:C38)</f>
        <v>0</v>
      </c>
    </row>
    <row r="32" spans="1:3" s="1" customFormat="1" ht="12" customHeight="1">
      <c r="A32" s="15" t="s">
        <v>267</v>
      </c>
      <c r="B32" s="390" t="s">
        <v>550</v>
      </c>
      <c r="C32" s="282"/>
    </row>
    <row r="33" spans="1:3" s="1" customFormat="1" ht="12" customHeight="1">
      <c r="A33" s="14" t="s">
        <v>268</v>
      </c>
      <c r="B33" s="391" t="s">
        <v>551</v>
      </c>
      <c r="C33" s="281"/>
    </row>
    <row r="34" spans="1:3" s="1" customFormat="1" ht="12" customHeight="1">
      <c r="A34" s="14" t="s">
        <v>269</v>
      </c>
      <c r="B34" s="391" t="s">
        <v>552</v>
      </c>
      <c r="C34" s="281"/>
    </row>
    <row r="35" spans="1:3" s="1" customFormat="1" ht="12" customHeight="1">
      <c r="A35" s="14" t="s">
        <v>270</v>
      </c>
      <c r="B35" s="391" t="s">
        <v>553</v>
      </c>
      <c r="C35" s="281"/>
    </row>
    <row r="36" spans="1:3" s="1" customFormat="1" ht="12" customHeight="1">
      <c r="A36" s="14" t="s">
        <v>547</v>
      </c>
      <c r="B36" s="391" t="s">
        <v>271</v>
      </c>
      <c r="C36" s="281"/>
    </row>
    <row r="37" spans="1:3" s="1" customFormat="1" ht="12" customHeight="1">
      <c r="A37" s="14" t="s">
        <v>548</v>
      </c>
      <c r="B37" s="391" t="s">
        <v>272</v>
      </c>
      <c r="C37" s="281"/>
    </row>
    <row r="38" spans="1:3" s="1" customFormat="1" ht="12" customHeight="1" thickBot="1">
      <c r="A38" s="16" t="s">
        <v>549</v>
      </c>
      <c r="B38" s="478" t="s">
        <v>273</v>
      </c>
      <c r="C38" s="283"/>
    </row>
    <row r="39" spans="1:3" s="1" customFormat="1" ht="12" customHeight="1" thickBot="1">
      <c r="A39" s="20" t="s">
        <v>22</v>
      </c>
      <c r="B39" s="21" t="s">
        <v>432</v>
      </c>
      <c r="C39" s="279">
        <f>SUM(C40:C50)</f>
        <v>87613000</v>
      </c>
    </row>
    <row r="40" spans="1:3" s="1" customFormat="1" ht="12" customHeight="1">
      <c r="A40" s="15" t="s">
        <v>91</v>
      </c>
      <c r="B40" s="390" t="s">
        <v>276</v>
      </c>
      <c r="C40" s="282"/>
    </row>
    <row r="41" spans="1:3" s="1" customFormat="1" ht="12" customHeight="1">
      <c r="A41" s="14" t="s">
        <v>92</v>
      </c>
      <c r="B41" s="391" t="s">
        <v>277</v>
      </c>
      <c r="C41" s="281">
        <v>69000000</v>
      </c>
    </row>
    <row r="42" spans="1:3" s="1" customFormat="1" ht="12" customHeight="1">
      <c r="A42" s="14" t="s">
        <v>93</v>
      </c>
      <c r="B42" s="391" t="s">
        <v>278</v>
      </c>
      <c r="C42" s="281">
        <v>1900000</v>
      </c>
    </row>
    <row r="43" spans="1:3" s="1" customFormat="1" ht="12" customHeight="1">
      <c r="A43" s="14" t="s">
        <v>175</v>
      </c>
      <c r="B43" s="391" t="s">
        <v>279</v>
      </c>
      <c r="C43" s="281"/>
    </row>
    <row r="44" spans="1:3" s="1" customFormat="1" ht="12" customHeight="1">
      <c r="A44" s="14" t="s">
        <v>176</v>
      </c>
      <c r="B44" s="391" t="s">
        <v>280</v>
      </c>
      <c r="C44" s="281"/>
    </row>
    <row r="45" spans="1:3" s="1" customFormat="1" ht="12" customHeight="1">
      <c r="A45" s="14" t="s">
        <v>177</v>
      </c>
      <c r="B45" s="391" t="s">
        <v>281</v>
      </c>
      <c r="C45" s="281">
        <v>16713000</v>
      </c>
    </row>
    <row r="46" spans="1:3" s="1" customFormat="1" ht="12" customHeight="1">
      <c r="A46" s="14" t="s">
        <v>178</v>
      </c>
      <c r="B46" s="391" t="s">
        <v>282</v>
      </c>
      <c r="C46" s="281"/>
    </row>
    <row r="47" spans="1:3" s="1" customFormat="1" ht="12" customHeight="1">
      <c r="A47" s="14" t="s">
        <v>179</v>
      </c>
      <c r="B47" s="391" t="s">
        <v>554</v>
      </c>
      <c r="C47" s="281"/>
    </row>
    <row r="48" spans="1:3" s="1" customFormat="1" ht="12" customHeight="1">
      <c r="A48" s="14" t="s">
        <v>274</v>
      </c>
      <c r="B48" s="391" t="s">
        <v>284</v>
      </c>
      <c r="C48" s="284"/>
    </row>
    <row r="49" spans="1:3" s="1" customFormat="1" ht="12" customHeight="1">
      <c r="A49" s="16" t="s">
        <v>275</v>
      </c>
      <c r="B49" s="392" t="s">
        <v>434</v>
      </c>
      <c r="C49" s="380"/>
    </row>
    <row r="50" spans="1:3" s="1" customFormat="1" ht="12" customHeight="1" thickBot="1">
      <c r="A50" s="16" t="s">
        <v>433</v>
      </c>
      <c r="B50" s="276" t="s">
        <v>285</v>
      </c>
      <c r="C50" s="380"/>
    </row>
    <row r="51" spans="1:3" s="1" customFormat="1" ht="12" customHeight="1" thickBot="1">
      <c r="A51" s="20" t="s">
        <v>23</v>
      </c>
      <c r="B51" s="21" t="s">
        <v>286</v>
      </c>
      <c r="C51" s="279">
        <f>SUM(C52:C56)</f>
        <v>0</v>
      </c>
    </row>
    <row r="52" spans="1:3" s="1" customFormat="1" ht="12" customHeight="1">
      <c r="A52" s="15" t="s">
        <v>94</v>
      </c>
      <c r="B52" s="390" t="s">
        <v>290</v>
      </c>
      <c r="C52" s="425"/>
    </row>
    <row r="53" spans="1:3" s="1" customFormat="1" ht="12" customHeight="1">
      <c r="A53" s="14" t="s">
        <v>95</v>
      </c>
      <c r="B53" s="391" t="s">
        <v>291</v>
      </c>
      <c r="C53" s="284"/>
    </row>
    <row r="54" spans="1:3" s="1" customFormat="1" ht="12" customHeight="1">
      <c r="A54" s="14" t="s">
        <v>287</v>
      </c>
      <c r="B54" s="391" t="s">
        <v>292</v>
      </c>
      <c r="C54" s="284"/>
    </row>
    <row r="55" spans="1:3" s="1" customFormat="1" ht="12" customHeight="1">
      <c r="A55" s="14" t="s">
        <v>288</v>
      </c>
      <c r="B55" s="391" t="s">
        <v>293</v>
      </c>
      <c r="C55" s="284"/>
    </row>
    <row r="56" spans="1:3" s="1" customFormat="1" ht="12" customHeight="1" thickBot="1">
      <c r="A56" s="16" t="s">
        <v>289</v>
      </c>
      <c r="B56" s="276" t="s">
        <v>294</v>
      </c>
      <c r="C56" s="380"/>
    </row>
    <row r="57" spans="1:3" s="1" customFormat="1" ht="12" customHeight="1" thickBot="1">
      <c r="A57" s="20" t="s">
        <v>180</v>
      </c>
      <c r="B57" s="21" t="s">
        <v>295</v>
      </c>
      <c r="C57" s="279">
        <f>SUM(C58:C60)</f>
        <v>0</v>
      </c>
    </row>
    <row r="58" spans="1:3" s="1" customFormat="1" ht="12" customHeight="1">
      <c r="A58" s="15" t="s">
        <v>96</v>
      </c>
      <c r="B58" s="390" t="s">
        <v>296</v>
      </c>
      <c r="C58" s="282"/>
    </row>
    <row r="59" spans="1:3" s="1" customFormat="1" ht="12" customHeight="1">
      <c r="A59" s="14" t="s">
        <v>97</v>
      </c>
      <c r="B59" s="391" t="s">
        <v>424</v>
      </c>
      <c r="C59" s="281"/>
    </row>
    <row r="60" spans="1:3" s="1" customFormat="1" ht="12" customHeight="1">
      <c r="A60" s="14" t="s">
        <v>299</v>
      </c>
      <c r="B60" s="391" t="s">
        <v>297</v>
      </c>
      <c r="C60" s="281"/>
    </row>
    <row r="61" spans="1:3" s="1" customFormat="1" ht="12" customHeight="1" thickBot="1">
      <c r="A61" s="16" t="s">
        <v>300</v>
      </c>
      <c r="B61" s="276" t="s">
        <v>298</v>
      </c>
      <c r="C61" s="283"/>
    </row>
    <row r="62" spans="1:3" s="1" customFormat="1" ht="12" customHeight="1" thickBot="1">
      <c r="A62" s="20" t="s">
        <v>25</v>
      </c>
      <c r="B62" s="274" t="s">
        <v>301</v>
      </c>
      <c r="C62" s="279">
        <f>SUM(C63:C65)</f>
        <v>0</v>
      </c>
    </row>
    <row r="63" spans="1:3" s="1" customFormat="1" ht="12" customHeight="1">
      <c r="A63" s="15" t="s">
        <v>181</v>
      </c>
      <c r="B63" s="390" t="s">
        <v>303</v>
      </c>
      <c r="C63" s="284"/>
    </row>
    <row r="64" spans="1:3" s="1" customFormat="1" ht="12" customHeight="1">
      <c r="A64" s="14" t="s">
        <v>182</v>
      </c>
      <c r="B64" s="391" t="s">
        <v>425</v>
      </c>
      <c r="C64" s="284"/>
    </row>
    <row r="65" spans="1:3" s="1" customFormat="1" ht="12" customHeight="1">
      <c r="A65" s="14" t="s">
        <v>230</v>
      </c>
      <c r="B65" s="391" t="s">
        <v>304</v>
      </c>
      <c r="C65" s="284"/>
    </row>
    <row r="66" spans="1:3" s="1" customFormat="1" ht="12" customHeight="1" thickBot="1">
      <c r="A66" s="16" t="s">
        <v>302</v>
      </c>
      <c r="B66" s="276" t="s">
        <v>305</v>
      </c>
      <c r="C66" s="284"/>
    </row>
    <row r="67" spans="1:3" s="1" customFormat="1" ht="12" customHeight="1" thickBot="1">
      <c r="A67" s="452" t="s">
        <v>474</v>
      </c>
      <c r="B67" s="21" t="s">
        <v>306</v>
      </c>
      <c r="C67" s="285">
        <f>+C10+C17+C24+C31+C39+C51+C57+C62</f>
        <v>87613000</v>
      </c>
    </row>
    <row r="68" spans="1:3" s="1" customFormat="1" ht="12" customHeight="1" thickBot="1">
      <c r="A68" s="428" t="s">
        <v>307</v>
      </c>
      <c r="B68" s="274" t="s">
        <v>308</v>
      </c>
      <c r="C68" s="279">
        <f>SUM(C69:C71)</f>
        <v>0</v>
      </c>
    </row>
    <row r="69" spans="1:3" s="1" customFormat="1" ht="12" customHeight="1">
      <c r="A69" s="15" t="s">
        <v>336</v>
      </c>
      <c r="B69" s="390" t="s">
        <v>309</v>
      </c>
      <c r="C69" s="284"/>
    </row>
    <row r="70" spans="1:3" s="1" customFormat="1" ht="12" customHeight="1">
      <c r="A70" s="14" t="s">
        <v>345</v>
      </c>
      <c r="B70" s="391" t="s">
        <v>310</v>
      </c>
      <c r="C70" s="284"/>
    </row>
    <row r="71" spans="1:3" s="1" customFormat="1" ht="12" customHeight="1" thickBot="1">
      <c r="A71" s="16" t="s">
        <v>346</v>
      </c>
      <c r="B71" s="446" t="s">
        <v>565</v>
      </c>
      <c r="C71" s="284"/>
    </row>
    <row r="72" spans="1:3" s="1" customFormat="1" ht="12" customHeight="1" thickBot="1">
      <c r="A72" s="428" t="s">
        <v>312</v>
      </c>
      <c r="B72" s="274" t="s">
        <v>313</v>
      </c>
      <c r="C72" s="279">
        <f>SUM(C73:C76)</f>
        <v>0</v>
      </c>
    </row>
    <row r="73" spans="1:3" s="1" customFormat="1" ht="12" customHeight="1">
      <c r="A73" s="15" t="s">
        <v>149</v>
      </c>
      <c r="B73" s="390" t="s">
        <v>314</v>
      </c>
      <c r="C73" s="284"/>
    </row>
    <row r="74" spans="1:3" s="1" customFormat="1" ht="12" customHeight="1">
      <c r="A74" s="14" t="s">
        <v>150</v>
      </c>
      <c r="B74" s="391" t="s">
        <v>566</v>
      </c>
      <c r="C74" s="284"/>
    </row>
    <row r="75" spans="1:3" s="1" customFormat="1" ht="12" customHeight="1" thickBot="1">
      <c r="A75" s="16" t="s">
        <v>337</v>
      </c>
      <c r="B75" s="392" t="s">
        <v>315</v>
      </c>
      <c r="C75" s="380"/>
    </row>
    <row r="76" spans="1:3" s="1" customFormat="1" ht="12" customHeight="1" thickBot="1">
      <c r="A76" s="530" t="s">
        <v>338</v>
      </c>
      <c r="B76" s="531" t="s">
        <v>567</v>
      </c>
      <c r="C76" s="532"/>
    </row>
    <row r="77" spans="1:3" s="1" customFormat="1" ht="12" customHeight="1" thickBot="1">
      <c r="A77" s="428" t="s">
        <v>316</v>
      </c>
      <c r="B77" s="274" t="s">
        <v>317</v>
      </c>
      <c r="C77" s="279">
        <f>SUM(C78:C79)</f>
        <v>0</v>
      </c>
    </row>
    <row r="78" spans="1:3" s="1" customFormat="1" ht="12" customHeight="1" thickBot="1">
      <c r="A78" s="13" t="s">
        <v>339</v>
      </c>
      <c r="B78" s="529" t="s">
        <v>318</v>
      </c>
      <c r="C78" s="380"/>
    </row>
    <row r="79" spans="1:3" s="1" customFormat="1" ht="12" customHeight="1" thickBot="1">
      <c r="A79" s="530" t="s">
        <v>340</v>
      </c>
      <c r="B79" s="531" t="s">
        <v>319</v>
      </c>
      <c r="C79" s="532"/>
    </row>
    <row r="80" spans="1:3" s="1" customFormat="1" ht="12" customHeight="1" thickBot="1">
      <c r="A80" s="428" t="s">
        <v>320</v>
      </c>
      <c r="B80" s="274" t="s">
        <v>321</v>
      </c>
      <c r="C80" s="279">
        <f>SUM(C81:C83)</f>
        <v>0</v>
      </c>
    </row>
    <row r="81" spans="1:3" s="1" customFormat="1" ht="12" customHeight="1">
      <c r="A81" s="15" t="s">
        <v>341</v>
      </c>
      <c r="B81" s="390" t="s">
        <v>322</v>
      </c>
      <c r="C81" s="284"/>
    </row>
    <row r="82" spans="1:3" s="1" customFormat="1" ht="12" customHeight="1">
      <c r="A82" s="14" t="s">
        <v>342</v>
      </c>
      <c r="B82" s="391" t="s">
        <v>323</v>
      </c>
      <c r="C82" s="284"/>
    </row>
    <row r="83" spans="1:3" s="1" customFormat="1" ht="12" customHeight="1" thickBot="1">
      <c r="A83" s="18" t="s">
        <v>343</v>
      </c>
      <c r="B83" s="533" t="s">
        <v>568</v>
      </c>
      <c r="C83" s="534"/>
    </row>
    <row r="84" spans="1:3" s="1" customFormat="1" ht="12" customHeight="1" thickBot="1">
      <c r="A84" s="428" t="s">
        <v>324</v>
      </c>
      <c r="B84" s="274" t="s">
        <v>344</v>
      </c>
      <c r="C84" s="279">
        <f>SUM(C85:C88)</f>
        <v>0</v>
      </c>
    </row>
    <row r="85" spans="1:3" s="1" customFormat="1" ht="12" customHeight="1">
      <c r="A85" s="394" t="s">
        <v>325</v>
      </c>
      <c r="B85" s="390" t="s">
        <v>326</v>
      </c>
      <c r="C85" s="284"/>
    </row>
    <row r="86" spans="1:3" s="1" customFormat="1" ht="12" customHeight="1">
      <c r="A86" s="395" t="s">
        <v>327</v>
      </c>
      <c r="B86" s="391" t="s">
        <v>328</v>
      </c>
      <c r="C86" s="284"/>
    </row>
    <row r="87" spans="1:3" s="1" customFormat="1" ht="12" customHeight="1">
      <c r="A87" s="395" t="s">
        <v>329</v>
      </c>
      <c r="B87" s="391" t="s">
        <v>330</v>
      </c>
      <c r="C87" s="284"/>
    </row>
    <row r="88" spans="1:3" s="1" customFormat="1" ht="12" customHeight="1" thickBot="1">
      <c r="A88" s="396" t="s">
        <v>331</v>
      </c>
      <c r="B88" s="276" t="s">
        <v>332</v>
      </c>
      <c r="C88" s="284"/>
    </row>
    <row r="89" spans="1:3" s="1" customFormat="1" ht="12" customHeight="1" thickBot="1">
      <c r="A89" s="428" t="s">
        <v>333</v>
      </c>
      <c r="B89" s="274" t="s">
        <v>473</v>
      </c>
      <c r="C89" s="426"/>
    </row>
    <row r="90" spans="1:3" s="1" customFormat="1" ht="13.5" customHeight="1" thickBot="1">
      <c r="A90" s="428" t="s">
        <v>335</v>
      </c>
      <c r="B90" s="274" t="s">
        <v>334</v>
      </c>
      <c r="C90" s="426"/>
    </row>
    <row r="91" spans="1:3" s="1" customFormat="1" ht="15.75" customHeight="1" thickBot="1">
      <c r="A91" s="428" t="s">
        <v>347</v>
      </c>
      <c r="B91" s="397" t="s">
        <v>476</v>
      </c>
      <c r="C91" s="285">
        <f>+C68+C72+C77+C80+C84+C90+C89</f>
        <v>0</v>
      </c>
    </row>
    <row r="92" spans="1:3" s="1" customFormat="1" ht="16.5" customHeight="1" thickBot="1">
      <c r="A92" s="429" t="s">
        <v>475</v>
      </c>
      <c r="B92" s="398" t="s">
        <v>477</v>
      </c>
      <c r="C92" s="285">
        <f>+C67+C91</f>
        <v>87613000</v>
      </c>
    </row>
    <row r="93" spans="1:3" s="1" customFormat="1" ht="10.5" customHeight="1">
      <c r="A93" s="5"/>
      <c r="B93" s="6"/>
      <c r="C93" s="286"/>
    </row>
    <row r="94" spans="1:3" ht="16.5" customHeight="1">
      <c r="A94" s="701" t="s">
        <v>47</v>
      </c>
      <c r="B94" s="701"/>
      <c r="C94" s="701"/>
    </row>
    <row r="95" spans="1:3" ht="16.5" customHeight="1" thickBot="1">
      <c r="A95" s="698" t="s">
        <v>153</v>
      </c>
      <c r="B95" s="698"/>
      <c r="C95" s="542" t="str">
        <f>C7</f>
        <v>Forintban!</v>
      </c>
    </row>
    <row r="96" spans="1:3" ht="37.5" customHeight="1" thickBot="1">
      <c r="A96" s="522" t="s">
        <v>69</v>
      </c>
      <c r="B96" s="523" t="s">
        <v>48</v>
      </c>
      <c r="C96" s="524" t="str">
        <f>+C8</f>
        <v>2019. évi előirányzat</v>
      </c>
    </row>
    <row r="97" spans="1:3" s="39" customFormat="1" ht="12" customHeight="1" thickBot="1">
      <c r="A97" s="522"/>
      <c r="B97" s="523" t="s">
        <v>491</v>
      </c>
      <c r="C97" s="524" t="s">
        <v>492</v>
      </c>
    </row>
    <row r="98" spans="1:3" ht="12" customHeight="1" thickBot="1">
      <c r="A98" s="22" t="s">
        <v>18</v>
      </c>
      <c r="B98" s="28" t="s">
        <v>435</v>
      </c>
      <c r="C98" s="278">
        <f>C99+C100+C101+C102+C103+C116</f>
        <v>67384360</v>
      </c>
    </row>
    <row r="99" spans="1:3" ht="12" customHeight="1">
      <c r="A99" s="17" t="s">
        <v>98</v>
      </c>
      <c r="B99" s="10" t="s">
        <v>49</v>
      </c>
      <c r="C99" s="280">
        <v>8600000</v>
      </c>
    </row>
    <row r="100" spans="1:3" ht="12" customHeight="1">
      <c r="A100" s="14" t="s">
        <v>99</v>
      </c>
      <c r="B100" s="8" t="s">
        <v>183</v>
      </c>
      <c r="C100" s="281">
        <v>1426250</v>
      </c>
    </row>
    <row r="101" spans="1:3" ht="12" customHeight="1">
      <c r="A101" s="14" t="s">
        <v>100</v>
      </c>
      <c r="B101" s="8" t="s">
        <v>140</v>
      </c>
      <c r="C101" s="283">
        <v>57358110</v>
      </c>
    </row>
    <row r="102" spans="1:3" ht="12" customHeight="1">
      <c r="A102" s="14" t="s">
        <v>101</v>
      </c>
      <c r="B102" s="11" t="s">
        <v>184</v>
      </c>
      <c r="C102" s="283"/>
    </row>
    <row r="103" spans="1:3" ht="12" customHeight="1">
      <c r="A103" s="14" t="s">
        <v>112</v>
      </c>
      <c r="B103" s="19" t="s">
        <v>185</v>
      </c>
      <c r="C103" s="283"/>
    </row>
    <row r="104" spans="1:3" ht="12" customHeight="1">
      <c r="A104" s="14" t="s">
        <v>102</v>
      </c>
      <c r="B104" s="8" t="s">
        <v>440</v>
      </c>
      <c r="C104" s="283"/>
    </row>
    <row r="105" spans="1:3" ht="12" customHeight="1">
      <c r="A105" s="14" t="s">
        <v>103</v>
      </c>
      <c r="B105" s="140" t="s">
        <v>439</v>
      </c>
      <c r="C105" s="283"/>
    </row>
    <row r="106" spans="1:3" ht="12" customHeight="1">
      <c r="A106" s="14" t="s">
        <v>113</v>
      </c>
      <c r="B106" s="140" t="s">
        <v>438</v>
      </c>
      <c r="C106" s="283"/>
    </row>
    <row r="107" spans="1:3" ht="12" customHeight="1">
      <c r="A107" s="14" t="s">
        <v>114</v>
      </c>
      <c r="B107" s="138" t="s">
        <v>350</v>
      </c>
      <c r="C107" s="283"/>
    </row>
    <row r="108" spans="1:3" ht="12" customHeight="1">
      <c r="A108" s="14" t="s">
        <v>115</v>
      </c>
      <c r="B108" s="139" t="s">
        <v>351</v>
      </c>
      <c r="C108" s="283"/>
    </row>
    <row r="109" spans="1:3" ht="12" customHeight="1">
      <c r="A109" s="14" t="s">
        <v>116</v>
      </c>
      <c r="B109" s="139" t="s">
        <v>352</v>
      </c>
      <c r="C109" s="283"/>
    </row>
    <row r="110" spans="1:3" ht="12" customHeight="1">
      <c r="A110" s="14" t="s">
        <v>118</v>
      </c>
      <c r="B110" s="138" t="s">
        <v>353</v>
      </c>
      <c r="C110" s="283"/>
    </row>
    <row r="111" spans="1:3" ht="12" customHeight="1">
      <c r="A111" s="14" t="s">
        <v>186</v>
      </c>
      <c r="B111" s="138" t="s">
        <v>354</v>
      </c>
      <c r="C111" s="283"/>
    </row>
    <row r="112" spans="1:3" ht="12" customHeight="1">
      <c r="A112" s="14" t="s">
        <v>348</v>
      </c>
      <c r="B112" s="139" t="s">
        <v>355</v>
      </c>
      <c r="C112" s="283"/>
    </row>
    <row r="113" spans="1:3" ht="12" customHeight="1">
      <c r="A113" s="13" t="s">
        <v>349</v>
      </c>
      <c r="B113" s="140" t="s">
        <v>356</v>
      </c>
      <c r="C113" s="283"/>
    </row>
    <row r="114" spans="1:3" ht="12" customHeight="1">
      <c r="A114" s="14" t="s">
        <v>436</v>
      </c>
      <c r="B114" s="140" t="s">
        <v>357</v>
      </c>
      <c r="C114" s="283"/>
    </row>
    <row r="115" spans="1:3" ht="12" customHeight="1">
      <c r="A115" s="16" t="s">
        <v>437</v>
      </c>
      <c r="B115" s="140" t="s">
        <v>358</v>
      </c>
      <c r="C115" s="283"/>
    </row>
    <row r="116" spans="1:3" ht="12" customHeight="1">
      <c r="A116" s="14" t="s">
        <v>441</v>
      </c>
      <c r="B116" s="11" t="s">
        <v>50</v>
      </c>
      <c r="C116" s="281"/>
    </row>
    <row r="117" spans="1:3" ht="12" customHeight="1">
      <c r="A117" s="14" t="s">
        <v>442</v>
      </c>
      <c r="B117" s="8" t="s">
        <v>444</v>
      </c>
      <c r="C117" s="281"/>
    </row>
    <row r="118" spans="1:3" ht="12" customHeight="1" thickBot="1">
      <c r="A118" s="18" t="s">
        <v>443</v>
      </c>
      <c r="B118" s="450" t="s">
        <v>445</v>
      </c>
      <c r="C118" s="287"/>
    </row>
    <row r="119" spans="1:3" ht="12" customHeight="1" thickBot="1">
      <c r="A119" s="447" t="s">
        <v>19</v>
      </c>
      <c r="B119" s="448" t="s">
        <v>359</v>
      </c>
      <c r="C119" s="449">
        <f>+C120+C122+C124</f>
        <v>40000000</v>
      </c>
    </row>
    <row r="120" spans="1:3" ht="12" customHeight="1">
      <c r="A120" s="15" t="s">
        <v>104</v>
      </c>
      <c r="B120" s="8" t="s">
        <v>229</v>
      </c>
      <c r="C120" s="282"/>
    </row>
    <row r="121" spans="1:3" ht="12" customHeight="1">
      <c r="A121" s="15" t="s">
        <v>105</v>
      </c>
      <c r="B121" s="12" t="s">
        <v>363</v>
      </c>
      <c r="C121" s="282"/>
    </row>
    <row r="122" spans="1:3" ht="12" customHeight="1">
      <c r="A122" s="15" t="s">
        <v>106</v>
      </c>
      <c r="B122" s="12" t="s">
        <v>187</v>
      </c>
      <c r="C122" s="281">
        <v>40000000</v>
      </c>
    </row>
    <row r="123" spans="1:3" ht="12" customHeight="1">
      <c r="A123" s="15" t="s">
        <v>107</v>
      </c>
      <c r="B123" s="12" t="s">
        <v>364</v>
      </c>
      <c r="C123" s="249"/>
    </row>
    <row r="124" spans="1:3" ht="12" customHeight="1">
      <c r="A124" s="15" t="s">
        <v>108</v>
      </c>
      <c r="B124" s="276" t="s">
        <v>570</v>
      </c>
      <c r="C124" s="249"/>
    </row>
    <row r="125" spans="1:3" ht="12" customHeight="1">
      <c r="A125" s="15" t="s">
        <v>117</v>
      </c>
      <c r="B125" s="275" t="s">
        <v>426</v>
      </c>
      <c r="C125" s="249"/>
    </row>
    <row r="126" spans="1:3" ht="12" customHeight="1">
      <c r="A126" s="15" t="s">
        <v>119</v>
      </c>
      <c r="B126" s="389" t="s">
        <v>369</v>
      </c>
      <c r="C126" s="249"/>
    </row>
    <row r="127" spans="1:3" ht="15.75">
      <c r="A127" s="15" t="s">
        <v>188</v>
      </c>
      <c r="B127" s="139" t="s">
        <v>352</v>
      </c>
      <c r="C127" s="249"/>
    </row>
    <row r="128" spans="1:3" ht="12" customHeight="1">
      <c r="A128" s="15" t="s">
        <v>189</v>
      </c>
      <c r="B128" s="139" t="s">
        <v>368</v>
      </c>
      <c r="C128" s="249"/>
    </row>
    <row r="129" spans="1:3" ht="12" customHeight="1">
      <c r="A129" s="15" t="s">
        <v>190</v>
      </c>
      <c r="B129" s="139" t="s">
        <v>367</v>
      </c>
      <c r="C129" s="249"/>
    </row>
    <row r="130" spans="1:3" ht="12" customHeight="1">
      <c r="A130" s="15" t="s">
        <v>360</v>
      </c>
      <c r="B130" s="139" t="s">
        <v>355</v>
      </c>
      <c r="C130" s="249"/>
    </row>
    <row r="131" spans="1:3" ht="12" customHeight="1">
      <c r="A131" s="15" t="s">
        <v>361</v>
      </c>
      <c r="B131" s="139" t="s">
        <v>366</v>
      </c>
      <c r="C131" s="249"/>
    </row>
    <row r="132" spans="1:3" ht="16.5" thickBot="1">
      <c r="A132" s="13" t="s">
        <v>362</v>
      </c>
      <c r="B132" s="139" t="s">
        <v>365</v>
      </c>
      <c r="C132" s="251"/>
    </row>
    <row r="133" spans="1:3" ht="12" customHeight="1" thickBot="1">
      <c r="A133" s="20" t="s">
        <v>20</v>
      </c>
      <c r="B133" s="122" t="s">
        <v>446</v>
      </c>
      <c r="C133" s="279">
        <f>+C98+C119</f>
        <v>107384360</v>
      </c>
    </row>
    <row r="134" spans="1:3" ht="12" customHeight="1" thickBot="1">
      <c r="A134" s="20" t="s">
        <v>21</v>
      </c>
      <c r="B134" s="122" t="s">
        <v>447</v>
      </c>
      <c r="C134" s="279">
        <f>+C135+C136+C137</f>
        <v>0</v>
      </c>
    </row>
    <row r="135" spans="1:3" ht="12" customHeight="1">
      <c r="A135" s="15" t="s">
        <v>267</v>
      </c>
      <c r="B135" s="12" t="s">
        <v>454</v>
      </c>
      <c r="C135" s="249"/>
    </row>
    <row r="136" spans="1:3" ht="12" customHeight="1">
      <c r="A136" s="15" t="s">
        <v>268</v>
      </c>
      <c r="B136" s="12" t="s">
        <v>455</v>
      </c>
      <c r="C136" s="249"/>
    </row>
    <row r="137" spans="1:3" ht="12" customHeight="1" thickBot="1">
      <c r="A137" s="13" t="s">
        <v>269</v>
      </c>
      <c r="B137" s="12" t="s">
        <v>456</v>
      </c>
      <c r="C137" s="249"/>
    </row>
    <row r="138" spans="1:3" ht="12" customHeight="1" thickBot="1">
      <c r="A138" s="20" t="s">
        <v>22</v>
      </c>
      <c r="B138" s="122" t="s">
        <v>448</v>
      </c>
      <c r="C138" s="279">
        <f>SUM(C139:C144)</f>
        <v>0</v>
      </c>
    </row>
    <row r="139" spans="1:3" ht="12" customHeight="1">
      <c r="A139" s="15" t="s">
        <v>91</v>
      </c>
      <c r="B139" s="9" t="s">
        <v>457</v>
      </c>
      <c r="C139" s="249"/>
    </row>
    <row r="140" spans="1:3" ht="12" customHeight="1">
      <c r="A140" s="15" t="s">
        <v>92</v>
      </c>
      <c r="B140" s="9" t="s">
        <v>449</v>
      </c>
      <c r="C140" s="249"/>
    </row>
    <row r="141" spans="1:3" ht="12" customHeight="1">
      <c r="A141" s="15" t="s">
        <v>93</v>
      </c>
      <c r="B141" s="9" t="s">
        <v>450</v>
      </c>
      <c r="C141" s="249"/>
    </row>
    <row r="142" spans="1:3" ht="12" customHeight="1">
      <c r="A142" s="15" t="s">
        <v>175</v>
      </c>
      <c r="B142" s="9" t="s">
        <v>451</v>
      </c>
      <c r="C142" s="249"/>
    </row>
    <row r="143" spans="1:3" ht="12" customHeight="1" thickBot="1">
      <c r="A143" s="13" t="s">
        <v>176</v>
      </c>
      <c r="B143" s="7" t="s">
        <v>452</v>
      </c>
      <c r="C143" s="251"/>
    </row>
    <row r="144" spans="1:3" ht="12" customHeight="1" thickBot="1">
      <c r="A144" s="530" t="s">
        <v>177</v>
      </c>
      <c r="B144" s="535" t="s">
        <v>453</v>
      </c>
      <c r="C144" s="536"/>
    </row>
    <row r="145" spans="1:3" ht="12" customHeight="1" thickBot="1">
      <c r="A145" s="20" t="s">
        <v>23</v>
      </c>
      <c r="B145" s="122" t="s">
        <v>461</v>
      </c>
      <c r="C145" s="285">
        <f>+C146+C147+C148+C149</f>
        <v>0</v>
      </c>
    </row>
    <row r="146" spans="1:3" ht="12" customHeight="1">
      <c r="A146" s="15" t="s">
        <v>94</v>
      </c>
      <c r="B146" s="9" t="s">
        <v>370</v>
      </c>
      <c r="C146" s="249"/>
    </row>
    <row r="147" spans="1:3" ht="12" customHeight="1">
      <c r="A147" s="15" t="s">
        <v>95</v>
      </c>
      <c r="B147" s="9" t="s">
        <v>371</v>
      </c>
      <c r="C147" s="249"/>
    </row>
    <row r="148" spans="1:3" ht="12" customHeight="1" thickBot="1">
      <c r="A148" s="13" t="s">
        <v>287</v>
      </c>
      <c r="B148" s="7" t="s">
        <v>462</v>
      </c>
      <c r="C148" s="251"/>
    </row>
    <row r="149" spans="1:3" ht="12" customHeight="1" thickBot="1">
      <c r="A149" s="530" t="s">
        <v>288</v>
      </c>
      <c r="B149" s="535" t="s">
        <v>389</v>
      </c>
      <c r="C149" s="536"/>
    </row>
    <row r="150" spans="1:3" ht="12" customHeight="1" thickBot="1">
      <c r="A150" s="20" t="s">
        <v>24</v>
      </c>
      <c r="B150" s="122" t="s">
        <v>463</v>
      </c>
      <c r="C150" s="288">
        <f>SUM(C151:C155)</f>
        <v>0</v>
      </c>
    </row>
    <row r="151" spans="1:3" ht="12" customHeight="1">
      <c r="A151" s="15" t="s">
        <v>96</v>
      </c>
      <c r="B151" s="9" t="s">
        <v>458</v>
      </c>
      <c r="C151" s="249"/>
    </row>
    <row r="152" spans="1:3" ht="12" customHeight="1">
      <c r="A152" s="15" t="s">
        <v>97</v>
      </c>
      <c r="B152" s="9" t="s">
        <v>465</v>
      </c>
      <c r="C152" s="249"/>
    </row>
    <row r="153" spans="1:3" ht="12" customHeight="1">
      <c r="A153" s="15" t="s">
        <v>299</v>
      </c>
      <c r="B153" s="9" t="s">
        <v>460</v>
      </c>
      <c r="C153" s="249"/>
    </row>
    <row r="154" spans="1:3" ht="12" customHeight="1">
      <c r="A154" s="15" t="s">
        <v>300</v>
      </c>
      <c r="B154" s="9" t="s">
        <v>516</v>
      </c>
      <c r="C154" s="249"/>
    </row>
    <row r="155" spans="1:3" ht="12" customHeight="1" thickBot="1">
      <c r="A155" s="15" t="s">
        <v>464</v>
      </c>
      <c r="B155" s="9" t="s">
        <v>467</v>
      </c>
      <c r="C155" s="249"/>
    </row>
    <row r="156" spans="1:3" ht="12" customHeight="1" thickBot="1">
      <c r="A156" s="20" t="s">
        <v>25</v>
      </c>
      <c r="B156" s="122" t="s">
        <v>468</v>
      </c>
      <c r="C156" s="451"/>
    </row>
    <row r="157" spans="1:3" ht="12" customHeight="1" thickBot="1">
      <c r="A157" s="20" t="s">
        <v>26</v>
      </c>
      <c r="B157" s="122" t="s">
        <v>469</v>
      </c>
      <c r="C157" s="451"/>
    </row>
    <row r="158" spans="1:9" ht="15" customHeight="1" thickBot="1">
      <c r="A158" s="20" t="s">
        <v>27</v>
      </c>
      <c r="B158" s="122" t="s">
        <v>471</v>
      </c>
      <c r="C158" s="537">
        <f>+C134+C138+C145+C150+C156+C157</f>
        <v>0</v>
      </c>
      <c r="F158" s="40"/>
      <c r="G158" s="123"/>
      <c r="H158" s="123"/>
      <c r="I158" s="123"/>
    </row>
    <row r="159" spans="1:3" s="1" customFormat="1" ht="17.25" customHeight="1" thickBot="1">
      <c r="A159" s="277" t="s">
        <v>28</v>
      </c>
      <c r="B159" s="538" t="s">
        <v>470</v>
      </c>
      <c r="C159" s="537">
        <f>+C133+C158</f>
        <v>107384360</v>
      </c>
    </row>
    <row r="160" spans="1:3" ht="15.75" customHeight="1">
      <c r="A160" s="539"/>
      <c r="B160" s="539"/>
      <c r="C160" s="596">
        <f>C92-C159</f>
        <v>-19771360</v>
      </c>
    </row>
    <row r="161" spans="1:3" ht="15.75">
      <c r="A161" s="699" t="s">
        <v>372</v>
      </c>
      <c r="B161" s="699"/>
      <c r="C161" s="699"/>
    </row>
    <row r="162" spans="1:3" ht="15" customHeight="1" thickBot="1">
      <c r="A162" s="700" t="s">
        <v>154</v>
      </c>
      <c r="B162" s="700"/>
      <c r="C162" s="543" t="str">
        <f>C95</f>
        <v>Forintban!</v>
      </c>
    </row>
    <row r="163" spans="1:3" ht="13.5" customHeight="1" thickBot="1">
      <c r="A163" s="20">
        <v>1</v>
      </c>
      <c r="B163" s="27" t="s">
        <v>472</v>
      </c>
      <c r="C163" s="279">
        <f>+C67-C133</f>
        <v>-19771360</v>
      </c>
    </row>
    <row r="164" spans="1:3" ht="27.75" customHeight="1" thickBot="1">
      <c r="A164" s="20" t="s">
        <v>19</v>
      </c>
      <c r="B164" s="27" t="s">
        <v>478</v>
      </c>
      <c r="C164" s="279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">
      <selection activeCell="E8" sqref="E8"/>
    </sheetView>
  </sheetViews>
  <sheetFormatPr defaultColWidth="9.00390625" defaultRowHeight="12.75"/>
  <cols>
    <col min="1" max="1" width="9.50390625" style="38" customWidth="1"/>
    <col min="2" max="2" width="99.375" style="38" customWidth="1"/>
    <col min="3" max="3" width="21.625" style="361" customWidth="1"/>
    <col min="4" max="4" width="9.00390625" style="38" customWidth="1"/>
    <col min="5" max="16384" width="9.375" style="38" customWidth="1"/>
  </cols>
  <sheetData>
    <row r="1" spans="1:3" ht="18.75" customHeight="1">
      <c r="A1" s="587"/>
      <c r="B1" s="694" t="str">
        <f>CONCATENATE("1.4. melléklet ",ALAPADATOK!A7," ",ALAPADATOK!B7," ",ALAPADATOK!C7," ",ALAPADATOK!D7," ",ALAPADATOK!E7," ",ALAPADATOK!F7," ",ALAPADATOK!G7," ",ALAPADATOK!H7)</f>
        <v>1.4. melléklet a 4 / 2019 ( II. 25. ) önkormányzati rendelethez</v>
      </c>
      <c r="C1" s="695"/>
    </row>
    <row r="2" spans="1:3" ht="21.75" customHeight="1">
      <c r="A2" s="588"/>
      <c r="B2" s="589" t="str">
        <f>CONCATENATE(ALAPADATOK!A3)</f>
        <v>BALATONGYÖRÖK KÖZSÉG ÖNKORMÁNYZATA</v>
      </c>
      <c r="C2" s="590"/>
    </row>
    <row r="3" spans="1:3" ht="21.75" customHeight="1">
      <c r="A3" s="590"/>
      <c r="B3" s="589" t="s">
        <v>575</v>
      </c>
      <c r="C3" s="590"/>
    </row>
    <row r="4" spans="1:3" ht="21.75" customHeight="1">
      <c r="A4" s="590"/>
      <c r="B4" s="589" t="s">
        <v>579</v>
      </c>
      <c r="C4" s="590"/>
    </row>
    <row r="5" spans="1:3" ht="21.75" customHeight="1">
      <c r="A5" s="587"/>
      <c r="B5" s="587"/>
      <c r="C5" s="591"/>
    </row>
    <row r="6" spans="1:3" ht="15" customHeight="1">
      <c r="A6" s="696" t="s">
        <v>15</v>
      </c>
      <c r="B6" s="696"/>
      <c r="C6" s="696"/>
    </row>
    <row r="7" spans="1:3" ht="15" customHeight="1" thickBot="1">
      <c r="A7" s="697" t="s">
        <v>152</v>
      </c>
      <c r="B7" s="697"/>
      <c r="C7" s="541" t="str">
        <f>CONCATENATE('KV_1.1.sz.mell.'!C7)</f>
        <v>Forintban!</v>
      </c>
    </row>
    <row r="8" spans="1:3" ht="24" customHeight="1" thickBot="1">
      <c r="A8" s="592" t="s">
        <v>69</v>
      </c>
      <c r="B8" s="593" t="s">
        <v>17</v>
      </c>
      <c r="C8" s="594" t="str">
        <f>+CONCATENATE(LEFT(KV_ÖSSZEFÜGGÉSEK!A5,4),". évi előirányzat")</f>
        <v>2019. évi előirányzat</v>
      </c>
    </row>
    <row r="9" spans="1:3" s="39" customFormat="1" ht="12" customHeight="1" thickBot="1">
      <c r="A9" s="525"/>
      <c r="B9" s="526" t="s">
        <v>491</v>
      </c>
      <c r="C9" s="527" t="s">
        <v>492</v>
      </c>
    </row>
    <row r="10" spans="1:3" s="1" customFormat="1" ht="12" customHeight="1" thickBot="1">
      <c r="A10" s="20" t="s">
        <v>18</v>
      </c>
      <c r="B10" s="21" t="s">
        <v>251</v>
      </c>
      <c r="C10" s="279">
        <f>+C11+C12+C13+C14+C15+C16</f>
        <v>0</v>
      </c>
    </row>
    <row r="11" spans="1:3" s="1" customFormat="1" ht="12" customHeight="1">
      <c r="A11" s="15" t="s">
        <v>98</v>
      </c>
      <c r="B11" s="390" t="s">
        <v>252</v>
      </c>
      <c r="C11" s="282"/>
    </row>
    <row r="12" spans="1:3" s="1" customFormat="1" ht="12" customHeight="1">
      <c r="A12" s="14" t="s">
        <v>99</v>
      </c>
      <c r="B12" s="391" t="s">
        <v>253</v>
      </c>
      <c r="C12" s="281"/>
    </row>
    <row r="13" spans="1:3" s="1" customFormat="1" ht="12" customHeight="1">
      <c r="A13" s="14" t="s">
        <v>100</v>
      </c>
      <c r="B13" s="391" t="s">
        <v>545</v>
      </c>
      <c r="C13" s="281"/>
    </row>
    <row r="14" spans="1:3" s="1" customFormat="1" ht="12" customHeight="1">
      <c r="A14" s="14" t="s">
        <v>101</v>
      </c>
      <c r="B14" s="391" t="s">
        <v>255</v>
      </c>
      <c r="C14" s="281"/>
    </row>
    <row r="15" spans="1:3" s="1" customFormat="1" ht="12" customHeight="1">
      <c r="A15" s="14" t="s">
        <v>148</v>
      </c>
      <c r="B15" s="275" t="s">
        <v>430</v>
      </c>
      <c r="C15" s="281"/>
    </row>
    <row r="16" spans="1:3" s="1" customFormat="1" ht="12" customHeight="1" thickBot="1">
      <c r="A16" s="16" t="s">
        <v>102</v>
      </c>
      <c r="B16" s="276" t="s">
        <v>431</v>
      </c>
      <c r="C16" s="281"/>
    </row>
    <row r="17" spans="1:3" s="1" customFormat="1" ht="12" customHeight="1" thickBot="1">
      <c r="A17" s="20" t="s">
        <v>19</v>
      </c>
      <c r="B17" s="274" t="s">
        <v>256</v>
      </c>
      <c r="C17" s="279">
        <f>+C18+C19+C20+C21+C22</f>
        <v>0</v>
      </c>
    </row>
    <row r="18" spans="1:3" s="1" customFormat="1" ht="12" customHeight="1">
      <c r="A18" s="15" t="s">
        <v>104</v>
      </c>
      <c r="B18" s="390" t="s">
        <v>257</v>
      </c>
      <c r="C18" s="282"/>
    </row>
    <row r="19" spans="1:3" s="1" customFormat="1" ht="12" customHeight="1">
      <c r="A19" s="14" t="s">
        <v>105</v>
      </c>
      <c r="B19" s="391" t="s">
        <v>258</v>
      </c>
      <c r="C19" s="281"/>
    </row>
    <row r="20" spans="1:3" s="1" customFormat="1" ht="12" customHeight="1">
      <c r="A20" s="14" t="s">
        <v>106</v>
      </c>
      <c r="B20" s="391" t="s">
        <v>420</v>
      </c>
      <c r="C20" s="281"/>
    </row>
    <row r="21" spans="1:3" s="1" customFormat="1" ht="12" customHeight="1">
      <c r="A21" s="14" t="s">
        <v>107</v>
      </c>
      <c r="B21" s="391" t="s">
        <v>421</v>
      </c>
      <c r="C21" s="281"/>
    </row>
    <row r="22" spans="1:3" s="1" customFormat="1" ht="12" customHeight="1">
      <c r="A22" s="14" t="s">
        <v>108</v>
      </c>
      <c r="B22" s="391" t="s">
        <v>569</v>
      </c>
      <c r="C22" s="281"/>
    </row>
    <row r="23" spans="1:3" s="1" customFormat="1" ht="12" customHeight="1" thickBot="1">
      <c r="A23" s="16" t="s">
        <v>117</v>
      </c>
      <c r="B23" s="276" t="s">
        <v>260</v>
      </c>
      <c r="C23" s="283"/>
    </row>
    <row r="24" spans="1:3" s="1" customFormat="1" ht="12" customHeight="1" thickBot="1">
      <c r="A24" s="20" t="s">
        <v>20</v>
      </c>
      <c r="B24" s="21" t="s">
        <v>261</v>
      </c>
      <c r="C24" s="279">
        <f>+C25+C26+C27+C28+C29</f>
        <v>0</v>
      </c>
    </row>
    <row r="25" spans="1:3" s="1" customFormat="1" ht="12" customHeight="1">
      <c r="A25" s="15" t="s">
        <v>87</v>
      </c>
      <c r="B25" s="390" t="s">
        <v>262</v>
      </c>
      <c r="C25" s="282"/>
    </row>
    <row r="26" spans="1:3" s="1" customFormat="1" ht="12" customHeight="1">
      <c r="A26" s="14" t="s">
        <v>88</v>
      </c>
      <c r="B26" s="391" t="s">
        <v>263</v>
      </c>
      <c r="C26" s="281"/>
    </row>
    <row r="27" spans="1:3" s="1" customFormat="1" ht="12" customHeight="1">
      <c r="A27" s="14" t="s">
        <v>89</v>
      </c>
      <c r="B27" s="391" t="s">
        <v>422</v>
      </c>
      <c r="C27" s="281"/>
    </row>
    <row r="28" spans="1:3" s="1" customFormat="1" ht="12" customHeight="1">
      <c r="A28" s="14" t="s">
        <v>90</v>
      </c>
      <c r="B28" s="391" t="s">
        <v>423</v>
      </c>
      <c r="C28" s="281"/>
    </row>
    <row r="29" spans="1:3" s="1" customFormat="1" ht="12" customHeight="1">
      <c r="A29" s="14" t="s">
        <v>171</v>
      </c>
      <c r="B29" s="391" t="s">
        <v>264</v>
      </c>
      <c r="C29" s="281"/>
    </row>
    <row r="30" spans="1:3" s="519" customFormat="1" ht="12" customHeight="1" thickBot="1">
      <c r="A30" s="528" t="s">
        <v>172</v>
      </c>
      <c r="B30" s="517" t="s">
        <v>564</v>
      </c>
      <c r="C30" s="518"/>
    </row>
    <row r="31" spans="1:3" s="1" customFormat="1" ht="12" customHeight="1" thickBot="1">
      <c r="A31" s="20" t="s">
        <v>173</v>
      </c>
      <c r="B31" s="21" t="s">
        <v>546</v>
      </c>
      <c r="C31" s="285">
        <f>SUM(C32:C38)</f>
        <v>0</v>
      </c>
    </row>
    <row r="32" spans="1:3" s="1" customFormat="1" ht="12" customHeight="1">
      <c r="A32" s="15" t="s">
        <v>267</v>
      </c>
      <c r="B32" s="390" t="s">
        <v>550</v>
      </c>
      <c r="C32" s="282"/>
    </row>
    <row r="33" spans="1:3" s="1" customFormat="1" ht="12" customHeight="1">
      <c r="A33" s="14" t="s">
        <v>268</v>
      </c>
      <c r="B33" s="391" t="s">
        <v>551</v>
      </c>
      <c r="C33" s="281"/>
    </row>
    <row r="34" spans="1:3" s="1" customFormat="1" ht="12" customHeight="1">
      <c r="A34" s="14" t="s">
        <v>269</v>
      </c>
      <c r="B34" s="391" t="s">
        <v>552</v>
      </c>
      <c r="C34" s="281"/>
    </row>
    <row r="35" spans="1:3" s="1" customFormat="1" ht="12" customHeight="1">
      <c r="A35" s="14" t="s">
        <v>270</v>
      </c>
      <c r="B35" s="391" t="s">
        <v>553</v>
      </c>
      <c r="C35" s="281"/>
    </row>
    <row r="36" spans="1:3" s="1" customFormat="1" ht="12" customHeight="1">
      <c r="A36" s="14" t="s">
        <v>547</v>
      </c>
      <c r="B36" s="391" t="s">
        <v>271</v>
      </c>
      <c r="C36" s="281"/>
    </row>
    <row r="37" spans="1:3" s="1" customFormat="1" ht="12" customHeight="1">
      <c r="A37" s="14" t="s">
        <v>548</v>
      </c>
      <c r="B37" s="391" t="s">
        <v>272</v>
      </c>
      <c r="C37" s="281"/>
    </row>
    <row r="38" spans="1:3" s="1" customFormat="1" ht="12" customHeight="1" thickBot="1">
      <c r="A38" s="16" t="s">
        <v>549</v>
      </c>
      <c r="B38" s="478" t="s">
        <v>273</v>
      </c>
      <c r="C38" s="283"/>
    </row>
    <row r="39" spans="1:3" s="1" customFormat="1" ht="12" customHeight="1" thickBot="1">
      <c r="A39" s="20" t="s">
        <v>22</v>
      </c>
      <c r="B39" s="21" t="s">
        <v>432</v>
      </c>
      <c r="C39" s="279">
        <f>SUM(C40:C50)</f>
        <v>0</v>
      </c>
    </row>
    <row r="40" spans="1:3" s="1" customFormat="1" ht="12" customHeight="1">
      <c r="A40" s="15" t="s">
        <v>91</v>
      </c>
      <c r="B40" s="390" t="s">
        <v>276</v>
      </c>
      <c r="C40" s="282"/>
    </row>
    <row r="41" spans="1:3" s="1" customFormat="1" ht="12" customHeight="1">
      <c r="A41" s="14" t="s">
        <v>92</v>
      </c>
      <c r="B41" s="391" t="s">
        <v>277</v>
      </c>
      <c r="C41" s="281"/>
    </row>
    <row r="42" spans="1:3" s="1" customFormat="1" ht="12" customHeight="1">
      <c r="A42" s="14" t="s">
        <v>93</v>
      </c>
      <c r="B42" s="391" t="s">
        <v>278</v>
      </c>
      <c r="C42" s="281"/>
    </row>
    <row r="43" spans="1:3" s="1" customFormat="1" ht="12" customHeight="1">
      <c r="A43" s="14" t="s">
        <v>175</v>
      </c>
      <c r="B43" s="391" t="s">
        <v>279</v>
      </c>
      <c r="C43" s="281"/>
    </row>
    <row r="44" spans="1:3" s="1" customFormat="1" ht="12" customHeight="1">
      <c r="A44" s="14" t="s">
        <v>176</v>
      </c>
      <c r="B44" s="391" t="s">
        <v>280</v>
      </c>
      <c r="C44" s="281"/>
    </row>
    <row r="45" spans="1:3" s="1" customFormat="1" ht="12" customHeight="1">
      <c r="A45" s="14" t="s">
        <v>177</v>
      </c>
      <c r="B45" s="391" t="s">
        <v>281</v>
      </c>
      <c r="C45" s="281"/>
    </row>
    <row r="46" spans="1:3" s="1" customFormat="1" ht="12" customHeight="1">
      <c r="A46" s="14" t="s">
        <v>178</v>
      </c>
      <c r="B46" s="391" t="s">
        <v>282</v>
      </c>
      <c r="C46" s="281"/>
    </row>
    <row r="47" spans="1:3" s="1" customFormat="1" ht="12" customHeight="1">
      <c r="A47" s="14" t="s">
        <v>179</v>
      </c>
      <c r="B47" s="391" t="s">
        <v>554</v>
      </c>
      <c r="C47" s="281"/>
    </row>
    <row r="48" spans="1:3" s="1" customFormat="1" ht="12" customHeight="1">
      <c r="A48" s="14" t="s">
        <v>274</v>
      </c>
      <c r="B48" s="391" t="s">
        <v>284</v>
      </c>
      <c r="C48" s="284"/>
    </row>
    <row r="49" spans="1:3" s="1" customFormat="1" ht="12" customHeight="1">
      <c r="A49" s="16" t="s">
        <v>275</v>
      </c>
      <c r="B49" s="392" t="s">
        <v>434</v>
      </c>
      <c r="C49" s="380"/>
    </row>
    <row r="50" spans="1:3" s="1" customFormat="1" ht="12" customHeight="1" thickBot="1">
      <c r="A50" s="16" t="s">
        <v>433</v>
      </c>
      <c r="B50" s="276" t="s">
        <v>285</v>
      </c>
      <c r="C50" s="380"/>
    </row>
    <row r="51" spans="1:3" s="1" customFormat="1" ht="12" customHeight="1" thickBot="1">
      <c r="A51" s="20" t="s">
        <v>23</v>
      </c>
      <c r="B51" s="21" t="s">
        <v>286</v>
      </c>
      <c r="C51" s="279">
        <f>SUM(C52:C56)</f>
        <v>0</v>
      </c>
    </row>
    <row r="52" spans="1:3" s="1" customFormat="1" ht="12" customHeight="1">
      <c r="A52" s="15" t="s">
        <v>94</v>
      </c>
      <c r="B52" s="390" t="s">
        <v>290</v>
      </c>
      <c r="C52" s="425"/>
    </row>
    <row r="53" spans="1:3" s="1" customFormat="1" ht="12" customHeight="1">
      <c r="A53" s="14" t="s">
        <v>95</v>
      </c>
      <c r="B53" s="391" t="s">
        <v>291</v>
      </c>
      <c r="C53" s="284"/>
    </row>
    <row r="54" spans="1:3" s="1" customFormat="1" ht="12" customHeight="1">
      <c r="A54" s="14" t="s">
        <v>287</v>
      </c>
      <c r="B54" s="391" t="s">
        <v>292</v>
      </c>
      <c r="C54" s="284"/>
    </row>
    <row r="55" spans="1:3" s="1" customFormat="1" ht="12" customHeight="1">
      <c r="A55" s="14" t="s">
        <v>288</v>
      </c>
      <c r="B55" s="391" t="s">
        <v>293</v>
      </c>
      <c r="C55" s="284"/>
    </row>
    <row r="56" spans="1:3" s="1" customFormat="1" ht="12" customHeight="1" thickBot="1">
      <c r="A56" s="16" t="s">
        <v>289</v>
      </c>
      <c r="B56" s="276" t="s">
        <v>294</v>
      </c>
      <c r="C56" s="380"/>
    </row>
    <row r="57" spans="1:3" s="1" customFormat="1" ht="12" customHeight="1" thickBot="1">
      <c r="A57" s="20" t="s">
        <v>180</v>
      </c>
      <c r="B57" s="21" t="s">
        <v>295</v>
      </c>
      <c r="C57" s="279">
        <f>SUM(C58:C60)</f>
        <v>0</v>
      </c>
    </row>
    <row r="58" spans="1:3" s="1" customFormat="1" ht="12" customHeight="1">
      <c r="A58" s="15" t="s">
        <v>96</v>
      </c>
      <c r="B58" s="390" t="s">
        <v>296</v>
      </c>
      <c r="C58" s="282"/>
    </row>
    <row r="59" spans="1:3" s="1" customFormat="1" ht="12" customHeight="1">
      <c r="A59" s="14" t="s">
        <v>97</v>
      </c>
      <c r="B59" s="391" t="s">
        <v>424</v>
      </c>
      <c r="C59" s="281"/>
    </row>
    <row r="60" spans="1:3" s="1" customFormat="1" ht="12" customHeight="1">
      <c r="A60" s="14" t="s">
        <v>299</v>
      </c>
      <c r="B60" s="391" t="s">
        <v>297</v>
      </c>
      <c r="C60" s="281"/>
    </row>
    <row r="61" spans="1:3" s="1" customFormat="1" ht="12" customHeight="1" thickBot="1">
      <c r="A61" s="16" t="s">
        <v>300</v>
      </c>
      <c r="B61" s="276" t="s">
        <v>298</v>
      </c>
      <c r="C61" s="283"/>
    </row>
    <row r="62" spans="1:3" s="1" customFormat="1" ht="12" customHeight="1" thickBot="1">
      <c r="A62" s="20" t="s">
        <v>25</v>
      </c>
      <c r="B62" s="274" t="s">
        <v>301</v>
      </c>
      <c r="C62" s="279">
        <f>SUM(C63:C65)</f>
        <v>0</v>
      </c>
    </row>
    <row r="63" spans="1:3" s="1" customFormat="1" ht="12" customHeight="1">
      <c r="A63" s="15" t="s">
        <v>181</v>
      </c>
      <c r="B63" s="390" t="s">
        <v>303</v>
      </c>
      <c r="C63" s="284"/>
    </row>
    <row r="64" spans="1:3" s="1" customFormat="1" ht="12" customHeight="1">
      <c r="A64" s="14" t="s">
        <v>182</v>
      </c>
      <c r="B64" s="391" t="s">
        <v>425</v>
      </c>
      <c r="C64" s="284"/>
    </row>
    <row r="65" spans="1:3" s="1" customFormat="1" ht="12" customHeight="1">
      <c r="A65" s="14" t="s">
        <v>230</v>
      </c>
      <c r="B65" s="391" t="s">
        <v>304</v>
      </c>
      <c r="C65" s="284"/>
    </row>
    <row r="66" spans="1:3" s="1" customFormat="1" ht="12" customHeight="1" thickBot="1">
      <c r="A66" s="16" t="s">
        <v>302</v>
      </c>
      <c r="B66" s="276" t="s">
        <v>305</v>
      </c>
      <c r="C66" s="284"/>
    </row>
    <row r="67" spans="1:3" s="1" customFormat="1" ht="12" customHeight="1" thickBot="1">
      <c r="A67" s="452" t="s">
        <v>474</v>
      </c>
      <c r="B67" s="21" t="s">
        <v>306</v>
      </c>
      <c r="C67" s="285">
        <f>+C10+C17+C24+C31+C39+C51+C57+C62</f>
        <v>0</v>
      </c>
    </row>
    <row r="68" spans="1:3" s="1" customFormat="1" ht="12" customHeight="1" thickBot="1">
      <c r="A68" s="428" t="s">
        <v>307</v>
      </c>
      <c r="B68" s="274" t="s">
        <v>308</v>
      </c>
      <c r="C68" s="279">
        <f>SUM(C69:C71)</f>
        <v>0</v>
      </c>
    </row>
    <row r="69" spans="1:3" s="1" customFormat="1" ht="12" customHeight="1">
      <c r="A69" s="15" t="s">
        <v>336</v>
      </c>
      <c r="B69" s="390" t="s">
        <v>309</v>
      </c>
      <c r="C69" s="284"/>
    </row>
    <row r="70" spans="1:3" s="1" customFormat="1" ht="12" customHeight="1">
      <c r="A70" s="14" t="s">
        <v>345</v>
      </c>
      <c r="B70" s="391" t="s">
        <v>310</v>
      </c>
      <c r="C70" s="284"/>
    </row>
    <row r="71" spans="1:3" s="1" customFormat="1" ht="12" customHeight="1" thickBot="1">
      <c r="A71" s="16" t="s">
        <v>346</v>
      </c>
      <c r="B71" s="446" t="s">
        <v>565</v>
      </c>
      <c r="C71" s="284"/>
    </row>
    <row r="72" spans="1:3" s="1" customFormat="1" ht="12" customHeight="1" thickBot="1">
      <c r="A72" s="428" t="s">
        <v>312</v>
      </c>
      <c r="B72" s="274" t="s">
        <v>313</v>
      </c>
      <c r="C72" s="279">
        <f>SUM(C73:C76)</f>
        <v>0</v>
      </c>
    </row>
    <row r="73" spans="1:3" s="1" customFormat="1" ht="12" customHeight="1">
      <c r="A73" s="15" t="s">
        <v>149</v>
      </c>
      <c r="B73" s="390" t="s">
        <v>314</v>
      </c>
      <c r="C73" s="284"/>
    </row>
    <row r="74" spans="1:3" s="1" customFormat="1" ht="12" customHeight="1">
      <c r="A74" s="14" t="s">
        <v>150</v>
      </c>
      <c r="B74" s="391" t="s">
        <v>566</v>
      </c>
      <c r="C74" s="284"/>
    </row>
    <row r="75" spans="1:3" s="1" customFormat="1" ht="12" customHeight="1" thickBot="1">
      <c r="A75" s="16" t="s">
        <v>337</v>
      </c>
      <c r="B75" s="392" t="s">
        <v>315</v>
      </c>
      <c r="C75" s="380"/>
    </row>
    <row r="76" spans="1:3" s="1" customFormat="1" ht="12" customHeight="1" thickBot="1">
      <c r="A76" s="530" t="s">
        <v>338</v>
      </c>
      <c r="B76" s="531" t="s">
        <v>567</v>
      </c>
      <c r="C76" s="532"/>
    </row>
    <row r="77" spans="1:3" s="1" customFormat="1" ht="12" customHeight="1" thickBot="1">
      <c r="A77" s="428" t="s">
        <v>316</v>
      </c>
      <c r="B77" s="274" t="s">
        <v>317</v>
      </c>
      <c r="C77" s="279">
        <f>SUM(C78:C79)</f>
        <v>0</v>
      </c>
    </row>
    <row r="78" spans="1:3" s="1" customFormat="1" ht="12" customHeight="1" thickBot="1">
      <c r="A78" s="13" t="s">
        <v>339</v>
      </c>
      <c r="B78" s="529" t="s">
        <v>318</v>
      </c>
      <c r="C78" s="380"/>
    </row>
    <row r="79" spans="1:3" s="1" customFormat="1" ht="12" customHeight="1" thickBot="1">
      <c r="A79" s="530" t="s">
        <v>340</v>
      </c>
      <c r="B79" s="531" t="s">
        <v>319</v>
      </c>
      <c r="C79" s="532"/>
    </row>
    <row r="80" spans="1:3" s="1" customFormat="1" ht="12" customHeight="1" thickBot="1">
      <c r="A80" s="428" t="s">
        <v>320</v>
      </c>
      <c r="B80" s="274" t="s">
        <v>321</v>
      </c>
      <c r="C80" s="279">
        <f>SUM(C81:C83)</f>
        <v>0</v>
      </c>
    </row>
    <row r="81" spans="1:3" s="1" customFormat="1" ht="12" customHeight="1">
      <c r="A81" s="15" t="s">
        <v>341</v>
      </c>
      <c r="B81" s="390" t="s">
        <v>322</v>
      </c>
      <c r="C81" s="284"/>
    </row>
    <row r="82" spans="1:3" s="1" customFormat="1" ht="12" customHeight="1">
      <c r="A82" s="14" t="s">
        <v>342</v>
      </c>
      <c r="B82" s="391" t="s">
        <v>323</v>
      </c>
      <c r="C82" s="284"/>
    </row>
    <row r="83" spans="1:3" s="1" customFormat="1" ht="12" customHeight="1" thickBot="1">
      <c r="A83" s="18" t="s">
        <v>343</v>
      </c>
      <c r="B83" s="533" t="s">
        <v>568</v>
      </c>
      <c r="C83" s="534"/>
    </row>
    <row r="84" spans="1:3" s="1" customFormat="1" ht="12" customHeight="1" thickBot="1">
      <c r="A84" s="428" t="s">
        <v>324</v>
      </c>
      <c r="B84" s="274" t="s">
        <v>344</v>
      </c>
      <c r="C84" s="279">
        <f>SUM(C85:C88)</f>
        <v>0</v>
      </c>
    </row>
    <row r="85" spans="1:3" s="1" customFormat="1" ht="12" customHeight="1">
      <c r="A85" s="394" t="s">
        <v>325</v>
      </c>
      <c r="B85" s="390" t="s">
        <v>326</v>
      </c>
      <c r="C85" s="284"/>
    </row>
    <row r="86" spans="1:3" s="1" customFormat="1" ht="12" customHeight="1">
      <c r="A86" s="395" t="s">
        <v>327</v>
      </c>
      <c r="B86" s="391" t="s">
        <v>328</v>
      </c>
      <c r="C86" s="284"/>
    </row>
    <row r="87" spans="1:3" s="1" customFormat="1" ht="12" customHeight="1">
      <c r="A87" s="395" t="s">
        <v>329</v>
      </c>
      <c r="B87" s="391" t="s">
        <v>330</v>
      </c>
      <c r="C87" s="284"/>
    </row>
    <row r="88" spans="1:3" s="1" customFormat="1" ht="12" customHeight="1" thickBot="1">
      <c r="A88" s="396" t="s">
        <v>331</v>
      </c>
      <c r="B88" s="276" t="s">
        <v>332</v>
      </c>
      <c r="C88" s="284"/>
    </row>
    <row r="89" spans="1:3" s="1" customFormat="1" ht="12" customHeight="1" thickBot="1">
      <c r="A89" s="428" t="s">
        <v>333</v>
      </c>
      <c r="B89" s="274" t="s">
        <v>473</v>
      </c>
      <c r="C89" s="426"/>
    </row>
    <row r="90" spans="1:3" s="1" customFormat="1" ht="13.5" customHeight="1" thickBot="1">
      <c r="A90" s="428" t="s">
        <v>335</v>
      </c>
      <c r="B90" s="274" t="s">
        <v>334</v>
      </c>
      <c r="C90" s="426"/>
    </row>
    <row r="91" spans="1:3" s="1" customFormat="1" ht="15.75" customHeight="1" thickBot="1">
      <c r="A91" s="428" t="s">
        <v>347</v>
      </c>
      <c r="B91" s="397" t="s">
        <v>476</v>
      </c>
      <c r="C91" s="285">
        <f>+C68+C72+C77+C80+C84+C90+C89</f>
        <v>0</v>
      </c>
    </row>
    <row r="92" spans="1:3" s="1" customFormat="1" ht="16.5" customHeight="1" thickBot="1">
      <c r="A92" s="429" t="s">
        <v>475</v>
      </c>
      <c r="B92" s="398" t="s">
        <v>477</v>
      </c>
      <c r="C92" s="285">
        <f>+C67+C91</f>
        <v>0</v>
      </c>
    </row>
    <row r="93" spans="1:3" s="1" customFormat="1" ht="10.5" customHeight="1">
      <c r="A93" s="5"/>
      <c r="B93" s="6"/>
      <c r="C93" s="286"/>
    </row>
    <row r="94" spans="1:3" ht="16.5" customHeight="1">
      <c r="A94" s="701" t="s">
        <v>47</v>
      </c>
      <c r="B94" s="701"/>
      <c r="C94" s="701"/>
    </row>
    <row r="95" spans="1:3" ht="16.5" customHeight="1" thickBot="1">
      <c r="A95" s="698" t="s">
        <v>153</v>
      </c>
      <c r="B95" s="698"/>
      <c r="C95" s="542" t="str">
        <f>C7</f>
        <v>Forintban!</v>
      </c>
    </row>
    <row r="96" spans="1:3" ht="37.5" customHeight="1" thickBot="1">
      <c r="A96" s="522" t="s">
        <v>69</v>
      </c>
      <c r="B96" s="523" t="s">
        <v>48</v>
      </c>
      <c r="C96" s="524" t="str">
        <f>+C8</f>
        <v>2019. évi előirányzat</v>
      </c>
    </row>
    <row r="97" spans="1:3" s="39" customFormat="1" ht="12" customHeight="1" thickBot="1">
      <c r="A97" s="522"/>
      <c r="B97" s="523" t="s">
        <v>491</v>
      </c>
      <c r="C97" s="524" t="s">
        <v>492</v>
      </c>
    </row>
    <row r="98" spans="1:3" ht="12" customHeight="1" thickBot="1">
      <c r="A98" s="22" t="s">
        <v>18</v>
      </c>
      <c r="B98" s="28" t="s">
        <v>435</v>
      </c>
      <c r="C98" s="278">
        <f>C99+C100+C101+C102+C103+C116</f>
        <v>0</v>
      </c>
    </row>
    <row r="99" spans="1:3" ht="12" customHeight="1">
      <c r="A99" s="17" t="s">
        <v>98</v>
      </c>
      <c r="B99" s="10" t="s">
        <v>49</v>
      </c>
      <c r="C99" s="280"/>
    </row>
    <row r="100" spans="1:3" ht="12" customHeight="1">
      <c r="A100" s="14" t="s">
        <v>99</v>
      </c>
      <c r="B100" s="8" t="s">
        <v>183</v>
      </c>
      <c r="C100" s="281"/>
    </row>
    <row r="101" spans="1:3" ht="12" customHeight="1">
      <c r="A101" s="14" t="s">
        <v>100</v>
      </c>
      <c r="B101" s="8" t="s">
        <v>140</v>
      </c>
      <c r="C101" s="283"/>
    </row>
    <row r="102" spans="1:3" ht="12" customHeight="1">
      <c r="A102" s="14" t="s">
        <v>101</v>
      </c>
      <c r="B102" s="11" t="s">
        <v>184</v>
      </c>
      <c r="C102" s="283"/>
    </row>
    <row r="103" spans="1:3" ht="12" customHeight="1">
      <c r="A103" s="14" t="s">
        <v>112</v>
      </c>
      <c r="B103" s="19" t="s">
        <v>185</v>
      </c>
      <c r="C103" s="283"/>
    </row>
    <row r="104" spans="1:3" ht="12" customHeight="1">
      <c r="A104" s="14" t="s">
        <v>102</v>
      </c>
      <c r="B104" s="8" t="s">
        <v>440</v>
      </c>
      <c r="C104" s="283"/>
    </row>
    <row r="105" spans="1:3" ht="12" customHeight="1">
      <c r="A105" s="14" t="s">
        <v>103</v>
      </c>
      <c r="B105" s="140" t="s">
        <v>439</v>
      </c>
      <c r="C105" s="283"/>
    </row>
    <row r="106" spans="1:3" ht="12" customHeight="1">
      <c r="A106" s="14" t="s">
        <v>113</v>
      </c>
      <c r="B106" s="140" t="s">
        <v>438</v>
      </c>
      <c r="C106" s="283"/>
    </row>
    <row r="107" spans="1:3" ht="12" customHeight="1">
      <c r="A107" s="14" t="s">
        <v>114</v>
      </c>
      <c r="B107" s="138" t="s">
        <v>350</v>
      </c>
      <c r="C107" s="283"/>
    </row>
    <row r="108" spans="1:3" ht="12" customHeight="1">
      <c r="A108" s="14" t="s">
        <v>115</v>
      </c>
      <c r="B108" s="139" t="s">
        <v>351</v>
      </c>
      <c r="C108" s="283"/>
    </row>
    <row r="109" spans="1:3" ht="12" customHeight="1">
      <c r="A109" s="14" t="s">
        <v>116</v>
      </c>
      <c r="B109" s="139" t="s">
        <v>352</v>
      </c>
      <c r="C109" s="283"/>
    </row>
    <row r="110" spans="1:3" ht="12" customHeight="1">
      <c r="A110" s="14" t="s">
        <v>118</v>
      </c>
      <c r="B110" s="138" t="s">
        <v>353</v>
      </c>
      <c r="C110" s="283"/>
    </row>
    <row r="111" spans="1:3" ht="12" customHeight="1">
      <c r="A111" s="14" t="s">
        <v>186</v>
      </c>
      <c r="B111" s="138" t="s">
        <v>354</v>
      </c>
      <c r="C111" s="283"/>
    </row>
    <row r="112" spans="1:3" ht="12" customHeight="1">
      <c r="A112" s="14" t="s">
        <v>348</v>
      </c>
      <c r="B112" s="139" t="s">
        <v>355</v>
      </c>
      <c r="C112" s="283"/>
    </row>
    <row r="113" spans="1:3" ht="12" customHeight="1">
      <c r="A113" s="13" t="s">
        <v>349</v>
      </c>
      <c r="B113" s="140" t="s">
        <v>356</v>
      </c>
      <c r="C113" s="283"/>
    </row>
    <row r="114" spans="1:3" ht="12" customHeight="1">
      <c r="A114" s="14" t="s">
        <v>436</v>
      </c>
      <c r="B114" s="140" t="s">
        <v>357</v>
      </c>
      <c r="C114" s="283"/>
    </row>
    <row r="115" spans="1:3" ht="12" customHeight="1">
      <c r="A115" s="16" t="s">
        <v>437</v>
      </c>
      <c r="B115" s="140" t="s">
        <v>358</v>
      </c>
      <c r="C115" s="283"/>
    </row>
    <row r="116" spans="1:3" ht="12" customHeight="1">
      <c r="A116" s="14" t="s">
        <v>441</v>
      </c>
      <c r="B116" s="11" t="s">
        <v>50</v>
      </c>
      <c r="C116" s="281"/>
    </row>
    <row r="117" spans="1:3" ht="12" customHeight="1">
      <c r="A117" s="14" t="s">
        <v>442</v>
      </c>
      <c r="B117" s="8" t="s">
        <v>444</v>
      </c>
      <c r="C117" s="281"/>
    </row>
    <row r="118" spans="1:3" ht="12" customHeight="1" thickBot="1">
      <c r="A118" s="18" t="s">
        <v>443</v>
      </c>
      <c r="B118" s="450" t="s">
        <v>445</v>
      </c>
      <c r="C118" s="287"/>
    </row>
    <row r="119" spans="1:3" ht="12" customHeight="1" thickBot="1">
      <c r="A119" s="447" t="s">
        <v>19</v>
      </c>
      <c r="B119" s="448" t="s">
        <v>359</v>
      </c>
      <c r="C119" s="449">
        <f>+C120+C122+C124</f>
        <v>0</v>
      </c>
    </row>
    <row r="120" spans="1:3" ht="12" customHeight="1">
      <c r="A120" s="15" t="s">
        <v>104</v>
      </c>
      <c r="B120" s="8" t="s">
        <v>229</v>
      </c>
      <c r="C120" s="282"/>
    </row>
    <row r="121" spans="1:3" ht="12" customHeight="1">
      <c r="A121" s="15" t="s">
        <v>105</v>
      </c>
      <c r="B121" s="12" t="s">
        <v>363</v>
      </c>
      <c r="C121" s="282"/>
    </row>
    <row r="122" spans="1:3" ht="12" customHeight="1">
      <c r="A122" s="15" t="s">
        <v>106</v>
      </c>
      <c r="B122" s="12" t="s">
        <v>187</v>
      </c>
      <c r="C122" s="281"/>
    </row>
    <row r="123" spans="1:3" ht="12" customHeight="1">
      <c r="A123" s="15" t="s">
        <v>107</v>
      </c>
      <c r="B123" s="12" t="s">
        <v>364</v>
      </c>
      <c r="C123" s="249"/>
    </row>
    <row r="124" spans="1:3" ht="12" customHeight="1">
      <c r="A124" s="15" t="s">
        <v>108</v>
      </c>
      <c r="B124" s="276" t="s">
        <v>570</v>
      </c>
      <c r="C124" s="249"/>
    </row>
    <row r="125" spans="1:3" ht="12" customHeight="1">
      <c r="A125" s="15" t="s">
        <v>117</v>
      </c>
      <c r="B125" s="275" t="s">
        <v>426</v>
      </c>
      <c r="C125" s="249"/>
    </row>
    <row r="126" spans="1:3" ht="12" customHeight="1">
      <c r="A126" s="15" t="s">
        <v>119</v>
      </c>
      <c r="B126" s="389" t="s">
        <v>369</v>
      </c>
      <c r="C126" s="249"/>
    </row>
    <row r="127" spans="1:3" ht="15.75">
      <c r="A127" s="15" t="s">
        <v>188</v>
      </c>
      <c r="B127" s="139" t="s">
        <v>352</v>
      </c>
      <c r="C127" s="249"/>
    </row>
    <row r="128" spans="1:3" ht="12" customHeight="1">
      <c r="A128" s="15" t="s">
        <v>189</v>
      </c>
      <c r="B128" s="139" t="s">
        <v>368</v>
      </c>
      <c r="C128" s="249"/>
    </row>
    <row r="129" spans="1:3" ht="12" customHeight="1">
      <c r="A129" s="15" t="s">
        <v>190</v>
      </c>
      <c r="B129" s="139" t="s">
        <v>367</v>
      </c>
      <c r="C129" s="249"/>
    </row>
    <row r="130" spans="1:3" ht="12" customHeight="1">
      <c r="A130" s="15" t="s">
        <v>360</v>
      </c>
      <c r="B130" s="139" t="s">
        <v>355</v>
      </c>
      <c r="C130" s="249"/>
    </row>
    <row r="131" spans="1:3" ht="12" customHeight="1">
      <c r="A131" s="15" t="s">
        <v>361</v>
      </c>
      <c r="B131" s="139" t="s">
        <v>366</v>
      </c>
      <c r="C131" s="249"/>
    </row>
    <row r="132" spans="1:3" ht="16.5" thickBot="1">
      <c r="A132" s="13" t="s">
        <v>362</v>
      </c>
      <c r="B132" s="139" t="s">
        <v>365</v>
      </c>
      <c r="C132" s="251"/>
    </row>
    <row r="133" spans="1:3" ht="12" customHeight="1" thickBot="1">
      <c r="A133" s="20" t="s">
        <v>20</v>
      </c>
      <c r="B133" s="122" t="s">
        <v>446</v>
      </c>
      <c r="C133" s="279">
        <f>+C98+C119</f>
        <v>0</v>
      </c>
    </row>
    <row r="134" spans="1:3" ht="12" customHeight="1" thickBot="1">
      <c r="A134" s="20" t="s">
        <v>21</v>
      </c>
      <c r="B134" s="122" t="s">
        <v>447</v>
      </c>
      <c r="C134" s="279">
        <f>+C135+C136+C137</f>
        <v>0</v>
      </c>
    </row>
    <row r="135" spans="1:3" ht="12" customHeight="1">
      <c r="A135" s="15" t="s">
        <v>267</v>
      </c>
      <c r="B135" s="12" t="s">
        <v>454</v>
      </c>
      <c r="C135" s="249"/>
    </row>
    <row r="136" spans="1:3" ht="12" customHeight="1">
      <c r="A136" s="15" t="s">
        <v>268</v>
      </c>
      <c r="B136" s="12" t="s">
        <v>455</v>
      </c>
      <c r="C136" s="249"/>
    </row>
    <row r="137" spans="1:3" ht="12" customHeight="1" thickBot="1">
      <c r="A137" s="13" t="s">
        <v>269</v>
      </c>
      <c r="B137" s="12" t="s">
        <v>456</v>
      </c>
      <c r="C137" s="249"/>
    </row>
    <row r="138" spans="1:3" ht="12" customHeight="1" thickBot="1">
      <c r="A138" s="20" t="s">
        <v>22</v>
      </c>
      <c r="B138" s="122" t="s">
        <v>448</v>
      </c>
      <c r="C138" s="279">
        <f>SUM(C139:C144)</f>
        <v>0</v>
      </c>
    </row>
    <row r="139" spans="1:3" ht="12" customHeight="1">
      <c r="A139" s="15" t="s">
        <v>91</v>
      </c>
      <c r="B139" s="9" t="s">
        <v>457</v>
      </c>
      <c r="C139" s="249"/>
    </row>
    <row r="140" spans="1:3" ht="12" customHeight="1">
      <c r="A140" s="15" t="s">
        <v>92</v>
      </c>
      <c r="B140" s="9" t="s">
        <v>449</v>
      </c>
      <c r="C140" s="249"/>
    </row>
    <row r="141" spans="1:3" ht="12" customHeight="1">
      <c r="A141" s="15" t="s">
        <v>93</v>
      </c>
      <c r="B141" s="9" t="s">
        <v>450</v>
      </c>
      <c r="C141" s="249"/>
    </row>
    <row r="142" spans="1:3" ht="12" customHeight="1">
      <c r="A142" s="15" t="s">
        <v>175</v>
      </c>
      <c r="B142" s="9" t="s">
        <v>451</v>
      </c>
      <c r="C142" s="249"/>
    </row>
    <row r="143" spans="1:3" ht="12" customHeight="1" thickBot="1">
      <c r="A143" s="13" t="s">
        <v>176</v>
      </c>
      <c r="B143" s="7" t="s">
        <v>452</v>
      </c>
      <c r="C143" s="251"/>
    </row>
    <row r="144" spans="1:3" ht="12" customHeight="1" thickBot="1">
      <c r="A144" s="530" t="s">
        <v>177</v>
      </c>
      <c r="B144" s="535" t="s">
        <v>453</v>
      </c>
      <c r="C144" s="536"/>
    </row>
    <row r="145" spans="1:3" ht="12" customHeight="1" thickBot="1">
      <c r="A145" s="20" t="s">
        <v>23</v>
      </c>
      <c r="B145" s="122" t="s">
        <v>461</v>
      </c>
      <c r="C145" s="285">
        <f>+C146+C147+C148+C149</f>
        <v>0</v>
      </c>
    </row>
    <row r="146" spans="1:3" ht="12" customHeight="1">
      <c r="A146" s="15" t="s">
        <v>94</v>
      </c>
      <c r="B146" s="9" t="s">
        <v>370</v>
      </c>
      <c r="C146" s="249"/>
    </row>
    <row r="147" spans="1:3" ht="12" customHeight="1">
      <c r="A147" s="15" t="s">
        <v>95</v>
      </c>
      <c r="B147" s="9" t="s">
        <v>371</v>
      </c>
      <c r="C147" s="249"/>
    </row>
    <row r="148" spans="1:3" ht="12" customHeight="1" thickBot="1">
      <c r="A148" s="13" t="s">
        <v>287</v>
      </c>
      <c r="B148" s="7" t="s">
        <v>462</v>
      </c>
      <c r="C148" s="251"/>
    </row>
    <row r="149" spans="1:3" ht="12" customHeight="1" thickBot="1">
      <c r="A149" s="530" t="s">
        <v>288</v>
      </c>
      <c r="B149" s="535" t="s">
        <v>389</v>
      </c>
      <c r="C149" s="536"/>
    </row>
    <row r="150" spans="1:3" ht="12" customHeight="1" thickBot="1">
      <c r="A150" s="20" t="s">
        <v>24</v>
      </c>
      <c r="B150" s="122" t="s">
        <v>463</v>
      </c>
      <c r="C150" s="288">
        <f>SUM(C151:C155)</f>
        <v>0</v>
      </c>
    </row>
    <row r="151" spans="1:3" ht="12" customHeight="1">
      <c r="A151" s="15" t="s">
        <v>96</v>
      </c>
      <c r="B151" s="9" t="s">
        <v>458</v>
      </c>
      <c r="C151" s="249"/>
    </row>
    <row r="152" spans="1:3" ht="12" customHeight="1">
      <c r="A152" s="15" t="s">
        <v>97</v>
      </c>
      <c r="B152" s="9" t="s">
        <v>465</v>
      </c>
      <c r="C152" s="249"/>
    </row>
    <row r="153" spans="1:3" ht="12" customHeight="1">
      <c r="A153" s="15" t="s">
        <v>299</v>
      </c>
      <c r="B153" s="9" t="s">
        <v>460</v>
      </c>
      <c r="C153" s="249"/>
    </row>
    <row r="154" spans="1:3" ht="12" customHeight="1">
      <c r="A154" s="15" t="s">
        <v>300</v>
      </c>
      <c r="B154" s="9" t="s">
        <v>516</v>
      </c>
      <c r="C154" s="249"/>
    </row>
    <row r="155" spans="1:3" ht="12" customHeight="1" thickBot="1">
      <c r="A155" s="15" t="s">
        <v>464</v>
      </c>
      <c r="B155" s="9" t="s">
        <v>467</v>
      </c>
      <c r="C155" s="249"/>
    </row>
    <row r="156" spans="1:3" ht="12" customHeight="1" thickBot="1">
      <c r="A156" s="20" t="s">
        <v>25</v>
      </c>
      <c r="B156" s="122" t="s">
        <v>468</v>
      </c>
      <c r="C156" s="451"/>
    </row>
    <row r="157" spans="1:3" ht="12" customHeight="1" thickBot="1">
      <c r="A157" s="20" t="s">
        <v>26</v>
      </c>
      <c r="B157" s="122" t="s">
        <v>469</v>
      </c>
      <c r="C157" s="451"/>
    </row>
    <row r="158" spans="1:9" ht="15" customHeight="1" thickBot="1">
      <c r="A158" s="20" t="s">
        <v>27</v>
      </c>
      <c r="B158" s="122" t="s">
        <v>471</v>
      </c>
      <c r="C158" s="537">
        <f>+C134+C138+C145+C150+C156+C157</f>
        <v>0</v>
      </c>
      <c r="F158" s="40"/>
      <c r="G158" s="123"/>
      <c r="H158" s="123"/>
      <c r="I158" s="123"/>
    </row>
    <row r="159" spans="1:3" s="1" customFormat="1" ht="17.25" customHeight="1" thickBot="1">
      <c r="A159" s="277" t="s">
        <v>28</v>
      </c>
      <c r="B159" s="538" t="s">
        <v>470</v>
      </c>
      <c r="C159" s="537">
        <f>+C133+C158</f>
        <v>0</v>
      </c>
    </row>
    <row r="160" spans="1:3" ht="15.75" customHeight="1">
      <c r="A160" s="539"/>
      <c r="B160" s="539"/>
      <c r="C160" s="596">
        <f>C92-C159</f>
        <v>0</v>
      </c>
    </row>
    <row r="161" spans="1:3" ht="15.75">
      <c r="A161" s="699" t="s">
        <v>372</v>
      </c>
      <c r="B161" s="699"/>
      <c r="C161" s="699"/>
    </row>
    <row r="162" spans="1:3" ht="15" customHeight="1" thickBot="1">
      <c r="A162" s="700" t="s">
        <v>154</v>
      </c>
      <c r="B162" s="700"/>
      <c r="C162" s="543" t="str">
        <f>C95</f>
        <v>Forintban!</v>
      </c>
    </row>
    <row r="163" spans="1:3" ht="13.5" customHeight="1" thickBot="1">
      <c r="A163" s="20">
        <v>1</v>
      </c>
      <c r="B163" s="27" t="s">
        <v>472</v>
      </c>
      <c r="C163" s="279">
        <f>+C67-C133</f>
        <v>0</v>
      </c>
    </row>
    <row r="164" spans="1:3" ht="27.75" customHeight="1" thickBot="1">
      <c r="A164" s="20" t="s">
        <v>19</v>
      </c>
      <c r="B164" s="27" t="s">
        <v>478</v>
      </c>
      <c r="C164" s="279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20" zoomScaleNormal="120" zoomScaleSheetLayoutView="100" workbookViewId="0" topLeftCell="A1">
      <selection activeCell="E29" sqref="E29"/>
    </sheetView>
  </sheetViews>
  <sheetFormatPr defaultColWidth="9.00390625" defaultRowHeight="12.75"/>
  <cols>
    <col min="1" max="1" width="6.875" style="41" customWidth="1"/>
    <col min="2" max="2" width="55.125" style="42" customWidth="1"/>
    <col min="3" max="3" width="16.375" style="41" customWidth="1"/>
    <col min="4" max="4" width="55.125" style="41" customWidth="1"/>
    <col min="5" max="5" width="16.375" style="41" customWidth="1"/>
    <col min="6" max="6" width="4.875" style="41" customWidth="1"/>
    <col min="7" max="16384" width="9.375" style="41" customWidth="1"/>
  </cols>
  <sheetData>
    <row r="1" spans="2:6" ht="39.75" customHeight="1">
      <c r="B1" s="301" t="s">
        <v>158</v>
      </c>
      <c r="C1" s="302"/>
      <c r="D1" s="302"/>
      <c r="E1" s="302"/>
      <c r="F1" s="704" t="str">
        <f>CONCATENATE("2.1. melléklet ",ALAPADATOK!A7," ",ALAPADATOK!B7," ",ALAPADATOK!C7," ",ALAPADATOK!D7," ",ALAPADATOK!E7," ",ALAPADATOK!F7," ",ALAPADATOK!G7," ",ALAPADATOK!H7)</f>
        <v>2.1. melléklet a 4 / 2019 ( II. 25. ) önkormányzati rendelethez</v>
      </c>
    </row>
    <row r="2" spans="5:6" ht="13.5" thickBot="1">
      <c r="E2" s="545" t="str">
        <f>CONCATENATE('KV_1.1.sz.mell.'!C7)</f>
        <v>Forintban!</v>
      </c>
      <c r="F2" s="704"/>
    </row>
    <row r="3" spans="1:6" ht="18" customHeight="1" thickBot="1">
      <c r="A3" s="702" t="s">
        <v>69</v>
      </c>
      <c r="B3" s="303" t="s">
        <v>56</v>
      </c>
      <c r="C3" s="304"/>
      <c r="D3" s="303" t="s">
        <v>57</v>
      </c>
      <c r="E3" s="305"/>
      <c r="F3" s="704"/>
    </row>
    <row r="4" spans="1:6" s="44" customFormat="1" ht="35.25" customHeight="1" thickBot="1">
      <c r="A4" s="703"/>
      <c r="B4" s="178" t="s">
        <v>61</v>
      </c>
      <c r="C4" s="179" t="str">
        <f>+'KV_1.1.sz.mell.'!C8</f>
        <v>2019. évi előirányzat</v>
      </c>
      <c r="D4" s="178" t="s">
        <v>61</v>
      </c>
      <c r="E4" s="49" t="str">
        <f>+C4</f>
        <v>2019. évi előirányzat</v>
      </c>
      <c r="F4" s="704"/>
    </row>
    <row r="5" spans="1:6" s="310" customFormat="1" ht="12" customHeight="1" thickBot="1">
      <c r="A5" s="306"/>
      <c r="B5" s="307" t="s">
        <v>491</v>
      </c>
      <c r="C5" s="308" t="s">
        <v>492</v>
      </c>
      <c r="D5" s="307" t="s">
        <v>493</v>
      </c>
      <c r="E5" s="309" t="s">
        <v>495</v>
      </c>
      <c r="F5" s="704"/>
    </row>
    <row r="6" spans="1:6" ht="12.75" customHeight="1">
      <c r="A6" s="311" t="s">
        <v>18</v>
      </c>
      <c r="B6" s="312" t="s">
        <v>373</v>
      </c>
      <c r="C6" s="290">
        <v>78620152</v>
      </c>
      <c r="D6" s="312" t="s">
        <v>62</v>
      </c>
      <c r="E6" s="296">
        <v>77483800</v>
      </c>
      <c r="F6" s="704"/>
    </row>
    <row r="7" spans="1:6" ht="12.75" customHeight="1">
      <c r="A7" s="313" t="s">
        <v>19</v>
      </c>
      <c r="B7" s="314" t="s">
        <v>374</v>
      </c>
      <c r="C7" s="291"/>
      <c r="D7" s="314" t="s">
        <v>183</v>
      </c>
      <c r="E7" s="297">
        <v>14796345</v>
      </c>
      <c r="F7" s="704"/>
    </row>
    <row r="8" spans="1:6" ht="12.75" customHeight="1">
      <c r="A8" s="313" t="s">
        <v>20</v>
      </c>
      <c r="B8" s="314" t="s">
        <v>394</v>
      </c>
      <c r="C8" s="291"/>
      <c r="D8" s="314" t="s">
        <v>233</v>
      </c>
      <c r="E8" s="297">
        <v>170744790</v>
      </c>
      <c r="F8" s="704"/>
    </row>
    <row r="9" spans="1:6" ht="12.75" customHeight="1">
      <c r="A9" s="313" t="s">
        <v>21</v>
      </c>
      <c r="B9" s="314" t="s">
        <v>174</v>
      </c>
      <c r="C9" s="291">
        <v>143000000</v>
      </c>
      <c r="D9" s="314" t="s">
        <v>184</v>
      </c>
      <c r="E9" s="297">
        <v>3372000</v>
      </c>
      <c r="F9" s="704"/>
    </row>
    <row r="10" spans="1:6" ht="12.75" customHeight="1">
      <c r="A10" s="313" t="s">
        <v>22</v>
      </c>
      <c r="B10" s="315" t="s">
        <v>419</v>
      </c>
      <c r="C10" s="291">
        <v>113974000</v>
      </c>
      <c r="D10" s="314" t="s">
        <v>185</v>
      </c>
      <c r="E10" s="297">
        <v>60586620</v>
      </c>
      <c r="F10" s="704"/>
    </row>
    <row r="11" spans="1:6" ht="12.75" customHeight="1">
      <c r="A11" s="313" t="s">
        <v>23</v>
      </c>
      <c r="B11" s="314" t="s">
        <v>375</v>
      </c>
      <c r="C11" s="292"/>
      <c r="D11" s="314" t="s">
        <v>50</v>
      </c>
      <c r="E11" s="297">
        <v>24360869</v>
      </c>
      <c r="F11" s="704"/>
    </row>
    <row r="12" spans="1:6" ht="12.75" customHeight="1">
      <c r="A12" s="313" t="s">
        <v>24</v>
      </c>
      <c r="B12" s="314" t="s">
        <v>479</v>
      </c>
      <c r="C12" s="291"/>
      <c r="D12" s="45"/>
      <c r="E12" s="297"/>
      <c r="F12" s="704"/>
    </row>
    <row r="13" spans="1:6" ht="12.75" customHeight="1">
      <c r="A13" s="313" t="s">
        <v>25</v>
      </c>
      <c r="B13" s="45"/>
      <c r="C13" s="291"/>
      <c r="D13" s="45"/>
      <c r="E13" s="297"/>
      <c r="F13" s="704"/>
    </row>
    <row r="14" spans="1:6" ht="12.75" customHeight="1">
      <c r="A14" s="313" t="s">
        <v>26</v>
      </c>
      <c r="B14" s="400"/>
      <c r="C14" s="292"/>
      <c r="D14" s="45"/>
      <c r="E14" s="297"/>
      <c r="F14" s="704"/>
    </row>
    <row r="15" spans="1:6" ht="12.75" customHeight="1">
      <c r="A15" s="313" t="s">
        <v>27</v>
      </c>
      <c r="B15" s="45"/>
      <c r="C15" s="291"/>
      <c r="D15" s="45"/>
      <c r="E15" s="297"/>
      <c r="F15" s="704"/>
    </row>
    <row r="16" spans="1:6" ht="12.75" customHeight="1">
      <c r="A16" s="313" t="s">
        <v>28</v>
      </c>
      <c r="B16" s="45"/>
      <c r="C16" s="291"/>
      <c r="D16" s="45"/>
      <c r="E16" s="297"/>
      <c r="F16" s="704"/>
    </row>
    <row r="17" spans="1:6" ht="12.75" customHeight="1" thickBot="1">
      <c r="A17" s="313" t="s">
        <v>29</v>
      </c>
      <c r="B17" s="53"/>
      <c r="C17" s="293"/>
      <c r="D17" s="45"/>
      <c r="E17" s="298"/>
      <c r="F17" s="704"/>
    </row>
    <row r="18" spans="1:6" ht="15.75" customHeight="1" thickBot="1">
      <c r="A18" s="316" t="s">
        <v>30</v>
      </c>
      <c r="B18" s="124" t="s">
        <v>480</v>
      </c>
      <c r="C18" s="294">
        <f>C6+C7+C9+C10+C11+C13+C14+C15+C16+C17</f>
        <v>335594152</v>
      </c>
      <c r="D18" s="124" t="s">
        <v>380</v>
      </c>
      <c r="E18" s="299">
        <f>SUM(E6:E17)</f>
        <v>351344424</v>
      </c>
      <c r="F18" s="704"/>
    </row>
    <row r="19" spans="1:6" ht="12.75" customHeight="1">
      <c r="A19" s="317" t="s">
        <v>31</v>
      </c>
      <c r="B19" s="318" t="s">
        <v>377</v>
      </c>
      <c r="C19" s="453">
        <f>+C20+C21+C22+C23</f>
        <v>18890848</v>
      </c>
      <c r="D19" s="319" t="s">
        <v>191</v>
      </c>
      <c r="E19" s="300"/>
      <c r="F19" s="704"/>
    </row>
    <row r="20" spans="1:6" ht="12.75" customHeight="1">
      <c r="A20" s="320" t="s">
        <v>32</v>
      </c>
      <c r="B20" s="319" t="s">
        <v>227</v>
      </c>
      <c r="C20" s="75">
        <v>18890848</v>
      </c>
      <c r="D20" s="319" t="s">
        <v>379</v>
      </c>
      <c r="E20" s="76"/>
      <c r="F20" s="704"/>
    </row>
    <row r="21" spans="1:6" ht="12.75" customHeight="1">
      <c r="A21" s="320" t="s">
        <v>33</v>
      </c>
      <c r="B21" s="319" t="s">
        <v>228</v>
      </c>
      <c r="C21" s="75"/>
      <c r="D21" s="319" t="s">
        <v>156</v>
      </c>
      <c r="E21" s="76"/>
      <c r="F21" s="704"/>
    </row>
    <row r="22" spans="1:6" ht="12.75" customHeight="1">
      <c r="A22" s="320" t="s">
        <v>34</v>
      </c>
      <c r="B22" s="319" t="s">
        <v>232</v>
      </c>
      <c r="C22" s="75"/>
      <c r="D22" s="319" t="s">
        <v>157</v>
      </c>
      <c r="E22" s="76"/>
      <c r="F22" s="704"/>
    </row>
    <row r="23" spans="1:6" ht="12.75" customHeight="1">
      <c r="A23" s="320" t="s">
        <v>35</v>
      </c>
      <c r="B23" s="327" t="s">
        <v>238</v>
      </c>
      <c r="C23" s="75"/>
      <c r="D23" s="318" t="s">
        <v>234</v>
      </c>
      <c r="E23" s="76"/>
      <c r="F23" s="704"/>
    </row>
    <row r="24" spans="1:6" ht="12.75" customHeight="1">
      <c r="A24" s="320" t="s">
        <v>36</v>
      </c>
      <c r="B24" s="319" t="s">
        <v>378</v>
      </c>
      <c r="C24" s="321">
        <f>+C25+C26</f>
        <v>0</v>
      </c>
      <c r="D24" s="319" t="s">
        <v>192</v>
      </c>
      <c r="E24" s="76"/>
      <c r="F24" s="704"/>
    </row>
    <row r="25" spans="1:6" ht="12.75" customHeight="1">
      <c r="A25" s="317" t="s">
        <v>37</v>
      </c>
      <c r="B25" s="318" t="s">
        <v>376</v>
      </c>
      <c r="C25" s="295"/>
      <c r="D25" s="312" t="s">
        <v>462</v>
      </c>
      <c r="E25" s="300"/>
      <c r="F25" s="704"/>
    </row>
    <row r="26" spans="1:6" ht="12.75" customHeight="1">
      <c r="A26" s="320" t="s">
        <v>38</v>
      </c>
      <c r="B26" s="327" t="s">
        <v>683</v>
      </c>
      <c r="C26" s="75"/>
      <c r="D26" s="314" t="s">
        <v>468</v>
      </c>
      <c r="E26" s="76"/>
      <c r="F26" s="704"/>
    </row>
    <row r="27" spans="1:6" ht="12.75" customHeight="1">
      <c r="A27" s="313" t="s">
        <v>39</v>
      </c>
      <c r="B27" s="319" t="s">
        <v>473</v>
      </c>
      <c r="C27" s="75"/>
      <c r="D27" s="314" t="s">
        <v>469</v>
      </c>
      <c r="E27" s="76"/>
      <c r="F27" s="704"/>
    </row>
    <row r="28" spans="1:6" ht="12.75" customHeight="1" thickBot="1">
      <c r="A28" s="370" t="s">
        <v>40</v>
      </c>
      <c r="B28" s="318" t="s">
        <v>334</v>
      </c>
      <c r="C28" s="295"/>
      <c r="D28" s="402" t="s">
        <v>370</v>
      </c>
      <c r="E28" s="300">
        <v>3140576</v>
      </c>
      <c r="F28" s="704"/>
    </row>
    <row r="29" spans="1:6" ht="15.75" customHeight="1" thickBot="1">
      <c r="A29" s="316" t="s">
        <v>41</v>
      </c>
      <c r="B29" s="124" t="s">
        <v>481</v>
      </c>
      <c r="C29" s="294">
        <f>+C19+C24+C27+C28</f>
        <v>18890848</v>
      </c>
      <c r="D29" s="124" t="s">
        <v>483</v>
      </c>
      <c r="E29" s="299">
        <f>SUM(E19:E28)</f>
        <v>3140576</v>
      </c>
      <c r="F29" s="704"/>
    </row>
    <row r="30" spans="1:6" ht="13.5" thickBot="1">
      <c r="A30" s="316" t="s">
        <v>42</v>
      </c>
      <c r="B30" s="322" t="s">
        <v>482</v>
      </c>
      <c r="C30" s="323">
        <f>+C18+C29</f>
        <v>354485000</v>
      </c>
      <c r="D30" s="322" t="s">
        <v>484</v>
      </c>
      <c r="E30" s="323">
        <f>+E18+E29</f>
        <v>354485000</v>
      </c>
      <c r="F30" s="704"/>
    </row>
    <row r="31" spans="1:6" ht="13.5" thickBot="1">
      <c r="A31" s="316" t="s">
        <v>43</v>
      </c>
      <c r="B31" s="322" t="s">
        <v>169</v>
      </c>
      <c r="C31" s="323">
        <f>IF(C18-E18&lt;0,E18-C18,"-")</f>
        <v>15750272</v>
      </c>
      <c r="D31" s="322" t="s">
        <v>170</v>
      </c>
      <c r="E31" s="323" t="str">
        <f>IF(C18-E18&gt;0,C18-E18,"-")</f>
        <v>-</v>
      </c>
      <c r="F31" s="704"/>
    </row>
    <row r="32" spans="1:6" ht="13.5" thickBot="1">
      <c r="A32" s="316" t="s">
        <v>44</v>
      </c>
      <c r="B32" s="322" t="s">
        <v>562</v>
      </c>
      <c r="C32" s="323" t="str">
        <f>IF(C30-E30&lt;0,E30-C30,"-")</f>
        <v>-</v>
      </c>
      <c r="D32" s="322" t="s">
        <v>563</v>
      </c>
      <c r="E32" s="323" t="str">
        <f>IF(C30-E30&gt;0,C30-E30,"-")</f>
        <v>-</v>
      </c>
      <c r="F32" s="704"/>
    </row>
    <row r="33" spans="2:4" ht="18.75">
      <c r="B33" s="705"/>
      <c r="C33" s="705"/>
      <c r="D33" s="705"/>
    </row>
  </sheetData>
  <sheetProtection sheet="1"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20" zoomScaleNormal="120" zoomScaleSheetLayoutView="115" workbookViewId="0" topLeftCell="A1">
      <selection activeCell="C20" sqref="C20"/>
    </sheetView>
  </sheetViews>
  <sheetFormatPr defaultColWidth="9.00390625" defaultRowHeight="12.75"/>
  <cols>
    <col min="1" max="1" width="6.875" style="41" customWidth="1"/>
    <col min="2" max="2" width="55.125" style="42" customWidth="1"/>
    <col min="3" max="3" width="16.375" style="41" customWidth="1"/>
    <col min="4" max="4" width="55.125" style="41" customWidth="1"/>
    <col min="5" max="5" width="16.375" style="41" customWidth="1"/>
    <col min="6" max="6" width="4.875" style="41" customWidth="1"/>
    <col min="7" max="16384" width="9.375" style="41" customWidth="1"/>
  </cols>
  <sheetData>
    <row r="1" spans="2:6" ht="31.5">
      <c r="B1" s="301" t="s">
        <v>159</v>
      </c>
      <c r="C1" s="302"/>
      <c r="D1" s="302"/>
      <c r="E1" s="302"/>
      <c r="F1" s="704" t="str">
        <f>CONCATENATE("2.2. melléklet ",ALAPADATOK!A7," ",ALAPADATOK!B7," ",ALAPADATOK!C7," ",ALAPADATOK!D7," ",ALAPADATOK!E7," ",ALAPADATOK!F7," ",ALAPADATOK!G7," ",ALAPADATOK!H7)</f>
        <v>2.2. melléklet a 4 / 2019 ( II. 25. ) önkormányzati rendelethez</v>
      </c>
    </row>
    <row r="2" spans="5:6" ht="13.5" thickBot="1">
      <c r="E2" s="544" t="str">
        <f>CONCATENATE('KV_1.1.sz.mell.'!C7)</f>
        <v>Forintban!</v>
      </c>
      <c r="F2" s="704"/>
    </row>
    <row r="3" spans="1:6" ht="13.5" thickBot="1">
      <c r="A3" s="706" t="s">
        <v>69</v>
      </c>
      <c r="B3" s="303" t="s">
        <v>56</v>
      </c>
      <c r="C3" s="304"/>
      <c r="D3" s="303" t="s">
        <v>57</v>
      </c>
      <c r="E3" s="305"/>
      <c r="F3" s="704"/>
    </row>
    <row r="4" spans="1:6" s="44" customFormat="1" ht="24.75" thickBot="1">
      <c r="A4" s="707"/>
      <c r="B4" s="178" t="s">
        <v>61</v>
      </c>
      <c r="C4" s="179" t="str">
        <f>+'KV_2.1.sz.mell.'!C4</f>
        <v>2019. évi előirányzat</v>
      </c>
      <c r="D4" s="178" t="s">
        <v>61</v>
      </c>
      <c r="E4" s="49" t="str">
        <f>+'KV_2.1.sz.mell.'!C4</f>
        <v>2019. évi előirányzat</v>
      </c>
      <c r="F4" s="704"/>
    </row>
    <row r="5" spans="1:6" s="44" customFormat="1" ht="13.5" thickBot="1">
      <c r="A5" s="306"/>
      <c r="B5" s="307" t="s">
        <v>491</v>
      </c>
      <c r="C5" s="308" t="s">
        <v>492</v>
      </c>
      <c r="D5" s="307" t="s">
        <v>493</v>
      </c>
      <c r="E5" s="309" t="s">
        <v>495</v>
      </c>
      <c r="F5" s="704"/>
    </row>
    <row r="6" spans="1:6" ht="12.75" customHeight="1">
      <c r="A6" s="311" t="s">
        <v>18</v>
      </c>
      <c r="B6" s="312" t="s">
        <v>381</v>
      </c>
      <c r="C6" s="290">
        <v>92831424</v>
      </c>
      <c r="D6" s="312" t="s">
        <v>229</v>
      </c>
      <c r="E6" s="296">
        <v>47021000</v>
      </c>
      <c r="F6" s="704"/>
    </row>
    <row r="7" spans="1:6" ht="12.75">
      <c r="A7" s="313" t="s">
        <v>19</v>
      </c>
      <c r="B7" s="314" t="s">
        <v>382</v>
      </c>
      <c r="C7" s="291"/>
      <c r="D7" s="314" t="s">
        <v>387</v>
      </c>
      <c r="E7" s="297"/>
      <c r="F7" s="704"/>
    </row>
    <row r="8" spans="1:6" ht="12.75" customHeight="1">
      <c r="A8" s="313" t="s">
        <v>20</v>
      </c>
      <c r="B8" s="314" t="s">
        <v>10</v>
      </c>
      <c r="C8" s="291"/>
      <c r="D8" s="314" t="s">
        <v>187</v>
      </c>
      <c r="E8" s="297">
        <v>229000000</v>
      </c>
      <c r="F8" s="704"/>
    </row>
    <row r="9" spans="1:6" ht="12.75" customHeight="1">
      <c r="A9" s="313" t="s">
        <v>21</v>
      </c>
      <c r="B9" s="314" t="s">
        <v>383</v>
      </c>
      <c r="C9" s="291"/>
      <c r="D9" s="314" t="s">
        <v>388</v>
      </c>
      <c r="E9" s="297"/>
      <c r="F9" s="704"/>
    </row>
    <row r="10" spans="1:6" ht="12.75" customHeight="1">
      <c r="A10" s="313" t="s">
        <v>22</v>
      </c>
      <c r="B10" s="314" t="s">
        <v>384</v>
      </c>
      <c r="C10" s="291"/>
      <c r="D10" s="314" t="s">
        <v>231</v>
      </c>
      <c r="E10" s="297"/>
      <c r="F10" s="704"/>
    </row>
    <row r="11" spans="1:6" ht="12.75" customHeight="1">
      <c r="A11" s="313" t="s">
        <v>23</v>
      </c>
      <c r="B11" s="314" t="s">
        <v>385</v>
      </c>
      <c r="C11" s="292">
        <v>10000000</v>
      </c>
      <c r="D11" s="403"/>
      <c r="E11" s="297"/>
      <c r="F11" s="704"/>
    </row>
    <row r="12" spans="1:6" ht="12.75" customHeight="1">
      <c r="A12" s="313" t="s">
        <v>24</v>
      </c>
      <c r="B12" s="45"/>
      <c r="C12" s="291"/>
      <c r="D12" s="403"/>
      <c r="E12" s="297"/>
      <c r="F12" s="704"/>
    </row>
    <row r="13" spans="1:6" ht="12.75" customHeight="1">
      <c r="A13" s="313" t="s">
        <v>25</v>
      </c>
      <c r="B13" s="45"/>
      <c r="C13" s="291"/>
      <c r="D13" s="404"/>
      <c r="E13" s="297"/>
      <c r="F13" s="704"/>
    </row>
    <row r="14" spans="1:6" ht="12.75" customHeight="1">
      <c r="A14" s="313" t="s">
        <v>26</v>
      </c>
      <c r="B14" s="401"/>
      <c r="C14" s="292"/>
      <c r="D14" s="403"/>
      <c r="E14" s="297"/>
      <c r="F14" s="704"/>
    </row>
    <row r="15" spans="1:6" ht="12.75">
      <c r="A15" s="313" t="s">
        <v>27</v>
      </c>
      <c r="B15" s="45"/>
      <c r="C15" s="292"/>
      <c r="D15" s="403"/>
      <c r="E15" s="297"/>
      <c r="F15" s="704"/>
    </row>
    <row r="16" spans="1:6" ht="12.75" customHeight="1" thickBot="1">
      <c r="A16" s="370" t="s">
        <v>28</v>
      </c>
      <c r="B16" s="402"/>
      <c r="C16" s="372"/>
      <c r="D16" s="371" t="s">
        <v>50</v>
      </c>
      <c r="E16" s="340"/>
      <c r="F16" s="704"/>
    </row>
    <row r="17" spans="1:6" ht="15.75" customHeight="1" thickBot="1">
      <c r="A17" s="316" t="s">
        <v>29</v>
      </c>
      <c r="B17" s="124" t="s">
        <v>395</v>
      </c>
      <c r="C17" s="294">
        <f>+C6+C8+C9+C11+C12+C13+C14+C15+C16</f>
        <v>102831424</v>
      </c>
      <c r="D17" s="124" t="s">
        <v>396</v>
      </c>
      <c r="E17" s="299">
        <f>+E6+E8+E10+E11+E12+E13+E14+E15+E16</f>
        <v>276021000</v>
      </c>
      <c r="F17" s="704"/>
    </row>
    <row r="18" spans="1:6" ht="12.75" customHeight="1">
      <c r="A18" s="311" t="s">
        <v>30</v>
      </c>
      <c r="B18" s="326" t="s">
        <v>246</v>
      </c>
      <c r="C18" s="333">
        <f>SUM(C19:C23)</f>
        <v>173189576</v>
      </c>
      <c r="D18" s="319" t="s">
        <v>191</v>
      </c>
      <c r="E18" s="73"/>
      <c r="F18" s="704"/>
    </row>
    <row r="19" spans="1:6" ht="12.75" customHeight="1">
      <c r="A19" s="313" t="s">
        <v>31</v>
      </c>
      <c r="B19" s="327" t="s">
        <v>235</v>
      </c>
      <c r="C19" s="75">
        <v>173189576</v>
      </c>
      <c r="D19" s="319" t="s">
        <v>194</v>
      </c>
      <c r="E19" s="76"/>
      <c r="F19" s="704"/>
    </row>
    <row r="20" spans="1:6" ht="12.75" customHeight="1">
      <c r="A20" s="311" t="s">
        <v>32</v>
      </c>
      <c r="B20" s="327" t="s">
        <v>236</v>
      </c>
      <c r="C20" s="75"/>
      <c r="D20" s="319" t="s">
        <v>156</v>
      </c>
      <c r="E20" s="76"/>
      <c r="F20" s="704"/>
    </row>
    <row r="21" spans="1:6" ht="12.75" customHeight="1">
      <c r="A21" s="313" t="s">
        <v>33</v>
      </c>
      <c r="B21" s="327" t="s">
        <v>237</v>
      </c>
      <c r="C21" s="75"/>
      <c r="D21" s="319" t="s">
        <v>157</v>
      </c>
      <c r="E21" s="76"/>
      <c r="F21" s="704"/>
    </row>
    <row r="22" spans="1:6" ht="12.75" customHeight="1">
      <c r="A22" s="311" t="s">
        <v>34</v>
      </c>
      <c r="B22" s="327" t="s">
        <v>238</v>
      </c>
      <c r="C22" s="75"/>
      <c r="D22" s="318" t="s">
        <v>234</v>
      </c>
      <c r="E22" s="76"/>
      <c r="F22" s="704"/>
    </row>
    <row r="23" spans="1:6" ht="12.75" customHeight="1">
      <c r="A23" s="313" t="s">
        <v>35</v>
      </c>
      <c r="B23" s="328" t="s">
        <v>239</v>
      </c>
      <c r="C23" s="75"/>
      <c r="D23" s="319" t="s">
        <v>195</v>
      </c>
      <c r="E23" s="76"/>
      <c r="F23" s="704"/>
    </row>
    <row r="24" spans="1:6" ht="12.75" customHeight="1">
      <c r="A24" s="311" t="s">
        <v>36</v>
      </c>
      <c r="B24" s="329" t="s">
        <v>240</v>
      </c>
      <c r="C24" s="321">
        <f>+C25+C26+C27+C28+C29</f>
        <v>0</v>
      </c>
      <c r="D24" s="330" t="s">
        <v>193</v>
      </c>
      <c r="E24" s="76"/>
      <c r="F24" s="704"/>
    </row>
    <row r="25" spans="1:6" ht="12.75" customHeight="1">
      <c r="A25" s="313" t="s">
        <v>37</v>
      </c>
      <c r="B25" s="328" t="s">
        <v>241</v>
      </c>
      <c r="C25" s="75"/>
      <c r="D25" s="330" t="s">
        <v>389</v>
      </c>
      <c r="E25" s="76"/>
      <c r="F25" s="704"/>
    </row>
    <row r="26" spans="1:6" ht="12.75" customHeight="1">
      <c r="A26" s="311" t="s">
        <v>38</v>
      </c>
      <c r="B26" s="328" t="s">
        <v>242</v>
      </c>
      <c r="C26" s="75"/>
      <c r="D26" s="325"/>
      <c r="E26" s="76"/>
      <c r="F26" s="704"/>
    </row>
    <row r="27" spans="1:6" ht="12.75" customHeight="1">
      <c r="A27" s="313" t="s">
        <v>39</v>
      </c>
      <c r="B27" s="327" t="s">
        <v>243</v>
      </c>
      <c r="C27" s="75"/>
      <c r="D27" s="120"/>
      <c r="E27" s="76"/>
      <c r="F27" s="704"/>
    </row>
    <row r="28" spans="1:6" ht="12.75" customHeight="1">
      <c r="A28" s="311" t="s">
        <v>40</v>
      </c>
      <c r="B28" s="331" t="s">
        <v>244</v>
      </c>
      <c r="C28" s="75"/>
      <c r="D28" s="45"/>
      <c r="E28" s="76"/>
      <c r="F28" s="704"/>
    </row>
    <row r="29" spans="1:6" ht="12.75" customHeight="1" thickBot="1">
      <c r="A29" s="313" t="s">
        <v>41</v>
      </c>
      <c r="B29" s="332" t="s">
        <v>245</v>
      </c>
      <c r="C29" s="75"/>
      <c r="D29" s="120"/>
      <c r="E29" s="76"/>
      <c r="F29" s="704"/>
    </row>
    <row r="30" spans="1:6" ht="21.75" customHeight="1" thickBot="1">
      <c r="A30" s="316" t="s">
        <v>42</v>
      </c>
      <c r="B30" s="124" t="s">
        <v>386</v>
      </c>
      <c r="C30" s="294">
        <f>+C18+C24</f>
        <v>173189576</v>
      </c>
      <c r="D30" s="124" t="s">
        <v>390</v>
      </c>
      <c r="E30" s="299">
        <f>SUM(E18:E29)</f>
        <v>0</v>
      </c>
      <c r="F30" s="704"/>
    </row>
    <row r="31" spans="1:6" ht="13.5" thickBot="1">
      <c r="A31" s="316" t="s">
        <v>43</v>
      </c>
      <c r="B31" s="322" t="s">
        <v>391</v>
      </c>
      <c r="C31" s="323">
        <f>+C17+C30</f>
        <v>276021000</v>
      </c>
      <c r="D31" s="322" t="s">
        <v>392</v>
      </c>
      <c r="E31" s="323">
        <f>+E17+E30</f>
        <v>276021000</v>
      </c>
      <c r="F31" s="704"/>
    </row>
    <row r="32" spans="1:6" ht="13.5" thickBot="1">
      <c r="A32" s="316" t="s">
        <v>44</v>
      </c>
      <c r="B32" s="322" t="s">
        <v>169</v>
      </c>
      <c r="C32" s="323">
        <f>IF(C17-E17&lt;0,E17-C17,"-")</f>
        <v>173189576</v>
      </c>
      <c r="D32" s="322" t="s">
        <v>170</v>
      </c>
      <c r="E32" s="323" t="str">
        <f>IF(C17-E17&gt;0,C17-E17,"-")</f>
        <v>-</v>
      </c>
      <c r="F32" s="704"/>
    </row>
    <row r="33" spans="1:6" ht="13.5" thickBot="1">
      <c r="A33" s="316" t="s">
        <v>45</v>
      </c>
      <c r="B33" s="322" t="s">
        <v>562</v>
      </c>
      <c r="C33" s="323" t="str">
        <f>IF(C31-E31&lt;0,E31-C31,"-")</f>
        <v>-</v>
      </c>
      <c r="D33" s="322" t="s">
        <v>563</v>
      </c>
      <c r="E33" s="323" t="str">
        <f>IF(C31-E31&gt;0,C31-E31,"-")</f>
        <v>-</v>
      </c>
      <c r="F33" s="704"/>
    </row>
  </sheetData>
  <sheetProtection sheet="1"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2019-02-21T14:04:58Z</cp:lastPrinted>
  <dcterms:created xsi:type="dcterms:W3CDTF">1999-10-30T10:30:45Z</dcterms:created>
  <dcterms:modified xsi:type="dcterms:W3CDTF">2019-02-22T08:33:36Z</dcterms:modified>
  <cp:category/>
  <cp:version/>
  <cp:contentType/>
  <cp:contentStatus/>
</cp:coreProperties>
</file>