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3" activeTab="15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9.4. sz. mell" sheetId="27" r:id="rId27"/>
    <sheet name="9.4.1. sz. mell" sheetId="28" r:id="rId28"/>
    <sheet name="9.4.2. sz. mell" sheetId="29" r:id="rId29"/>
    <sheet name="9.4.3. sz. mell" sheetId="30" r:id="rId30"/>
    <sheet name="10.1. sz.mell" sheetId="31" r:id="rId31"/>
    <sheet name="10.2. sz.mell" sheetId="32" r:id="rId32"/>
    <sheet name="10.3. sz.mell" sheetId="33" r:id="rId33"/>
    <sheet name="10.4. sz.mell" sheetId="34" r:id="rId34"/>
    <sheet name="1. sz tájékoztató t." sheetId="35" r:id="rId35"/>
    <sheet name="2. sz tájékoztató t" sheetId="36" r:id="rId36"/>
    <sheet name="3. sz tájékoztató t." sheetId="37" r:id="rId37"/>
    <sheet name="4.sz tájékoztató t." sheetId="38" r:id="rId38"/>
    <sheet name="5.sz tájékoztató t." sheetId="39" r:id="rId39"/>
    <sheet name="6.sz tájékoztató t." sheetId="40" r:id="rId40"/>
    <sheet name="7. sz tájékoztató t." sheetId="41" r:id="rId41"/>
    <sheet name="Munka1" sheetId="42" r:id="rId42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Titles" localSheetId="26">'9.4. sz. mell'!$1:$6</definedName>
    <definedName name="_xlnm.Print_Titles" localSheetId="27">'9.4.1. sz. mell'!$1:$6</definedName>
    <definedName name="_xlnm.Print_Titles" localSheetId="28">'9.4.2. sz. mell'!$1:$6</definedName>
    <definedName name="_xlnm.Print_Titles" localSheetId="29">'9.4.3. sz. mell'!$1:$6</definedName>
    <definedName name="_xlnm.Print_Area" localSheetId="34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40">'7. sz tájékoztató t.'!$A$1:$E$37</definedName>
  </definedNames>
  <calcPr fullCalcOnLoad="1"/>
</workbook>
</file>

<file path=xl/sharedStrings.xml><?xml version="1.0" encoding="utf-8"?>
<sst xmlns="http://schemas.openxmlformats.org/spreadsheetml/2006/main" count="4888" uniqueCount="655">
  <si>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</si>
  <si>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</si>
  <si>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</si>
  <si>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</si>
  <si>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</si>
  <si>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</si>
  <si>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</si>
  <si>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</si>
  <si>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</si>
  <si>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</si>
  <si>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</si>
  <si>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</si>
  <si>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</si>
  <si>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</si>
  <si>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</si>
  <si>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</si>
  <si>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</si>
  <si>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</si>
  <si>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</si>
  <si>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</si>
  <si>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</si>
  <si>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</si>
  <si>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</si>
  <si>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</si>
  <si>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</si>
  <si>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</si>
  <si>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</si>
  <si>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</si>
  <si>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</si>
  <si>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</si>
  <si>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</si>
  <si>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</si>
  <si>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</si>
  <si>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</si>
  <si>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</si>
  <si>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</si>
  <si>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</si>
  <si>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</si>
  <si>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</si>
  <si>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</si>
  <si>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</si>
  <si>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</si>
  <si>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</si>
  <si>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</si>
  <si>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</si>
  <si>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</si>
  <si>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</si>
  <si>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</si>
  <si>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</si>
  <si>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</si>
  <si>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</si>
  <si>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</si>
  <si>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</si>
  <si>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</si>
  <si>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</si>
  <si>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</si>
  <si>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</si>
  <si>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</si>
  <si>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</si>
  <si>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</si>
  <si>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</si>
  <si>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</si>
  <si>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</si>
  <si>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</si>
  <si>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</si>
  <si>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</si>
  <si>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</si>
  <si>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</si>
  <si>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</si>
  <si>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</si>
  <si>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</si>
  <si>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</si>
  <si>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</si>
  <si>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</si>
  <si>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</si>
  <si>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</si>
  <si>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</si>
  <si>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</si>
  <si>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</si>
  <si>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</si>
  <si>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</si>
  <si>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</si>
  <si>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</si>
  <si>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</si>
  <si>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</si>
  <si>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</si>
  <si>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</si>
  <si>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</si>
  <si>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</si>
  <si>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</si>
  <si>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</si>
  <si>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</si>
  <si>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</si>
  <si>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</si>
  <si>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</si>
  <si>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</si>
  <si>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</si>
  <si>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</si>
  <si>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</si>
  <si>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</si>
  <si>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</si>
  <si>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</si>
  <si>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</si>
  <si>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</si>
  <si>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</si>
  <si>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</si>
  <si>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</si>
  <si>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</si>
  <si>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</si>
  <si>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</si>
  <si>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</si>
  <si>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</si>
  <si>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</si>
  <si>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</si>
  <si>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</si>
  <si>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</si>
  <si>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</si>
  <si>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</si>
  <si>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</si>
  <si>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</si>
  <si>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</si>
  <si>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</si>
  <si>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</si>
  <si>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</si>
  <si>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</si>
  <si>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</si>
  <si>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</si>
  <si>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</si>
  <si>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</si>
  <si>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</si>
  <si>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</si>
  <si>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</si>
  <si>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</si>
  <si>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</si>
  <si>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</si>
  <si>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</si>
  <si>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</si>
  <si>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</si>
  <si>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</si>
  <si>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</si>
  <si>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</si>
  <si>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</si>
  <si>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</si>
  <si>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</si>
  <si>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</si>
  <si>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</si>
  <si>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</si>
  <si>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</si>
  <si>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</si>
  <si>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</si>
  <si>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</si>
  <si>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</si>
  <si>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</si>
  <si>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</si>
  <si>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</si>
  <si>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</si>
  <si>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</si>
  <si>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</si>
  <si>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</si>
  <si>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</si>
  <si>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</si>
  <si>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</si>
  <si>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</si>
  <si>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</si>
  <si>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</si>
  <si>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</si>
  <si>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</si>
  <si>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</si>
  <si>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</si>
  <si>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</si>
  <si>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</si>
  <si>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</si>
  <si>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</si>
  <si>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</si>
  <si>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</si>
  <si>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</si>
  <si>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</si>
  <si>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</si>
  <si>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</si>
  <si>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</si>
  <si>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</si>
  <si>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</si>
  <si>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</si>
  <si>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</si>
  <si>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</si>
  <si>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</si>
  <si>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</si>
  <si>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</si>
  <si>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</si>
  <si>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</si>
  <si>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</si>
  <si>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</si>
  <si>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</si>
  <si>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</si>
  <si>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</si>
  <si>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</si>
  <si>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</si>
  <si>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</si>
  <si>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</si>
  <si>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</si>
  <si>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</si>
  <si>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</si>
  <si>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</si>
  <si>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</si>
  <si>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</si>
  <si>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</si>
  <si>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</si>
  <si>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</si>
  <si>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</si>
  <si>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</si>
  <si>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</si>
  <si>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</si>
  <si>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</si>
  <si>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</si>
  <si>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</si>
  <si>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</si>
  <si>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</si>
  <si>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</si>
  <si>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</si>
  <si>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</si>
  <si>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</si>
  <si>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</si>
  <si>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</si>
  <si>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</si>
  <si>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</si>
  <si>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</si>
  <si>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</si>
  <si>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</si>
  <si>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</si>
  <si>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</si>
  <si>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</si>
  <si>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</si>
  <si>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</si>
  <si>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</si>
  <si>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</si>
  <si>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</si>
  <si>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</si>
  <si>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</si>
  <si>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</si>
  <si>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</si>
  <si>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</si>
  <si>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</si>
  <si>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</si>
  <si>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</si>
  <si>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</si>
  <si>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</si>
  <si>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</si>
  <si>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</si>
  <si>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</si>
  <si>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</si>
  <si>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</si>
  <si>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</si>
  <si>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</si>
  <si>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</si>
  <si>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</si>
  <si>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</si>
  <si>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</si>
  <si>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</si>
  <si>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</si>
  <si>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</si>
  <si>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</si>
  <si>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</si>
  <si>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</si>
  <si>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</si>
  <si>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</si>
  <si>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</si>
  <si>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</si>
  <si>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</si>
  <si>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</si>
  <si>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</si>
  <si>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</si>
  <si>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</si>
  <si>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</si>
  <si>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</si>
  <si>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</si>
  <si>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</si>
  <si>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</si>
  <si>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</si>
  <si>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</si>
  <si>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</si>
  <si>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</si>
  <si>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</si>
  <si>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</si>
  <si>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</si>
  <si>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</si>
  <si>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</si>
  <si>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</si>
  <si>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</si>
  <si>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</si>
  <si>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</si>
  <si>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</si>
  <si>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</si>
  <si>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</si>
  <si>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</si>
  <si>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</si>
  <si>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</si>
  <si>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</si>
  <si>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</si>
  <si>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</si>
  <si>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</si>
  <si>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</si>
  <si>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</si>
  <si>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</si>
  <si>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</si>
  <si>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</si>
  <si>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</si>
  <si>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</si>
  <si>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</si>
  <si>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</si>
  <si>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</si>
  <si>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</si>
  <si>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</si>
  <si>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</si>
  <si>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</si>
  <si>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</si>
  <si>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</si>
  <si>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</si>
  <si>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</si>
  <si>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</si>
  <si>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</si>
  <si>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</si>
  <si>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</si>
  <si>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</si>
  <si>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</si>
  <si>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</si>
  <si>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</si>
  <si>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</si>
  <si>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</si>
  <si>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</si>
  <si>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</si>
  <si>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</si>
  <si>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</si>
  <si>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</si>
  <si>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</si>
  <si>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</si>
  <si>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</si>
  <si>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</si>
  <si>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</si>
  <si>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</si>
  <si>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</si>
  <si>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</si>
  <si>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</si>
  <si>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</si>
  <si>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</si>
  <si>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</si>
  <si>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</si>
  <si>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</si>
  <si>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</si>
  <si>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</si>
  <si>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</si>
  <si>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</si>
  <si>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</si>
  <si>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</si>
  <si>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</si>
  <si>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</si>
  <si>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</si>
  <si>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</si>
  <si>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</si>
  <si>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</si>
  <si>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</si>
  <si>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</si>
  <si>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</si>
  <si>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</si>
  <si>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</si>
  <si>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</si>
  <si>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</si>
  <si>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</si>
  <si>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</si>
  <si>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</si>
  <si>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</si>
  <si>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</si>
  <si>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</si>
  <si>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</si>
  <si>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</si>
  <si>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</si>
  <si>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</si>
  <si>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</si>
  <si>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</si>
  <si>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</si>
  <si>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</si>
  <si>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</si>
  <si>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</si>
  <si>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</si>
  <si>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</si>
  <si>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</si>
  <si>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</si>
  <si>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</si>
  <si>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</si>
  <si>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</si>
  <si>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</si>
  <si>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</si>
  <si>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</si>
  <si>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</si>
  <si>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</si>
  <si>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</si>
  <si>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</si>
  <si>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</si>
  <si>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</si>
  <si>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</si>
  <si>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</si>
  <si>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</si>
  <si>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</si>
  <si>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</si>
  <si>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</si>
  <si>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</si>
  <si>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</si>
  <si>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</si>
  <si>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</si>
  <si>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</si>
  <si>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</si>
  <si>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</si>
  <si>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</si>
  <si>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</si>
  <si>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</si>
  <si>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</si>
  <si>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</si>
  <si>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</si>
  <si>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</si>
  <si>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</si>
  <si>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</si>
  <si>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</si>
  <si>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</si>
  <si>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</si>
  <si>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</si>
  <si>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</si>
  <si>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</si>
  <si>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</si>
  <si>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</si>
  <si>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</si>
  <si>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</si>
  <si>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</si>
  <si>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</si>
  <si>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</si>
  <si>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</si>
  <si>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</si>
  <si>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</si>
  <si>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</si>
  <si>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</si>
  <si>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</si>
  <si>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</si>
  <si>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</si>
  <si>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</si>
  <si>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</si>
  <si>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</si>
  <si>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</si>
  <si>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</si>
  <si>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</si>
  <si>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</si>
  <si>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</si>
  <si>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</si>
  <si>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</si>
  <si>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</si>
  <si>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</si>
  <si>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</si>
  <si>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</si>
  <si>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</si>
  <si>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</si>
  <si>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</si>
  <si>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</si>
  <si>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</si>
  <si>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</si>
  <si>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</si>
  <si>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</si>
  <si>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</si>
  <si>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</si>
  <si>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</si>
  <si>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</si>
  <si>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</si>
  <si>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</si>
  <si>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</si>
  <si>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</si>
  <si>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</si>
  <si>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</si>
  <si>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</si>
  <si>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</si>
  <si>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</si>
  <si>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</si>
  <si>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</si>
  <si>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</si>
  <si>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</si>
  <si>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</si>
  <si>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</si>
  <si>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</si>
  <si>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</si>
  <si>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</si>
  <si>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</si>
  <si>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</si>
  <si>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</si>
  <si>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</si>
  <si>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</si>
  <si>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</si>
  <si>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</si>
  <si>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</si>
  <si>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</si>
  <si>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</si>
  <si>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</si>
  <si>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</si>
  <si>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</si>
  <si>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</si>
  <si>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</si>
  <si>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</si>
  <si>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</si>
  <si>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</si>
  <si>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</si>
  <si>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</si>
  <si>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</si>
  <si>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</si>
  <si>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</si>
  <si>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</si>
  <si>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</si>
  <si>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</si>
  <si>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</si>
  <si>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</si>
  <si>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</si>
  <si>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</si>
  <si>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</si>
  <si>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</si>
  <si>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</si>
  <si>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</si>
  <si>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</si>
  <si>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</si>
  <si>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</si>
  <si>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</si>
  <si>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</si>
  <si>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</si>
  <si>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</si>
  <si>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</si>
  <si>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</si>
  <si>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</si>
  <si>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</si>
  <si>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</si>
  <si>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</si>
  <si>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</si>
  <si>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</si>
  <si>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</si>
  <si>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</si>
  <si>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</si>
  <si>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</si>
  <si>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</si>
  <si>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</si>
  <si>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</si>
  <si>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</si>
  <si>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</si>
  <si>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</si>
  <si>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</si>
  <si>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</si>
  <si>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</si>
  <si>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</si>
  <si>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</si>
  <si>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</si>
  <si>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</si>
  <si>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</si>
  <si>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</si>
  <si>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</si>
  <si>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</si>
  <si>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</si>
  <si>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</si>
  <si>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</si>
  <si>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</si>
  <si>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</si>
  <si>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</si>
  <si>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</si>
  <si>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</si>
  <si>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</si>
  <si>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</si>
  <si>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</si>
  <si>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</si>
  <si>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</si>
  <si>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</si>
  <si>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</si>
  <si>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</si>
  <si>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</si>
  <si>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</si>
  <si>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</si>
  <si>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</si>
  <si>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</si>
  <si>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</si>
  <si>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Alattyán Község Önkormányzata adósságot keletkeztető ügyletekből és kezességvállalásokból fennálló kötelezettségei</t>
  </si>
  <si>
    <t>Alattyán Község Önkormányzata saját bevételeinek részletezése az adósságot keletkeztető ügyletből származó tárgyévi fizetési kötelezettség megállapításához</t>
  </si>
  <si>
    <t>Magánszemélyek kommunális adója</t>
  </si>
  <si>
    <t xml:space="preserve">                  - Tartalékok</t>
  </si>
  <si>
    <t xml:space="preserve">                               - az 1.18-ból: - Általános tartalék</t>
  </si>
  <si>
    <t xml:space="preserve">             - Céltartalék</t>
  </si>
  <si>
    <t xml:space="preserve">    - ebből: tartalékok</t>
  </si>
  <si>
    <t>Egyéb finanszírozási kiadások</t>
  </si>
  <si>
    <t>"Nemleges"</t>
  </si>
  <si>
    <t>Nyomtató polgármesteri hivatalba</t>
  </si>
  <si>
    <t>Fűnyíró</t>
  </si>
  <si>
    <t>Kéziszerszámok</t>
  </si>
  <si>
    <t>kerékpár</t>
  </si>
  <si>
    <t>sürgősségi táska</t>
  </si>
  <si>
    <t>személymérleg, csecsemőmérleg, vérnyomásmérő</t>
  </si>
  <si>
    <t>beépített szekrény, tányérok, poharak</t>
  </si>
  <si>
    <t>eszközfejlesztési pályázathoz alap</t>
  </si>
  <si>
    <t>nagyméretű falétra</t>
  </si>
  <si>
    <t>eszközök vásárlása iskolai étkezőbe</t>
  </si>
  <si>
    <t>mosógép</t>
  </si>
  <si>
    <t>telefonkészülék</t>
  </si>
  <si>
    <t>ruhaszárító</t>
  </si>
  <si>
    <t>konyhai eszközök</t>
  </si>
  <si>
    <t>tányérok, poharak óvodába</t>
  </si>
  <si>
    <t>közfoglakoztatási programhoz eszközök</t>
  </si>
  <si>
    <t>2016</t>
  </si>
  <si>
    <t>polgármesteri hivatal hátsó ajtó beléptető rendszer</t>
  </si>
  <si>
    <t>víziközmű rendszer felújítása</t>
  </si>
  <si>
    <t>útalap építés (Kiskör út)</t>
  </si>
  <si>
    <t>Jászsági Ivóvíz-minőség Javító Program</t>
  </si>
  <si>
    <t>Polgármesteri hivatal</t>
  </si>
  <si>
    <t>Idősek Klubja Alattyán</t>
  </si>
  <si>
    <t>Alattyáni Óvoda</t>
  </si>
  <si>
    <t>Alattyán Község Önkormányzata</t>
  </si>
  <si>
    <t>69501102-10500972</t>
  </si>
  <si>
    <t>Alattyáni Polgármesteri Hivatal</t>
  </si>
  <si>
    <t>69501102-11024563</t>
  </si>
  <si>
    <t>Éves eredeti kiadási előirányzat: 36 821 ezer Ft</t>
  </si>
  <si>
    <t>69501102-11024549</t>
  </si>
  <si>
    <t>69501102-11026235</t>
  </si>
  <si>
    <t>Önkormányzati hivatal működésének támogatása - elismert hivatali létszám alapján</t>
  </si>
  <si>
    <t>A zöldterület-gazdálkodással kapcsolatos feladatok ellátásának támogatása</t>
  </si>
  <si>
    <t>Közvilágítás fenntartásának támogatása</t>
  </si>
  <si>
    <t>Köztemető fenntartásának támogatása</t>
  </si>
  <si>
    <t>Közutak fenntartásának támogatása</t>
  </si>
  <si>
    <t>Egyéb önkormányzati feladatok támogatása</t>
  </si>
  <si>
    <t>Lakott külterületekkel kapcsolatos feladatok támogatása</t>
  </si>
  <si>
    <t>Óvodapedagógusok, és az óvodapedagógusok nevelő munkáját közvetlenül segítők bértámogatása</t>
  </si>
  <si>
    <t>Óvodaműködtetési támogatás</t>
  </si>
  <si>
    <t>Alapfokozatú végzettségű mesterpedagógus kategóriába sorolt óvodapedagógusok kiegészítő támogatása</t>
  </si>
  <si>
    <t>A települési önkormányzatok szociális feladatainak egyéb támogatása</t>
  </si>
  <si>
    <t>Szociális étkeztetés támogatása</t>
  </si>
  <si>
    <t>Házi segítségnyújtás támogatása</t>
  </si>
  <si>
    <t>Időskorúak nappali intézményi ellátásáa</t>
  </si>
  <si>
    <t>Demens személyek nappali intézményi ellátása</t>
  </si>
  <si>
    <t>Gyermekétkeztetés: elismert dolgozók bértámogatása</t>
  </si>
  <si>
    <t>Gyermekétkeztetés: üzemeltetési támogatás</t>
  </si>
  <si>
    <t>A rászoruló gyermekek intézményen kívüli szünidei étkeztetésének támogatása</t>
  </si>
  <si>
    <t>Könyvtári, közművelődési és múzeumi feladatok támogatása</t>
  </si>
  <si>
    <t>A 2015. évről áthúzódó bérkompenzáció támogatása</t>
  </si>
  <si>
    <t>Egyéb kedvezmény (talajterhelési díj)</t>
  </si>
  <si>
    <t>Jászsági Ivóvízminőségjavító Program</t>
  </si>
  <si>
    <t>Jászsági Ivóvízminőségjavító</t>
  </si>
  <si>
    <t>Jászsági Szoc.Szolg. Társulás</t>
  </si>
  <si>
    <t>szakember finanszírozás</t>
  </si>
  <si>
    <t>tagdíj</t>
  </si>
  <si>
    <t>hozzájárulás</t>
  </si>
  <si>
    <t>JKHK</t>
  </si>
  <si>
    <t>Regiocom</t>
  </si>
  <si>
    <t>Jászsági Önkormányzatok Szövetsége</t>
  </si>
  <si>
    <t>Alattyáni Víz- és Csatornamű VÉCS Kft.</t>
  </si>
  <si>
    <t xml:space="preserve">támogatás </t>
  </si>
  <si>
    <t>JNSZ-Megyei Parlagfűmentesítési Alap</t>
  </si>
  <si>
    <t>csatlakozási díj</t>
  </si>
  <si>
    <t>JNSZ-Megyei Polgárvédelmi Szövetség</t>
  </si>
  <si>
    <t>Éves eredeti kiadási előirányzat: 368 969 ezer Ft</t>
  </si>
  <si>
    <t>Éves eredeti kiadási előirányzat: 29 460 ezer Ft</t>
  </si>
  <si>
    <t>Éves eredeti kiadási előirányzat: 54 631 ezer Ft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</si>
</sst>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5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4" borderId="7" applyNumberFormat="0" applyFont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9" borderId="0" applyNumberFormat="0" applyBorder="0" applyAlignment="0" applyProtection="0"/>
    <xf numFmtId="0" fontId="3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8" applyNumberFormat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17" borderId="0" applyNumberFormat="0" applyBorder="0" applyAlignment="0" applyProtection="0"/>
    <xf numFmtId="0" fontId="48" fillId="7" borderId="0" applyNumberFormat="0" applyBorder="0" applyAlignment="0" applyProtection="0"/>
    <xf numFmtId="0" fontId="49" fillId="16" borderId="1" applyNumberFormat="0" applyAlignment="0" applyProtection="0"/>
    <xf numFmtId="9" fontId="0" fillId="0" borderId="0" applyFont="0" applyFill="0" applyBorder="0" applyAlignment="0" applyProtection="0"/>
  </cellStyleXfs>
  <cellXfs count="665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4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6" xfId="0" applyFont="1" applyFill="1" applyBorder="1" applyAlignment="1" applyProtection="1">
      <alignment horizontal="right"/>
      <protection/>
    </xf>
    <xf numFmtId="164" fontId="16" fillId="0" borderId="46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7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5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48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3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3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4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6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40" applyNumberFormat="1" applyFont="1" applyFill="1" applyBorder="1" applyAlignment="1" applyProtection="1">
      <alignment/>
      <protection locked="0"/>
    </xf>
    <xf numFmtId="166" fontId="17" fillId="0" borderId="57" xfId="40" applyNumberFormat="1" applyFont="1" applyFill="1" applyBorder="1" applyAlignment="1" applyProtection="1">
      <alignment/>
      <protection locked="0"/>
    </xf>
    <xf numFmtId="166" fontId="17" fillId="0" borderId="52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64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1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3" xfId="58" applyFont="1" applyFill="1" applyBorder="1" applyAlignment="1" applyProtection="1">
      <alignment horizontal="center" vertical="center" wrapText="1"/>
      <protection/>
    </xf>
    <xf numFmtId="164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7" xfId="58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9" xfId="58" applyFont="1" applyFill="1" applyBorder="1" applyAlignment="1" applyProtection="1">
      <alignment horizontal="left" vertical="center" wrapText="1" indent="7"/>
      <protection/>
    </xf>
    <xf numFmtId="164" fontId="22" fillId="0" borderId="30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3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7" xfId="0" applyNumberFormat="1" applyFont="1" applyBorder="1" applyAlignment="1" applyProtection="1">
      <alignment horizontal="right" vertical="center" wrapText="1" indent="1"/>
      <protection/>
    </xf>
    <xf numFmtId="164" fontId="22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7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8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7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30" xfId="58" applyFont="1" applyFill="1" applyBorder="1" applyAlignment="1" applyProtection="1">
      <alignment horizontal="center" vertical="center"/>
      <protection/>
    </xf>
    <xf numFmtId="164" fontId="7" fillId="0" borderId="30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7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9" applyFont="1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0" fillId="0" borderId="0" xfId="59" applyFont="1" applyFill="1" applyAlignment="1" applyProtection="1">
      <alignment vertical="center"/>
      <protection/>
    </xf>
    <xf numFmtId="164" fontId="0" fillId="0" borderId="0" xfId="59" applyNumberFormat="1" applyFont="1" applyFill="1" applyAlignment="1" applyProtection="1">
      <alignment vertical="center"/>
      <protection/>
    </xf>
    <xf numFmtId="0" fontId="0" fillId="0" borderId="0" xfId="59" applyFont="1" applyFill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7" fillId="0" borderId="11" xfId="0" applyFont="1" applyBorder="1" applyAlignment="1" applyProtection="1">
      <alignment horizontal="left" vertical="center"/>
      <protection locked="0"/>
    </xf>
    <xf numFmtId="164" fontId="16" fillId="0" borderId="46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6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4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73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17" fillId="0" borderId="76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1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7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70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4" xfId="59" applyFont="1" applyFill="1" applyBorder="1" applyAlignment="1" applyProtection="1">
      <alignment horizontal="left" vertical="center" indent="1"/>
      <protection/>
    </xf>
    <xf numFmtId="0" fontId="16" fillId="0" borderId="55" xfId="59" applyFont="1" applyFill="1" applyBorder="1" applyAlignment="1" applyProtection="1">
      <alignment horizontal="left" vertical="center" indent="1"/>
      <protection/>
    </xf>
    <xf numFmtId="0" fontId="16" fillId="0" borderId="47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1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21" sqref="B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155</v>
      </c>
    </row>
    <row r="4" spans="1:2" ht="12.75">
      <c r="A4" s="163"/>
      <c r="B4" s="163"/>
    </row>
    <row r="5" spans="1:2" s="175" customFormat="1" ht="15.75">
      <c r="A5" s="107" t="s">
        <v>571</v>
      </c>
      <c r="B5" s="174"/>
    </row>
    <row r="6" spans="1:2" ht="12.75">
      <c r="A6" s="163"/>
      <c r="B6" s="163"/>
    </row>
    <row r="7" spans="1:2" ht="12.75">
      <c r="A7" s="163" t="s">
        <v>556</v>
      </c>
      <c r="B7" s="163" t="s">
        <v>497</v>
      </c>
    </row>
    <row r="8" spans="1:2" ht="12.75">
      <c r="A8" s="163" t="s">
        <v>557</v>
      </c>
      <c r="B8" s="163" t="s">
        <v>498</v>
      </c>
    </row>
    <row r="9" spans="1:2" ht="12.75">
      <c r="A9" s="163" t="s">
        <v>558</v>
      </c>
      <c r="B9" s="163" t="s">
        <v>499</v>
      </c>
    </row>
    <row r="10" spans="1:2" ht="12.75">
      <c r="A10" s="163"/>
      <c r="B10" s="163"/>
    </row>
    <row r="11" spans="1:2" ht="12.75">
      <c r="A11" s="163"/>
      <c r="B11" s="163"/>
    </row>
    <row r="12" spans="1:2" s="175" customFormat="1" ht="15.75">
      <c r="A12" s="107" t="str">
        <f>+CONCATENATE(LEFT(A5,4),". évi előirányzat KIADÁSOK")</f>
        <v>2016. évi előirányzat KIADÁSOK</v>
      </c>
      <c r="B12" s="174"/>
    </row>
    <row r="13" spans="1:2" ht="12.75">
      <c r="A13" s="163"/>
      <c r="B13" s="163"/>
    </row>
    <row r="14" spans="1:2" ht="12.75">
      <c r="A14" s="163" t="s">
        <v>559</v>
      </c>
      <c r="B14" s="163" t="s">
        <v>500</v>
      </c>
    </row>
    <row r="15" spans="1:2" ht="12.75">
      <c r="A15" s="163" t="s">
        <v>560</v>
      </c>
      <c r="B15" s="163" t="s">
        <v>501</v>
      </c>
    </row>
    <row r="16" spans="1:2" ht="12.75">
      <c r="A16" s="163" t="s">
        <v>561</v>
      </c>
      <c r="B16" s="163" t="s">
        <v>502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B2" sqref="B2"/>
    </sheetView>
  </sheetViews>
  <sheetFormatPr defaultColWidth="9.00390625" defaultRowHeight="12.75"/>
  <cols>
    <col min="1" max="1" width="5.625" style="177" customWidth="1"/>
    <col min="2" max="2" width="68.625" style="177" customWidth="1"/>
    <col min="3" max="3" width="19.50390625" style="177" customWidth="1"/>
    <col min="4" max="16384" width="9.375" style="177" customWidth="1"/>
  </cols>
  <sheetData>
    <row r="1" spans="1:3" ht="33" customHeight="1">
      <c r="A1" s="603" t="s">
        <v>578</v>
      </c>
      <c r="B1" s="603"/>
      <c r="C1" s="603"/>
    </row>
    <row r="2" spans="1:4" ht="15.75" customHeight="1" thickBot="1">
      <c r="A2" s="178"/>
      <c r="B2" s="178" t="s">
        <v>585</v>
      </c>
      <c r="C2" s="189" t="s">
        <v>56</v>
      </c>
      <c r="D2" s="184"/>
    </row>
    <row r="3" spans="1:3" ht="26.25" customHeight="1" thickBot="1">
      <c r="A3" s="208" t="s">
        <v>17</v>
      </c>
      <c r="B3" s="209" t="s">
        <v>200</v>
      </c>
      <c r="C3" s="210" t="str">
        <f>+'1.1.sz.mell.'!C3</f>
        <v>2016. évi előirányzat</v>
      </c>
    </row>
    <row r="4" spans="1:3" ht="15.75" thickBot="1">
      <c r="A4" s="211"/>
      <c r="B4" s="577" t="s">
        <v>503</v>
      </c>
      <c r="C4" s="578" t="s">
        <v>504</v>
      </c>
    </row>
    <row r="5" spans="1:3" ht="15">
      <c r="A5" s="212" t="s">
        <v>19</v>
      </c>
      <c r="B5" s="402" t="s">
        <v>513</v>
      </c>
      <c r="C5" s="399"/>
    </row>
    <row r="6" spans="1:3" ht="24.75">
      <c r="A6" s="213" t="s">
        <v>20</v>
      </c>
      <c r="B6" s="438" t="s">
        <v>256</v>
      </c>
      <c r="C6" s="400"/>
    </row>
    <row r="7" spans="1:3" ht="15">
      <c r="A7" s="213" t="s">
        <v>21</v>
      </c>
      <c r="B7" s="439" t="s">
        <v>514</v>
      </c>
      <c r="C7" s="400"/>
    </row>
    <row r="8" spans="1:3" ht="24.75">
      <c r="A8" s="213" t="s">
        <v>22</v>
      </c>
      <c r="B8" s="439" t="s">
        <v>258</v>
      </c>
      <c r="C8" s="400"/>
    </row>
    <row r="9" spans="1:3" ht="15">
      <c r="A9" s="214" t="s">
        <v>23</v>
      </c>
      <c r="B9" s="439" t="s">
        <v>257</v>
      </c>
      <c r="C9" s="401"/>
    </row>
    <row r="10" spans="1:3" ht="15.75" thickBot="1">
      <c r="A10" s="213" t="s">
        <v>24</v>
      </c>
      <c r="B10" s="440" t="s">
        <v>515</v>
      </c>
      <c r="C10" s="400"/>
    </row>
    <row r="11" spans="1:3" ht="15.75" thickBot="1">
      <c r="A11" s="612" t="s">
        <v>203</v>
      </c>
      <c r="B11" s="613"/>
      <c r="C11" s="215">
        <f>SUM(C5:C10)</f>
        <v>0</v>
      </c>
    </row>
    <row r="12" spans="1:3" ht="23.25" customHeight="1">
      <c r="A12" s="614" t="s">
        <v>231</v>
      </c>
      <c r="B12" s="614"/>
      <c r="C12" s="614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firstPageNumber="29" useFirstPageNumber="1" horizontalDpi="600" verticalDpi="600" orientation="portrait" paperSize="9" scale="95" r:id="rId1"/>
  <headerFooter alignWithMargins="0">
    <oddHeader>&amp;R&amp;"Times New Roman CE,Félkövér dőlt"&amp;11 4. melléklet a ...../2016. (....) önkormányzati rendelethez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B2" sqref="B2"/>
    </sheetView>
  </sheetViews>
  <sheetFormatPr defaultColWidth="9.00390625" defaultRowHeight="12.75"/>
  <cols>
    <col min="1" max="1" width="5.625" style="177" customWidth="1"/>
    <col min="2" max="2" width="66.875" style="177" customWidth="1"/>
    <col min="3" max="3" width="27.00390625" style="177" customWidth="1"/>
    <col min="4" max="16384" width="9.375" style="177" customWidth="1"/>
  </cols>
  <sheetData>
    <row r="1" spans="1:3" ht="33" customHeight="1">
      <c r="A1" s="603" t="str">
        <f>+CONCATENATE("Alattyán Község Önkormányzata ",CONCATENATE(LEFT(ÖSSZEFÜGGÉSEK!A5,4),". évi adósságot keletkeztető fejlesztési céljai"))</f>
        <v>Alattyán Község Önkormányzata 2016. évi adósságot keletkeztető fejlesztési céljai</v>
      </c>
      <c r="B1" s="603"/>
      <c r="C1" s="603"/>
    </row>
    <row r="2" spans="1:4" ht="15.75" customHeight="1" thickBot="1">
      <c r="A2" s="178"/>
      <c r="B2" s="178" t="s">
        <v>585</v>
      </c>
      <c r="C2" s="189" t="s">
        <v>56</v>
      </c>
      <c r="D2" s="184"/>
    </row>
    <row r="3" spans="1:3" ht="26.25" customHeight="1" thickBot="1">
      <c r="A3" s="208" t="s">
        <v>17</v>
      </c>
      <c r="B3" s="209" t="s">
        <v>204</v>
      </c>
      <c r="C3" s="210" t="s">
        <v>229</v>
      </c>
    </row>
    <row r="4" spans="1:3" ht="15.75" thickBot="1">
      <c r="A4" s="211"/>
      <c r="B4" s="577" t="s">
        <v>503</v>
      </c>
      <c r="C4" s="578" t="s">
        <v>504</v>
      </c>
    </row>
    <row r="5" spans="1:3" ht="15">
      <c r="A5" s="212" t="s">
        <v>19</v>
      </c>
      <c r="B5" s="219"/>
      <c r="C5" s="216"/>
    </row>
    <row r="6" spans="1:3" ht="15">
      <c r="A6" s="213" t="s">
        <v>20</v>
      </c>
      <c r="B6" s="220"/>
      <c r="C6" s="217"/>
    </row>
    <row r="7" spans="1:3" ht="15.75" thickBot="1">
      <c r="A7" s="214" t="s">
        <v>21</v>
      </c>
      <c r="B7" s="221"/>
      <c r="C7" s="218"/>
    </row>
    <row r="8" spans="1:3" s="526" customFormat="1" ht="17.25" customHeight="1" thickBot="1">
      <c r="A8" s="527" t="s">
        <v>22</v>
      </c>
      <c r="B8" s="158" t="s">
        <v>205</v>
      </c>
      <c r="C8" s="215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firstPageNumber="30" useFirstPageNumber="1" horizontalDpi="600" verticalDpi="600" orientation="portrait" paperSize="9" scale="95" r:id="rId1"/>
  <headerFooter alignWithMargins="0">
    <oddHeader>&amp;R&amp;"Times New Roman CE,Félkövér dőlt"&amp;11 5. melléklet a ...../2016. (....) önkormányzati rendelethez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workbookViewId="0" topLeftCell="A1">
      <selection activeCell="E25" sqref="E25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2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15" t="s">
        <v>0</v>
      </c>
      <c r="B1" s="615"/>
      <c r="C1" s="615"/>
      <c r="D1" s="615"/>
      <c r="E1" s="615"/>
      <c r="F1" s="615"/>
    </row>
    <row r="2" spans="1:6" ht="22.5" customHeight="1" thickBot="1">
      <c r="A2" s="224"/>
      <c r="B2" s="62"/>
      <c r="C2" s="62"/>
      <c r="D2" s="62"/>
      <c r="E2" s="62"/>
      <c r="F2" s="58" t="s">
        <v>63</v>
      </c>
    </row>
    <row r="3" spans="1:6" s="51" customFormat="1" ht="44.25" customHeight="1" thickBot="1">
      <c r="A3" s="225" t="s">
        <v>67</v>
      </c>
      <c r="B3" s="226" t="s">
        <v>68</v>
      </c>
      <c r="C3" s="226" t="s">
        <v>69</v>
      </c>
      <c r="D3" s="226" t="str">
        <f>+CONCATENATE("Felhasználás   ",LEFT(ÖSSZEFÜGGÉSEK!A5,4)-1,". XII. 31-ig")</f>
        <v>Felhasználás   2015. XII. 31-ig</v>
      </c>
      <c r="E3" s="226" t="str">
        <f>+'1.1.sz.mell.'!C3</f>
        <v>2016. évi előirányzat</v>
      </c>
      <c r="F3" s="59" t="str">
        <f>+CONCATENATE(LEFT(ÖSSZEFÜGGÉSEK!A5,4),". utáni szükséglet")</f>
        <v>2016. utáni szükséglet</v>
      </c>
    </row>
    <row r="4" spans="1:6" s="62" customFormat="1" ht="12" customHeight="1" thickBot="1">
      <c r="A4" s="60" t="s">
        <v>503</v>
      </c>
      <c r="B4" s="61" t="s">
        <v>504</v>
      </c>
      <c r="C4" s="61" t="s">
        <v>505</v>
      </c>
      <c r="D4" s="61" t="s">
        <v>507</v>
      </c>
      <c r="E4" s="61" t="s">
        <v>506</v>
      </c>
      <c r="F4" s="581" t="s">
        <v>575</v>
      </c>
    </row>
    <row r="5" spans="1:6" ht="15.75" customHeight="1">
      <c r="A5" s="528" t="s">
        <v>586</v>
      </c>
      <c r="B5" s="28">
        <v>38</v>
      </c>
      <c r="C5" s="530" t="s">
        <v>602</v>
      </c>
      <c r="D5" s="28">
        <f>B5</f>
        <v>38</v>
      </c>
      <c r="E5" s="28"/>
      <c r="F5" s="63">
        <f aca="true" t="shared" si="0" ref="F5:F21">B5-D5-E5</f>
        <v>0</v>
      </c>
    </row>
    <row r="6" spans="1:6" ht="15.75" customHeight="1">
      <c r="A6" s="528" t="s">
        <v>587</v>
      </c>
      <c r="B6" s="28">
        <v>283</v>
      </c>
      <c r="C6" s="530" t="s">
        <v>602</v>
      </c>
      <c r="D6" s="28">
        <f aca="true" t="shared" si="1" ref="D6:D21">B6</f>
        <v>283</v>
      </c>
      <c r="E6" s="28"/>
      <c r="F6" s="63">
        <f t="shared" si="0"/>
        <v>0</v>
      </c>
    </row>
    <row r="7" spans="1:6" ht="15.75" customHeight="1">
      <c r="A7" s="528" t="s">
        <v>588</v>
      </c>
      <c r="B7" s="28">
        <v>127</v>
      </c>
      <c r="C7" s="530" t="s">
        <v>602</v>
      </c>
      <c r="D7" s="28">
        <f t="shared" si="1"/>
        <v>127</v>
      </c>
      <c r="E7" s="28"/>
      <c r="F7" s="63">
        <f t="shared" si="0"/>
        <v>0</v>
      </c>
    </row>
    <row r="8" spans="1:6" ht="15.75" customHeight="1">
      <c r="A8" s="529" t="s">
        <v>589</v>
      </c>
      <c r="B8" s="28">
        <v>233</v>
      </c>
      <c r="C8" s="530" t="s">
        <v>602</v>
      </c>
      <c r="D8" s="28">
        <f t="shared" si="1"/>
        <v>233</v>
      </c>
      <c r="E8" s="28"/>
      <c r="F8" s="63">
        <f t="shared" si="0"/>
        <v>0</v>
      </c>
    </row>
    <row r="9" spans="1:6" ht="15.75" customHeight="1">
      <c r="A9" s="528" t="s">
        <v>587</v>
      </c>
      <c r="B9" s="28">
        <v>508</v>
      </c>
      <c r="C9" s="530" t="s">
        <v>602</v>
      </c>
      <c r="D9" s="28">
        <f t="shared" si="1"/>
        <v>508</v>
      </c>
      <c r="E9" s="28"/>
      <c r="F9" s="63">
        <f t="shared" si="0"/>
        <v>0</v>
      </c>
    </row>
    <row r="10" spans="1:6" ht="15.75" customHeight="1">
      <c r="A10" s="528" t="s">
        <v>590</v>
      </c>
      <c r="B10" s="28">
        <v>102</v>
      </c>
      <c r="C10" s="530" t="s">
        <v>602</v>
      </c>
      <c r="D10" s="28">
        <f t="shared" si="1"/>
        <v>102</v>
      </c>
      <c r="E10" s="28"/>
      <c r="F10" s="63">
        <f t="shared" si="0"/>
        <v>0</v>
      </c>
    </row>
    <row r="11" spans="1:6" ht="15.75" customHeight="1">
      <c r="A11" s="528" t="s">
        <v>591</v>
      </c>
      <c r="B11" s="28">
        <v>44</v>
      </c>
      <c r="C11" s="530" t="s">
        <v>602</v>
      </c>
      <c r="D11" s="28">
        <f t="shared" si="1"/>
        <v>44</v>
      </c>
      <c r="E11" s="28"/>
      <c r="F11" s="63">
        <f t="shared" si="0"/>
        <v>0</v>
      </c>
    </row>
    <row r="12" spans="1:6" ht="15.75" customHeight="1">
      <c r="A12" s="528" t="s">
        <v>592</v>
      </c>
      <c r="B12" s="28">
        <v>191</v>
      </c>
      <c r="C12" s="530" t="s">
        <v>602</v>
      </c>
      <c r="D12" s="28">
        <f t="shared" si="1"/>
        <v>191</v>
      </c>
      <c r="E12" s="28"/>
      <c r="F12" s="63">
        <f t="shared" si="0"/>
        <v>0</v>
      </c>
    </row>
    <row r="13" spans="1:6" ht="15.75" customHeight="1">
      <c r="A13" s="528" t="s">
        <v>593</v>
      </c>
      <c r="B13" s="28">
        <v>381</v>
      </c>
      <c r="C13" s="530" t="s">
        <v>602</v>
      </c>
      <c r="D13" s="28">
        <f t="shared" si="1"/>
        <v>381</v>
      </c>
      <c r="E13" s="28"/>
      <c r="F13" s="63">
        <f t="shared" si="0"/>
        <v>0</v>
      </c>
    </row>
    <row r="14" spans="1:6" ht="15.75" customHeight="1">
      <c r="A14" s="528" t="s">
        <v>594</v>
      </c>
      <c r="B14" s="28">
        <v>38</v>
      </c>
      <c r="C14" s="530" t="s">
        <v>602</v>
      </c>
      <c r="D14" s="28">
        <f t="shared" si="1"/>
        <v>38</v>
      </c>
      <c r="E14" s="28"/>
      <c r="F14" s="63">
        <f t="shared" si="0"/>
        <v>0</v>
      </c>
    </row>
    <row r="15" spans="1:6" ht="15.75" customHeight="1">
      <c r="A15" s="528" t="s">
        <v>595</v>
      </c>
      <c r="B15" s="28">
        <v>445</v>
      </c>
      <c r="C15" s="530" t="s">
        <v>602</v>
      </c>
      <c r="D15" s="28">
        <f t="shared" si="1"/>
        <v>445</v>
      </c>
      <c r="E15" s="28"/>
      <c r="F15" s="63">
        <f t="shared" si="0"/>
        <v>0</v>
      </c>
    </row>
    <row r="16" spans="1:6" ht="15.75" customHeight="1">
      <c r="A16" s="528" t="s">
        <v>596</v>
      </c>
      <c r="B16" s="28">
        <v>95</v>
      </c>
      <c r="C16" s="530" t="s">
        <v>602</v>
      </c>
      <c r="D16" s="28">
        <f t="shared" si="1"/>
        <v>95</v>
      </c>
      <c r="E16" s="28"/>
      <c r="F16" s="63">
        <f t="shared" si="0"/>
        <v>0</v>
      </c>
    </row>
    <row r="17" spans="1:6" ht="15.75" customHeight="1">
      <c r="A17" s="528" t="s">
        <v>597</v>
      </c>
      <c r="B17" s="28">
        <v>13</v>
      </c>
      <c r="C17" s="530" t="s">
        <v>602</v>
      </c>
      <c r="D17" s="28">
        <f t="shared" si="1"/>
        <v>13</v>
      </c>
      <c r="E17" s="28"/>
      <c r="F17" s="63">
        <f t="shared" si="0"/>
        <v>0</v>
      </c>
    </row>
    <row r="18" spans="1:6" ht="15.75" customHeight="1">
      <c r="A18" s="528" t="s">
        <v>598</v>
      </c>
      <c r="B18" s="28">
        <v>13</v>
      </c>
      <c r="C18" s="530" t="s">
        <v>602</v>
      </c>
      <c r="D18" s="28">
        <f t="shared" si="1"/>
        <v>13</v>
      </c>
      <c r="E18" s="28"/>
      <c r="F18" s="63">
        <f t="shared" si="0"/>
        <v>0</v>
      </c>
    </row>
    <row r="19" spans="1:6" ht="15.75" customHeight="1">
      <c r="A19" s="528" t="s">
        <v>599</v>
      </c>
      <c r="B19" s="28">
        <v>19</v>
      </c>
      <c r="C19" s="530" t="s">
        <v>602</v>
      </c>
      <c r="D19" s="28">
        <f t="shared" si="1"/>
        <v>19</v>
      </c>
      <c r="E19" s="28"/>
      <c r="F19" s="63">
        <f t="shared" si="0"/>
        <v>0</v>
      </c>
    </row>
    <row r="20" spans="1:6" ht="15.75" customHeight="1">
      <c r="A20" s="528" t="s">
        <v>600</v>
      </c>
      <c r="B20" s="28">
        <v>99</v>
      </c>
      <c r="C20" s="530" t="s">
        <v>602</v>
      </c>
      <c r="D20" s="28">
        <f t="shared" si="1"/>
        <v>99</v>
      </c>
      <c r="E20" s="28"/>
      <c r="F20" s="63">
        <f t="shared" si="0"/>
        <v>0</v>
      </c>
    </row>
    <row r="21" spans="1:6" ht="15.75" customHeight="1" thickBot="1">
      <c r="A21" s="64" t="s">
        <v>601</v>
      </c>
      <c r="B21" s="29">
        <v>4024</v>
      </c>
      <c r="C21" s="530" t="s">
        <v>602</v>
      </c>
      <c r="D21" s="28">
        <f t="shared" si="1"/>
        <v>4024</v>
      </c>
      <c r="E21" s="29"/>
      <c r="F21" s="65">
        <f t="shared" si="0"/>
        <v>0</v>
      </c>
    </row>
    <row r="22" spans="1:6" s="68" customFormat="1" ht="18" customHeight="1" thickBot="1">
      <c r="A22" s="227" t="s">
        <v>66</v>
      </c>
      <c r="B22" s="66">
        <f>SUM(B5:B21)</f>
        <v>6653</v>
      </c>
      <c r="C22" s="145"/>
      <c r="D22" s="66">
        <f>SUM(D5:D21)</f>
        <v>6653</v>
      </c>
      <c r="E22" s="66">
        <f>SUM(E5:E21)</f>
        <v>0</v>
      </c>
      <c r="F22" s="67">
        <f>SUM(F5:F21)</f>
        <v>0</v>
      </c>
    </row>
    <row r="27" ht="12.75" customHeight="1"/>
    <row r="30" ht="12.75" customHeight="1"/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firstPageNumber="31" useFirstPageNumber="1" horizontalDpi="300" verticalDpi="300" orientation="landscape" paperSize="9" scale="105" r:id="rId1"/>
  <headerFooter alignWithMargins="0">
    <oddHeader>&amp;R&amp;"Times New Roman CE,Félkövér dőlt"&amp;11 6. melléklet a ……/2016. (….) önkormányzati rendelethez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L39" sqref="L39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15" t="s">
        <v>1</v>
      </c>
      <c r="B1" s="615"/>
      <c r="C1" s="615"/>
      <c r="D1" s="615"/>
      <c r="E1" s="615"/>
      <c r="F1" s="615"/>
    </row>
    <row r="2" spans="1:6" ht="23.25" customHeight="1" thickBot="1">
      <c r="A2" s="224"/>
      <c r="B2" s="62"/>
      <c r="C2" s="62"/>
      <c r="D2" s="62"/>
      <c r="E2" s="62"/>
      <c r="F2" s="58" t="s">
        <v>63</v>
      </c>
    </row>
    <row r="3" spans="1:6" s="51" customFormat="1" ht="48.75" customHeight="1" thickBot="1">
      <c r="A3" s="225" t="s">
        <v>70</v>
      </c>
      <c r="B3" s="226" t="s">
        <v>68</v>
      </c>
      <c r="C3" s="226" t="s">
        <v>69</v>
      </c>
      <c r="D3" s="226" t="str">
        <f>+'6.sz.mell.'!D3</f>
        <v>Felhasználás   2015. XII. 31-ig</v>
      </c>
      <c r="E3" s="226" t="str">
        <f>+'6.sz.mell.'!E3</f>
        <v>2016. évi előirányzat</v>
      </c>
      <c r="F3" s="579" t="str">
        <f>+CONCATENATE(LEFT(ÖSSZEFÜGGÉSEK!A5,4),". utáni szükséglet ",CHAR(10),"")</f>
        <v>2016. utáni szükséglet 
</v>
      </c>
    </row>
    <row r="4" spans="1:6" s="62" customFormat="1" ht="15" customHeight="1" thickBot="1">
      <c r="A4" s="60" t="s">
        <v>503</v>
      </c>
      <c r="B4" s="61" t="s">
        <v>504</v>
      </c>
      <c r="C4" s="61" t="s">
        <v>505</v>
      </c>
      <c r="D4" s="61" t="s">
        <v>507</v>
      </c>
      <c r="E4" s="61" t="s">
        <v>506</v>
      </c>
      <c r="F4" s="582" t="s">
        <v>575</v>
      </c>
    </row>
    <row r="5" spans="1:6" ht="15.75" customHeight="1">
      <c r="A5" s="69" t="s">
        <v>603</v>
      </c>
      <c r="B5" s="70">
        <v>61</v>
      </c>
      <c r="C5" s="531" t="s">
        <v>602</v>
      </c>
      <c r="D5" s="70">
        <f>B5</f>
        <v>61</v>
      </c>
      <c r="E5" s="70"/>
      <c r="F5" s="71">
        <f aca="true" t="shared" si="0" ref="F5:F23">B5-D5-E5</f>
        <v>0</v>
      </c>
    </row>
    <row r="6" spans="1:6" ht="15.75" customHeight="1">
      <c r="A6" s="69" t="s">
        <v>604</v>
      </c>
      <c r="B6" s="70">
        <v>2500</v>
      </c>
      <c r="C6" s="531" t="s">
        <v>602</v>
      </c>
      <c r="D6" s="70">
        <f>B6</f>
        <v>2500</v>
      </c>
      <c r="E6" s="70"/>
      <c r="F6" s="71">
        <f t="shared" si="0"/>
        <v>0</v>
      </c>
    </row>
    <row r="7" spans="1:6" ht="15.75" customHeight="1">
      <c r="A7" s="69" t="s">
        <v>605</v>
      </c>
      <c r="B7" s="70">
        <v>510</v>
      </c>
      <c r="C7" s="531" t="s">
        <v>602</v>
      </c>
      <c r="D7" s="70">
        <f>B7</f>
        <v>510</v>
      </c>
      <c r="E7" s="70"/>
      <c r="F7" s="71">
        <f t="shared" si="0"/>
        <v>0</v>
      </c>
    </row>
    <row r="8" spans="1:6" ht="15.75" customHeight="1">
      <c r="A8" s="69"/>
      <c r="B8" s="70"/>
      <c r="C8" s="531"/>
      <c r="D8" s="70"/>
      <c r="E8" s="70"/>
      <c r="F8" s="71">
        <f t="shared" si="0"/>
        <v>0</v>
      </c>
    </row>
    <row r="9" spans="1:6" ht="15.75" customHeight="1">
      <c r="A9" s="69"/>
      <c r="B9" s="70"/>
      <c r="C9" s="531"/>
      <c r="D9" s="70"/>
      <c r="E9" s="70"/>
      <c r="F9" s="71">
        <f t="shared" si="0"/>
        <v>0</v>
      </c>
    </row>
    <row r="10" spans="1:6" ht="15.75" customHeight="1">
      <c r="A10" s="69"/>
      <c r="B10" s="70"/>
      <c r="C10" s="531"/>
      <c r="D10" s="70"/>
      <c r="E10" s="70"/>
      <c r="F10" s="71">
        <f t="shared" si="0"/>
        <v>0</v>
      </c>
    </row>
    <row r="11" spans="1:6" ht="15.75" customHeight="1">
      <c r="A11" s="69"/>
      <c r="B11" s="70"/>
      <c r="C11" s="531"/>
      <c r="D11" s="70"/>
      <c r="E11" s="70"/>
      <c r="F11" s="71">
        <f t="shared" si="0"/>
        <v>0</v>
      </c>
    </row>
    <row r="12" spans="1:6" ht="15.75" customHeight="1">
      <c r="A12" s="69"/>
      <c r="B12" s="70"/>
      <c r="C12" s="531"/>
      <c r="D12" s="70"/>
      <c r="E12" s="70"/>
      <c r="F12" s="71">
        <f t="shared" si="0"/>
        <v>0</v>
      </c>
    </row>
    <row r="13" spans="1:6" ht="15.75" customHeight="1">
      <c r="A13" s="69"/>
      <c r="B13" s="70"/>
      <c r="C13" s="531"/>
      <c r="D13" s="70"/>
      <c r="E13" s="70"/>
      <c r="F13" s="71">
        <f t="shared" si="0"/>
        <v>0</v>
      </c>
    </row>
    <row r="14" spans="1:6" ht="15.75" customHeight="1">
      <c r="A14" s="69"/>
      <c r="B14" s="70"/>
      <c r="C14" s="531"/>
      <c r="D14" s="70"/>
      <c r="E14" s="70"/>
      <c r="F14" s="71">
        <f t="shared" si="0"/>
        <v>0</v>
      </c>
    </row>
    <row r="15" spans="1:6" ht="15.75" customHeight="1">
      <c r="A15" s="69"/>
      <c r="B15" s="70"/>
      <c r="C15" s="531"/>
      <c r="D15" s="70"/>
      <c r="E15" s="70"/>
      <c r="F15" s="71">
        <f t="shared" si="0"/>
        <v>0</v>
      </c>
    </row>
    <row r="16" spans="1:6" ht="15.75" customHeight="1">
      <c r="A16" s="69"/>
      <c r="B16" s="70"/>
      <c r="C16" s="531"/>
      <c r="D16" s="70"/>
      <c r="E16" s="70"/>
      <c r="F16" s="71">
        <f t="shared" si="0"/>
        <v>0</v>
      </c>
    </row>
    <row r="17" spans="1:6" ht="15.75" customHeight="1">
      <c r="A17" s="69"/>
      <c r="B17" s="70"/>
      <c r="C17" s="531"/>
      <c r="D17" s="70"/>
      <c r="E17" s="70"/>
      <c r="F17" s="71">
        <f t="shared" si="0"/>
        <v>0</v>
      </c>
    </row>
    <row r="18" spans="1:6" ht="15.75" customHeight="1">
      <c r="A18" s="69"/>
      <c r="B18" s="70"/>
      <c r="C18" s="531"/>
      <c r="D18" s="70"/>
      <c r="E18" s="70"/>
      <c r="F18" s="71">
        <f t="shared" si="0"/>
        <v>0</v>
      </c>
    </row>
    <row r="19" spans="1:6" ht="15.75" customHeight="1">
      <c r="A19" s="69"/>
      <c r="B19" s="70"/>
      <c r="C19" s="531"/>
      <c r="D19" s="70"/>
      <c r="E19" s="70"/>
      <c r="F19" s="71">
        <f t="shared" si="0"/>
        <v>0</v>
      </c>
    </row>
    <row r="20" spans="1:6" ht="15.75" customHeight="1">
      <c r="A20" s="69"/>
      <c r="B20" s="70"/>
      <c r="C20" s="531"/>
      <c r="D20" s="70"/>
      <c r="E20" s="70"/>
      <c r="F20" s="71">
        <f t="shared" si="0"/>
        <v>0</v>
      </c>
    </row>
    <row r="21" spans="1:6" ht="15.75" customHeight="1">
      <c r="A21" s="69"/>
      <c r="B21" s="70"/>
      <c r="C21" s="531"/>
      <c r="D21" s="70"/>
      <c r="E21" s="70"/>
      <c r="F21" s="71">
        <f t="shared" si="0"/>
        <v>0</v>
      </c>
    </row>
    <row r="22" spans="1:6" ht="15.75" customHeight="1">
      <c r="A22" s="69"/>
      <c r="B22" s="70"/>
      <c r="C22" s="531"/>
      <c r="D22" s="70"/>
      <c r="E22" s="70"/>
      <c r="F22" s="71">
        <f t="shared" si="0"/>
        <v>0</v>
      </c>
    </row>
    <row r="23" spans="1:6" ht="15.75" customHeight="1" thickBot="1">
      <c r="A23" s="72"/>
      <c r="B23" s="73"/>
      <c r="C23" s="532"/>
      <c r="D23" s="73"/>
      <c r="E23" s="73"/>
      <c r="F23" s="74">
        <f t="shared" si="0"/>
        <v>0</v>
      </c>
    </row>
    <row r="24" spans="1:6" s="68" customFormat="1" ht="18" customHeight="1" thickBot="1">
      <c r="A24" s="227" t="s">
        <v>66</v>
      </c>
      <c r="B24" s="228">
        <f>SUM(B5:B23)</f>
        <v>3071</v>
      </c>
      <c r="C24" s="146"/>
      <c r="D24" s="228">
        <f>SUM(D5:D23)</f>
        <v>3071</v>
      </c>
      <c r="E24" s="228">
        <f>SUM(E5:E23)</f>
        <v>0</v>
      </c>
      <c r="F24" s="75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firstPageNumber="32" useFirstPageNumber="1" horizontalDpi="300" verticalDpi="300" orientation="landscape" paperSize="9" scale="95" r:id="rId1"/>
  <headerFooter alignWithMargins="0">
    <oddHeader xml:space="preserve">&amp;R&amp;"Times New Roman CE,Félkövér dőlt"&amp;12 &amp;11 7. melléklet a ……/2016. (….) önkormányzati rendelethez&amp;"Times New Roman CE,Normál"&amp;10
   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0">
      <selection activeCell="D51" sqref="D51:E51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0"/>
      <c r="B1" s="250"/>
      <c r="C1" s="250"/>
      <c r="D1" s="250"/>
      <c r="E1" s="250"/>
    </row>
    <row r="2" spans="1:5" ht="15.75">
      <c r="A2" s="251" t="s">
        <v>141</v>
      </c>
      <c r="B2" s="637"/>
      <c r="C2" s="637"/>
      <c r="D2" s="637"/>
      <c r="E2" s="637"/>
    </row>
    <row r="3" spans="1:5" ht="14.25" thickBot="1">
      <c r="A3" s="250"/>
      <c r="B3" s="250"/>
      <c r="C3" s="250"/>
      <c r="D3" s="638" t="s">
        <v>134</v>
      </c>
      <c r="E3" s="638"/>
    </row>
    <row r="4" spans="1:5" ht="15" customHeight="1" thickBot="1">
      <c r="A4" s="252" t="s">
        <v>133</v>
      </c>
      <c r="B4" s="253" t="str">
        <f>CONCATENATE((LEFT(ÖSSZEFÜGGÉSEK!A5,4)),".")</f>
        <v>2016.</v>
      </c>
      <c r="C4" s="253" t="str">
        <f>CONCATENATE((LEFT(ÖSSZEFÜGGÉSEK!A5,4))+1,".")</f>
        <v>2017.</v>
      </c>
      <c r="D4" s="253" t="str">
        <f>CONCATENATE((LEFT(ÖSSZEFÜGGÉSEK!A5,4))+1,". után")</f>
        <v>2017. után</v>
      </c>
      <c r="E4" s="254" t="s">
        <v>52</v>
      </c>
    </row>
    <row r="5" spans="1:5" ht="12.75">
      <c r="A5" s="255" t="s">
        <v>135</v>
      </c>
      <c r="B5" s="108"/>
      <c r="C5" s="108"/>
      <c r="D5" s="108"/>
      <c r="E5" s="256">
        <f aca="true" t="shared" si="0" ref="E5:E11">SUM(B5:D5)</f>
        <v>0</v>
      </c>
    </row>
    <row r="6" spans="1:5" ht="12.75">
      <c r="A6" s="257" t="s">
        <v>148</v>
      </c>
      <c r="B6" s="109"/>
      <c r="C6" s="109"/>
      <c r="D6" s="109"/>
      <c r="E6" s="258">
        <f t="shared" si="0"/>
        <v>0</v>
      </c>
    </row>
    <row r="7" spans="1:5" ht="12.75">
      <c r="A7" s="259" t="s">
        <v>136</v>
      </c>
      <c r="B7" s="110"/>
      <c r="C7" s="110"/>
      <c r="D7" s="110"/>
      <c r="E7" s="260">
        <f t="shared" si="0"/>
        <v>0</v>
      </c>
    </row>
    <row r="8" spans="1:5" ht="12.75">
      <c r="A8" s="259" t="s">
        <v>150</v>
      </c>
      <c r="B8" s="110"/>
      <c r="C8" s="110"/>
      <c r="D8" s="110"/>
      <c r="E8" s="260">
        <f t="shared" si="0"/>
        <v>0</v>
      </c>
    </row>
    <row r="9" spans="1:5" ht="12.75">
      <c r="A9" s="259" t="s">
        <v>137</v>
      </c>
      <c r="B9" s="110"/>
      <c r="C9" s="110"/>
      <c r="D9" s="110"/>
      <c r="E9" s="260">
        <f t="shared" si="0"/>
        <v>0</v>
      </c>
    </row>
    <row r="10" spans="1:5" ht="12.75">
      <c r="A10" s="259" t="s">
        <v>138</v>
      </c>
      <c r="B10" s="110"/>
      <c r="C10" s="110"/>
      <c r="D10" s="110"/>
      <c r="E10" s="260">
        <f t="shared" si="0"/>
        <v>0</v>
      </c>
    </row>
    <row r="11" spans="1:5" ht="13.5" thickBot="1">
      <c r="A11" s="111"/>
      <c r="B11" s="112"/>
      <c r="C11" s="112"/>
      <c r="D11" s="112"/>
      <c r="E11" s="260">
        <f t="shared" si="0"/>
        <v>0</v>
      </c>
    </row>
    <row r="12" spans="1:5" ht="13.5" thickBot="1">
      <c r="A12" s="261" t="s">
        <v>140</v>
      </c>
      <c r="B12" s="262">
        <f>B5+SUM(B7:B11)</f>
        <v>0</v>
      </c>
      <c r="C12" s="262">
        <f>C5+SUM(C7:C11)</f>
        <v>0</v>
      </c>
      <c r="D12" s="262">
        <f>D5+SUM(D7:D11)</f>
        <v>0</v>
      </c>
      <c r="E12" s="263">
        <f>E5+SUM(E7:E11)</f>
        <v>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2" t="s">
        <v>139</v>
      </c>
      <c r="B14" s="253" t="str">
        <f>+B4</f>
        <v>2016.</v>
      </c>
      <c r="C14" s="253" t="str">
        <f>+C4</f>
        <v>2017.</v>
      </c>
      <c r="D14" s="253" t="str">
        <f>+D4</f>
        <v>2017. után</v>
      </c>
      <c r="E14" s="254" t="s">
        <v>52</v>
      </c>
    </row>
    <row r="15" spans="1:5" ht="12.75">
      <c r="A15" s="255" t="s">
        <v>144</v>
      </c>
      <c r="B15" s="108"/>
      <c r="C15" s="108"/>
      <c r="D15" s="108"/>
      <c r="E15" s="256">
        <f aca="true" t="shared" si="1" ref="E15:E21">SUM(B15:D15)</f>
        <v>0</v>
      </c>
    </row>
    <row r="16" spans="1:5" ht="12.75">
      <c r="A16" s="264" t="s">
        <v>145</v>
      </c>
      <c r="B16" s="110"/>
      <c r="C16" s="110"/>
      <c r="D16" s="110"/>
      <c r="E16" s="260">
        <f t="shared" si="1"/>
        <v>0</v>
      </c>
    </row>
    <row r="17" spans="1:5" ht="12.75">
      <c r="A17" s="259" t="s">
        <v>146</v>
      </c>
      <c r="B17" s="110"/>
      <c r="C17" s="110"/>
      <c r="D17" s="110"/>
      <c r="E17" s="260">
        <f t="shared" si="1"/>
        <v>0</v>
      </c>
    </row>
    <row r="18" spans="1:5" ht="12.75">
      <c r="A18" s="259" t="s">
        <v>147</v>
      </c>
      <c r="B18" s="110"/>
      <c r="C18" s="110"/>
      <c r="D18" s="110"/>
      <c r="E18" s="260">
        <f t="shared" si="1"/>
        <v>0</v>
      </c>
    </row>
    <row r="19" spans="1:5" ht="12.75">
      <c r="A19" s="113"/>
      <c r="B19" s="110"/>
      <c r="C19" s="110"/>
      <c r="D19" s="110"/>
      <c r="E19" s="260">
        <f t="shared" si="1"/>
        <v>0</v>
      </c>
    </row>
    <row r="20" spans="1:5" ht="12.75">
      <c r="A20" s="113"/>
      <c r="B20" s="110"/>
      <c r="C20" s="110"/>
      <c r="D20" s="110"/>
      <c r="E20" s="260">
        <f t="shared" si="1"/>
        <v>0</v>
      </c>
    </row>
    <row r="21" spans="1:5" ht="13.5" thickBot="1">
      <c r="A21" s="111"/>
      <c r="B21" s="112"/>
      <c r="C21" s="112"/>
      <c r="D21" s="112"/>
      <c r="E21" s="260">
        <f t="shared" si="1"/>
        <v>0</v>
      </c>
    </row>
    <row r="22" spans="1:5" ht="13.5" thickBot="1">
      <c r="A22" s="261" t="s">
        <v>54</v>
      </c>
      <c r="B22" s="262">
        <f>SUM(B15:B21)</f>
        <v>0</v>
      </c>
      <c r="C22" s="262">
        <f>SUM(C15:C21)</f>
        <v>0</v>
      </c>
      <c r="D22" s="262">
        <f>SUM(D15:D21)</f>
        <v>0</v>
      </c>
      <c r="E22" s="263">
        <f>SUM(E15:E21)</f>
        <v>0</v>
      </c>
    </row>
    <row r="23" spans="1:5" ht="12.75">
      <c r="A23" s="250"/>
      <c r="B23" s="250"/>
      <c r="C23" s="250"/>
      <c r="D23" s="250"/>
      <c r="E23" s="250"/>
    </row>
    <row r="24" spans="1:5" ht="12.75">
      <c r="A24" s="250"/>
      <c r="B24" s="250"/>
      <c r="C24" s="250"/>
      <c r="D24" s="250"/>
      <c r="E24" s="250"/>
    </row>
    <row r="25" spans="1:5" ht="15.75">
      <c r="A25" s="251" t="s">
        <v>141</v>
      </c>
      <c r="B25" s="637"/>
      <c r="C25" s="637"/>
      <c r="D25" s="637"/>
      <c r="E25" s="637"/>
    </row>
    <row r="26" spans="1:5" ht="14.25" thickBot="1">
      <c r="A26" s="250"/>
      <c r="B26" s="250"/>
      <c r="C26" s="250"/>
      <c r="D26" s="638" t="s">
        <v>134</v>
      </c>
      <c r="E26" s="638"/>
    </row>
    <row r="27" spans="1:5" ht="13.5" thickBot="1">
      <c r="A27" s="252" t="s">
        <v>133</v>
      </c>
      <c r="B27" s="253" t="str">
        <f>+B14</f>
        <v>2016.</v>
      </c>
      <c r="C27" s="253" t="str">
        <f>+C14</f>
        <v>2017.</v>
      </c>
      <c r="D27" s="253" t="str">
        <f>+D14</f>
        <v>2017. után</v>
      </c>
      <c r="E27" s="254" t="s">
        <v>52</v>
      </c>
    </row>
    <row r="28" spans="1:5" ht="12.75">
      <c r="A28" s="255" t="s">
        <v>135</v>
      </c>
      <c r="B28" s="108"/>
      <c r="C28" s="108"/>
      <c r="D28" s="108"/>
      <c r="E28" s="256">
        <f aca="true" t="shared" si="2" ref="E28:E34">SUM(B28:D28)</f>
        <v>0</v>
      </c>
    </row>
    <row r="29" spans="1:5" ht="12.75">
      <c r="A29" s="257" t="s">
        <v>148</v>
      </c>
      <c r="B29" s="109"/>
      <c r="C29" s="109"/>
      <c r="D29" s="109"/>
      <c r="E29" s="258">
        <f t="shared" si="2"/>
        <v>0</v>
      </c>
    </row>
    <row r="30" spans="1:5" ht="12.75">
      <c r="A30" s="259" t="s">
        <v>136</v>
      </c>
      <c r="B30" s="110"/>
      <c r="C30" s="110"/>
      <c r="D30" s="110"/>
      <c r="E30" s="260">
        <f t="shared" si="2"/>
        <v>0</v>
      </c>
    </row>
    <row r="31" spans="1:5" ht="12.75">
      <c r="A31" s="259" t="s">
        <v>150</v>
      </c>
      <c r="B31" s="110"/>
      <c r="C31" s="110"/>
      <c r="D31" s="110"/>
      <c r="E31" s="260">
        <f t="shared" si="2"/>
        <v>0</v>
      </c>
    </row>
    <row r="32" spans="1:5" ht="12.75">
      <c r="A32" s="259" t="s">
        <v>137</v>
      </c>
      <c r="B32" s="110"/>
      <c r="C32" s="110"/>
      <c r="D32" s="110"/>
      <c r="E32" s="260">
        <f t="shared" si="2"/>
        <v>0</v>
      </c>
    </row>
    <row r="33" spans="1:5" ht="12.75">
      <c r="A33" s="259" t="s">
        <v>138</v>
      </c>
      <c r="B33" s="110"/>
      <c r="C33" s="110"/>
      <c r="D33" s="110"/>
      <c r="E33" s="260">
        <f t="shared" si="2"/>
        <v>0</v>
      </c>
    </row>
    <row r="34" spans="1:5" ht="13.5" thickBot="1">
      <c r="A34" s="111"/>
      <c r="B34" s="112"/>
      <c r="C34" s="112"/>
      <c r="D34" s="112"/>
      <c r="E34" s="260">
        <f t="shared" si="2"/>
        <v>0</v>
      </c>
    </row>
    <row r="35" spans="1:5" ht="13.5" thickBot="1">
      <c r="A35" s="261" t="s">
        <v>140</v>
      </c>
      <c r="B35" s="262">
        <f>B28+SUM(B30:B34)</f>
        <v>0</v>
      </c>
      <c r="C35" s="262">
        <f>C28+SUM(C30:C34)</f>
        <v>0</v>
      </c>
      <c r="D35" s="262">
        <f>D28+SUM(D30:D34)</f>
        <v>0</v>
      </c>
      <c r="E35" s="263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2" t="s">
        <v>139</v>
      </c>
      <c r="B37" s="253" t="str">
        <f>+B27</f>
        <v>2016.</v>
      </c>
      <c r="C37" s="253" t="str">
        <f>+C27</f>
        <v>2017.</v>
      </c>
      <c r="D37" s="253" t="str">
        <f>+D27</f>
        <v>2017. után</v>
      </c>
      <c r="E37" s="254" t="s">
        <v>52</v>
      </c>
    </row>
    <row r="38" spans="1:5" ht="12.75">
      <c r="A38" s="255" t="s">
        <v>144</v>
      </c>
      <c r="B38" s="108"/>
      <c r="C38" s="108"/>
      <c r="D38" s="108"/>
      <c r="E38" s="256">
        <f aca="true" t="shared" si="3" ref="E38:E44">SUM(B38:D38)</f>
        <v>0</v>
      </c>
    </row>
    <row r="39" spans="1:5" ht="12.75">
      <c r="A39" s="264" t="s">
        <v>145</v>
      </c>
      <c r="B39" s="110"/>
      <c r="C39" s="110"/>
      <c r="D39" s="110"/>
      <c r="E39" s="260">
        <f t="shared" si="3"/>
        <v>0</v>
      </c>
    </row>
    <row r="40" spans="1:5" ht="12.75">
      <c r="A40" s="259" t="s">
        <v>146</v>
      </c>
      <c r="B40" s="110"/>
      <c r="C40" s="110"/>
      <c r="D40" s="110"/>
      <c r="E40" s="260">
        <f t="shared" si="3"/>
        <v>0</v>
      </c>
    </row>
    <row r="41" spans="1:5" ht="12.75">
      <c r="A41" s="259" t="s">
        <v>147</v>
      </c>
      <c r="B41" s="110"/>
      <c r="C41" s="110"/>
      <c r="D41" s="110"/>
      <c r="E41" s="260">
        <f t="shared" si="3"/>
        <v>0</v>
      </c>
    </row>
    <row r="42" spans="1:5" ht="12.75">
      <c r="A42" s="113"/>
      <c r="B42" s="110"/>
      <c r="C42" s="110"/>
      <c r="D42" s="110"/>
      <c r="E42" s="260">
        <f t="shared" si="3"/>
        <v>0</v>
      </c>
    </row>
    <row r="43" spans="1:5" ht="12.75">
      <c r="A43" s="113"/>
      <c r="B43" s="110"/>
      <c r="C43" s="110"/>
      <c r="D43" s="110"/>
      <c r="E43" s="260">
        <f t="shared" si="3"/>
        <v>0</v>
      </c>
    </row>
    <row r="44" spans="1:5" ht="13.5" thickBot="1">
      <c r="A44" s="111"/>
      <c r="B44" s="112"/>
      <c r="C44" s="112"/>
      <c r="D44" s="112"/>
      <c r="E44" s="260">
        <f t="shared" si="3"/>
        <v>0</v>
      </c>
    </row>
    <row r="45" spans="1:5" ht="13.5" thickBot="1">
      <c r="A45" s="261" t="s">
        <v>54</v>
      </c>
      <c r="B45" s="262">
        <f>SUM(B38:B44)</f>
        <v>0</v>
      </c>
      <c r="C45" s="262">
        <f>SUM(C38:C44)</f>
        <v>0</v>
      </c>
      <c r="D45" s="262">
        <f>SUM(D38:D44)</f>
        <v>0</v>
      </c>
      <c r="E45" s="263">
        <f>SUM(E38:E44)</f>
        <v>0</v>
      </c>
    </row>
    <row r="46" spans="1:5" ht="12.75">
      <c r="A46" s="250"/>
      <c r="B46" s="250"/>
      <c r="C46" s="250"/>
      <c r="D46" s="250"/>
      <c r="E46" s="250"/>
    </row>
    <row r="47" spans="1:5" ht="15.75">
      <c r="A47" s="623" t="str">
        <f>+CONCATENATE("Önkormányzaton kívüli EU-s projektekhez történő hozzájárulás ",LEFT(ÖSSZEFÜGGÉSEK!A5,4),". évi előirányzat")</f>
        <v>Önkormányzaton kívüli EU-s projektekhez történő hozzájárulás 2016. évi előirányzat</v>
      </c>
      <c r="B47" s="623"/>
      <c r="C47" s="623"/>
      <c r="D47" s="623"/>
      <c r="E47" s="623"/>
    </row>
    <row r="48" spans="1:5" ht="13.5" thickBot="1">
      <c r="A48" s="250"/>
      <c r="B48" s="250"/>
      <c r="C48" s="250"/>
      <c r="D48" s="250"/>
      <c r="E48" s="250"/>
    </row>
    <row r="49" spans="1:8" ht="13.5" thickBot="1">
      <c r="A49" s="628" t="s">
        <v>142</v>
      </c>
      <c r="B49" s="629"/>
      <c r="C49" s="630"/>
      <c r="D49" s="626" t="s">
        <v>151</v>
      </c>
      <c r="E49" s="627"/>
      <c r="H49" s="54"/>
    </row>
    <row r="50" spans="1:5" ht="12.75">
      <c r="A50" s="631" t="s">
        <v>606</v>
      </c>
      <c r="B50" s="632"/>
      <c r="C50" s="633"/>
      <c r="D50" s="619">
        <v>84</v>
      </c>
      <c r="E50" s="620"/>
    </row>
    <row r="51" spans="1:5" ht="13.5" thickBot="1">
      <c r="A51" s="634"/>
      <c r="B51" s="635"/>
      <c r="C51" s="636"/>
      <c r="D51" s="621"/>
      <c r="E51" s="622"/>
    </row>
    <row r="52" spans="1:5" ht="13.5" thickBot="1">
      <c r="A52" s="616" t="s">
        <v>54</v>
      </c>
      <c r="B52" s="617"/>
      <c r="C52" s="618"/>
      <c r="D52" s="624">
        <f>SUM(D50:E51)</f>
        <v>84</v>
      </c>
      <c r="E52" s="625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firstPageNumber="33" useFirstPageNumber="1"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……/2016. (….) önkormányzati rendelethez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27">
      <selection activeCell="C159" sqref="C159"/>
    </sheetView>
  </sheetViews>
  <sheetFormatPr defaultColWidth="9.00390625" defaultRowHeight="12.75"/>
  <cols>
    <col min="1" max="1" width="19.50390625" style="444" customWidth="1"/>
    <col min="2" max="2" width="72.00390625" style="445" customWidth="1"/>
    <col min="3" max="3" width="25.00390625" style="446" customWidth="1"/>
    <col min="4" max="16384" width="9.375" style="3" customWidth="1"/>
  </cols>
  <sheetData>
    <row r="1" spans="1:3" s="2" customFormat="1" ht="16.5" customHeight="1" thickBot="1">
      <c r="A1" s="265"/>
      <c r="B1" s="267"/>
      <c r="C1" s="290" t="str">
        <f>+CONCATENATE("9.1. melléklet a ……/",LEFT(ÖSSZEFÜGGÉSEK!A5,4),". (….) önkormányzati rendelethez")</f>
        <v>9.1. melléklet a ……/2016. (….) önkormányzati rendelethez</v>
      </c>
    </row>
    <row r="2" spans="1:3" s="114" customFormat="1" ht="21" customHeight="1">
      <c r="A2" s="461" t="s">
        <v>64</v>
      </c>
      <c r="B2" s="403" t="s">
        <v>230</v>
      </c>
      <c r="C2" s="405" t="s">
        <v>55</v>
      </c>
    </row>
    <row r="3" spans="1:3" s="114" customFormat="1" ht="16.5" thickBot="1">
      <c r="A3" s="268" t="s">
        <v>207</v>
      </c>
      <c r="B3" s="404" t="s">
        <v>410</v>
      </c>
      <c r="C3" s="552" t="s">
        <v>55</v>
      </c>
    </row>
    <row r="4" spans="1:3" s="115" customFormat="1" ht="15.75" customHeight="1" thickBot="1">
      <c r="A4" s="269"/>
      <c r="B4" s="269"/>
      <c r="C4" s="270" t="s">
        <v>56</v>
      </c>
    </row>
    <row r="5" spans="1:3" ht="13.5" thickBot="1">
      <c r="A5" s="462" t="s">
        <v>209</v>
      </c>
      <c r="B5" s="271" t="s">
        <v>576</v>
      </c>
      <c r="C5" s="406" t="s">
        <v>57</v>
      </c>
    </row>
    <row r="6" spans="1:3" s="76" customFormat="1" ht="12.75" customHeight="1" thickBot="1">
      <c r="A6" s="232"/>
      <c r="B6" s="233" t="s">
        <v>503</v>
      </c>
      <c r="C6" s="234" t="s">
        <v>504</v>
      </c>
    </row>
    <row r="7" spans="1:3" s="76" customFormat="1" ht="15.75" customHeight="1" thickBot="1">
      <c r="A7" s="273"/>
      <c r="B7" s="274" t="s">
        <v>58</v>
      </c>
      <c r="C7" s="407"/>
    </row>
    <row r="8" spans="1:3" s="76" customFormat="1" ht="12" customHeight="1" thickBot="1">
      <c r="A8" s="37" t="s">
        <v>19</v>
      </c>
      <c r="B8" s="21" t="s">
        <v>260</v>
      </c>
      <c r="C8" s="342">
        <f>+C9+C10+C11+C12+C13+C14</f>
        <v>140559</v>
      </c>
    </row>
    <row r="9" spans="1:3" s="116" customFormat="1" ht="12" customHeight="1">
      <c r="A9" s="490" t="s">
        <v>101</v>
      </c>
      <c r="B9" s="471" t="s">
        <v>261</v>
      </c>
      <c r="C9" s="345">
        <v>43439</v>
      </c>
    </row>
    <row r="10" spans="1:3" s="117" customFormat="1" ht="12" customHeight="1">
      <c r="A10" s="491" t="s">
        <v>102</v>
      </c>
      <c r="B10" s="472" t="s">
        <v>262</v>
      </c>
      <c r="C10" s="344">
        <v>39025</v>
      </c>
    </row>
    <row r="11" spans="1:3" s="117" customFormat="1" ht="12" customHeight="1">
      <c r="A11" s="491" t="s">
        <v>103</v>
      </c>
      <c r="B11" s="472" t="s">
        <v>562</v>
      </c>
      <c r="C11" s="344">
        <v>55767</v>
      </c>
    </row>
    <row r="12" spans="1:3" s="117" customFormat="1" ht="12" customHeight="1">
      <c r="A12" s="491" t="s">
        <v>104</v>
      </c>
      <c r="B12" s="472" t="s">
        <v>264</v>
      </c>
      <c r="C12" s="344">
        <v>2328</v>
      </c>
    </row>
    <row r="13" spans="1:3" s="117" customFormat="1" ht="12" customHeight="1">
      <c r="A13" s="491" t="s">
        <v>152</v>
      </c>
      <c r="B13" s="472" t="s">
        <v>516</v>
      </c>
      <c r="C13" s="344"/>
    </row>
    <row r="14" spans="1:3" s="116" customFormat="1" ht="12" customHeight="1" thickBot="1">
      <c r="A14" s="492" t="s">
        <v>105</v>
      </c>
      <c r="B14" s="473" t="s">
        <v>445</v>
      </c>
      <c r="C14" s="344"/>
    </row>
    <row r="15" spans="1:3" s="116" customFormat="1" ht="12" customHeight="1" thickBot="1">
      <c r="A15" s="37" t="s">
        <v>20</v>
      </c>
      <c r="B15" s="337" t="s">
        <v>265</v>
      </c>
      <c r="C15" s="342">
        <f>+C16+C17+C18+C19+C20</f>
        <v>104758</v>
      </c>
    </row>
    <row r="16" spans="1:3" s="116" customFormat="1" ht="12" customHeight="1">
      <c r="A16" s="490" t="s">
        <v>107</v>
      </c>
      <c r="B16" s="471" t="s">
        <v>266</v>
      </c>
      <c r="C16" s="345"/>
    </row>
    <row r="17" spans="1:3" s="116" customFormat="1" ht="12" customHeight="1">
      <c r="A17" s="491" t="s">
        <v>108</v>
      </c>
      <c r="B17" s="472" t="s">
        <v>267</v>
      </c>
      <c r="C17" s="344"/>
    </row>
    <row r="18" spans="1:3" s="116" customFormat="1" ht="12" customHeight="1">
      <c r="A18" s="491" t="s">
        <v>109</v>
      </c>
      <c r="B18" s="472" t="s">
        <v>434</v>
      </c>
      <c r="C18" s="344"/>
    </row>
    <row r="19" spans="1:3" s="116" customFormat="1" ht="12" customHeight="1">
      <c r="A19" s="491" t="s">
        <v>110</v>
      </c>
      <c r="B19" s="472" t="s">
        <v>435</v>
      </c>
      <c r="C19" s="344"/>
    </row>
    <row r="20" spans="1:3" s="116" customFormat="1" ht="12" customHeight="1">
      <c r="A20" s="491" t="s">
        <v>111</v>
      </c>
      <c r="B20" s="472" t="s">
        <v>268</v>
      </c>
      <c r="C20" s="344">
        <v>104758</v>
      </c>
    </row>
    <row r="21" spans="1:3" s="117" customFormat="1" ht="12" customHeight="1" thickBot="1">
      <c r="A21" s="492" t="s">
        <v>120</v>
      </c>
      <c r="B21" s="473" t="s">
        <v>269</v>
      </c>
      <c r="C21" s="346"/>
    </row>
    <row r="22" spans="1:3" s="117" customFormat="1" ht="12" customHeight="1" thickBot="1">
      <c r="A22" s="37" t="s">
        <v>21</v>
      </c>
      <c r="B22" s="21" t="s">
        <v>270</v>
      </c>
      <c r="C22" s="342">
        <f>+C23+C24+C25+C26+C27</f>
        <v>4382</v>
      </c>
    </row>
    <row r="23" spans="1:3" s="117" customFormat="1" ht="12" customHeight="1">
      <c r="A23" s="490" t="s">
        <v>90</v>
      </c>
      <c r="B23" s="471" t="s">
        <v>271</v>
      </c>
      <c r="C23" s="345"/>
    </row>
    <row r="24" spans="1:3" s="116" customFormat="1" ht="12" customHeight="1">
      <c r="A24" s="491" t="s">
        <v>91</v>
      </c>
      <c r="B24" s="472" t="s">
        <v>272</v>
      </c>
      <c r="C24" s="344"/>
    </row>
    <row r="25" spans="1:3" s="117" customFormat="1" ht="12" customHeight="1">
      <c r="A25" s="491" t="s">
        <v>92</v>
      </c>
      <c r="B25" s="472" t="s">
        <v>436</v>
      </c>
      <c r="C25" s="344"/>
    </row>
    <row r="26" spans="1:3" s="117" customFormat="1" ht="12" customHeight="1">
      <c r="A26" s="491" t="s">
        <v>93</v>
      </c>
      <c r="B26" s="472" t="s">
        <v>437</v>
      </c>
      <c r="C26" s="344"/>
    </row>
    <row r="27" spans="1:3" s="117" customFormat="1" ht="12" customHeight="1">
      <c r="A27" s="491" t="s">
        <v>175</v>
      </c>
      <c r="B27" s="472" t="s">
        <v>273</v>
      </c>
      <c r="C27" s="344">
        <v>4382</v>
      </c>
    </row>
    <row r="28" spans="1:3" s="117" customFormat="1" ht="12" customHeight="1" thickBot="1">
      <c r="A28" s="492" t="s">
        <v>176</v>
      </c>
      <c r="B28" s="473" t="s">
        <v>274</v>
      </c>
      <c r="C28" s="346"/>
    </row>
    <row r="29" spans="1:3" s="117" customFormat="1" ht="12" customHeight="1" thickBot="1">
      <c r="A29" s="37" t="s">
        <v>177</v>
      </c>
      <c r="B29" s="21" t="s">
        <v>573</v>
      </c>
      <c r="C29" s="348">
        <f>SUM(C30:C36)</f>
        <v>34020</v>
      </c>
    </row>
    <row r="30" spans="1:3" s="117" customFormat="1" ht="12" customHeight="1">
      <c r="A30" s="490" t="s">
        <v>276</v>
      </c>
      <c r="B30" s="471" t="s">
        <v>567</v>
      </c>
      <c r="C30" s="466"/>
    </row>
    <row r="31" spans="1:3" s="117" customFormat="1" ht="12" customHeight="1">
      <c r="A31" s="491" t="s">
        <v>277</v>
      </c>
      <c r="B31" s="472" t="s">
        <v>579</v>
      </c>
      <c r="C31" s="344">
        <v>2500</v>
      </c>
    </row>
    <row r="32" spans="1:3" s="117" customFormat="1" ht="12" customHeight="1">
      <c r="A32" s="491" t="s">
        <v>278</v>
      </c>
      <c r="B32" s="472" t="s">
        <v>569</v>
      </c>
      <c r="C32" s="344">
        <v>25000</v>
      </c>
    </row>
    <row r="33" spans="1:3" s="117" customFormat="1" ht="12" customHeight="1">
      <c r="A33" s="491" t="s">
        <v>279</v>
      </c>
      <c r="B33" s="472" t="s">
        <v>570</v>
      </c>
      <c r="C33" s="344">
        <v>2500</v>
      </c>
    </row>
    <row r="34" spans="1:3" s="117" customFormat="1" ht="12" customHeight="1">
      <c r="A34" s="491" t="s">
        <v>564</v>
      </c>
      <c r="B34" s="472" t="s">
        <v>280</v>
      </c>
      <c r="C34" s="344">
        <v>3500</v>
      </c>
    </row>
    <row r="35" spans="1:3" s="117" customFormat="1" ht="12" customHeight="1">
      <c r="A35" s="491" t="s">
        <v>565</v>
      </c>
      <c r="B35" s="472" t="s">
        <v>281</v>
      </c>
      <c r="C35" s="344"/>
    </row>
    <row r="36" spans="1:3" s="117" customFormat="1" ht="12" customHeight="1" thickBot="1">
      <c r="A36" s="492" t="s">
        <v>566</v>
      </c>
      <c r="B36" s="576" t="s">
        <v>282</v>
      </c>
      <c r="C36" s="346">
        <v>520</v>
      </c>
    </row>
    <row r="37" spans="1:3" s="117" customFormat="1" ht="12" customHeight="1" thickBot="1">
      <c r="A37" s="37" t="s">
        <v>23</v>
      </c>
      <c r="B37" s="21" t="s">
        <v>446</v>
      </c>
      <c r="C37" s="342">
        <f>SUM(C38:C48)</f>
        <v>15329</v>
      </c>
    </row>
    <row r="38" spans="1:3" s="117" customFormat="1" ht="12" customHeight="1">
      <c r="A38" s="490" t="s">
        <v>94</v>
      </c>
      <c r="B38" s="471" t="s">
        <v>285</v>
      </c>
      <c r="C38" s="345"/>
    </row>
    <row r="39" spans="1:3" s="117" customFormat="1" ht="12" customHeight="1">
      <c r="A39" s="491" t="s">
        <v>95</v>
      </c>
      <c r="B39" s="472" t="s">
        <v>286</v>
      </c>
      <c r="C39" s="344">
        <v>7449</v>
      </c>
    </row>
    <row r="40" spans="1:3" s="117" customFormat="1" ht="12" customHeight="1">
      <c r="A40" s="491" t="s">
        <v>96</v>
      </c>
      <c r="B40" s="472" t="s">
        <v>287</v>
      </c>
      <c r="C40" s="344">
        <v>559</v>
      </c>
    </row>
    <row r="41" spans="1:3" s="117" customFormat="1" ht="12" customHeight="1">
      <c r="A41" s="491" t="s">
        <v>179</v>
      </c>
      <c r="B41" s="472" t="s">
        <v>288</v>
      </c>
      <c r="C41" s="344">
        <v>3100</v>
      </c>
    </row>
    <row r="42" spans="1:3" s="117" customFormat="1" ht="12" customHeight="1">
      <c r="A42" s="491" t="s">
        <v>180</v>
      </c>
      <c r="B42" s="472" t="s">
        <v>289</v>
      </c>
      <c r="C42" s="344">
        <v>1345</v>
      </c>
    </row>
    <row r="43" spans="1:3" s="117" customFormat="1" ht="12" customHeight="1">
      <c r="A43" s="491" t="s">
        <v>181</v>
      </c>
      <c r="B43" s="472" t="s">
        <v>290</v>
      </c>
      <c r="C43" s="344">
        <v>2397</v>
      </c>
    </row>
    <row r="44" spans="1:3" s="117" customFormat="1" ht="12" customHeight="1">
      <c r="A44" s="491" t="s">
        <v>182</v>
      </c>
      <c r="B44" s="472" t="s">
        <v>291</v>
      </c>
      <c r="C44" s="344">
        <v>479</v>
      </c>
    </row>
    <row r="45" spans="1:3" s="117" customFormat="1" ht="12" customHeight="1">
      <c r="A45" s="491" t="s">
        <v>183</v>
      </c>
      <c r="B45" s="472" t="s">
        <v>572</v>
      </c>
      <c r="C45" s="344"/>
    </row>
    <row r="46" spans="1:3" s="117" customFormat="1" ht="12" customHeight="1">
      <c r="A46" s="491" t="s">
        <v>283</v>
      </c>
      <c r="B46" s="472" t="s">
        <v>293</v>
      </c>
      <c r="C46" s="347"/>
    </row>
    <row r="47" spans="1:3" s="117" customFormat="1" ht="12" customHeight="1">
      <c r="A47" s="492" t="s">
        <v>284</v>
      </c>
      <c r="B47" s="473" t="s">
        <v>448</v>
      </c>
      <c r="C47" s="457"/>
    </row>
    <row r="48" spans="1:3" s="117" customFormat="1" ht="12" customHeight="1" thickBot="1">
      <c r="A48" s="492" t="s">
        <v>447</v>
      </c>
      <c r="B48" s="473" t="s">
        <v>294</v>
      </c>
      <c r="C48" s="457"/>
    </row>
    <row r="49" spans="1:3" s="117" customFormat="1" ht="12" customHeight="1" thickBot="1">
      <c r="A49" s="37" t="s">
        <v>24</v>
      </c>
      <c r="B49" s="21" t="s">
        <v>295</v>
      </c>
      <c r="C49" s="342">
        <f>SUM(C50:C54)</f>
        <v>0</v>
      </c>
    </row>
    <row r="50" spans="1:3" s="117" customFormat="1" ht="12" customHeight="1">
      <c r="A50" s="490" t="s">
        <v>97</v>
      </c>
      <c r="B50" s="471" t="s">
        <v>299</v>
      </c>
      <c r="C50" s="516"/>
    </row>
    <row r="51" spans="1:3" s="117" customFormat="1" ht="12" customHeight="1">
      <c r="A51" s="491" t="s">
        <v>98</v>
      </c>
      <c r="B51" s="472" t="s">
        <v>300</v>
      </c>
      <c r="C51" s="347"/>
    </row>
    <row r="52" spans="1:3" s="117" customFormat="1" ht="12" customHeight="1">
      <c r="A52" s="491" t="s">
        <v>296</v>
      </c>
      <c r="B52" s="472" t="s">
        <v>301</v>
      </c>
      <c r="C52" s="347"/>
    </row>
    <row r="53" spans="1:3" s="117" customFormat="1" ht="12" customHeight="1">
      <c r="A53" s="491" t="s">
        <v>297</v>
      </c>
      <c r="B53" s="472" t="s">
        <v>302</v>
      </c>
      <c r="C53" s="347"/>
    </row>
    <row r="54" spans="1:3" s="117" customFormat="1" ht="12" customHeight="1" thickBot="1">
      <c r="A54" s="492" t="s">
        <v>298</v>
      </c>
      <c r="B54" s="473" t="s">
        <v>303</v>
      </c>
      <c r="C54" s="457"/>
    </row>
    <row r="55" spans="1:3" s="117" customFormat="1" ht="12" customHeight="1" thickBot="1">
      <c r="A55" s="37" t="s">
        <v>184</v>
      </c>
      <c r="B55" s="21" t="s">
        <v>304</v>
      </c>
      <c r="C55" s="342">
        <f>SUM(C56:C58)</f>
        <v>0</v>
      </c>
    </row>
    <row r="56" spans="1:3" s="117" customFormat="1" ht="12" customHeight="1">
      <c r="A56" s="490" t="s">
        <v>99</v>
      </c>
      <c r="B56" s="471" t="s">
        <v>305</v>
      </c>
      <c r="C56" s="345"/>
    </row>
    <row r="57" spans="1:3" s="117" customFormat="1" ht="12" customHeight="1">
      <c r="A57" s="491" t="s">
        <v>100</v>
      </c>
      <c r="B57" s="472" t="s">
        <v>438</v>
      </c>
      <c r="C57" s="344"/>
    </row>
    <row r="58" spans="1:3" s="117" customFormat="1" ht="12" customHeight="1">
      <c r="A58" s="491" t="s">
        <v>308</v>
      </c>
      <c r="B58" s="472" t="s">
        <v>306</v>
      </c>
      <c r="C58" s="344"/>
    </row>
    <row r="59" spans="1:3" s="117" customFormat="1" ht="12" customHeight="1" thickBot="1">
      <c r="A59" s="492" t="s">
        <v>309</v>
      </c>
      <c r="B59" s="473" t="s">
        <v>307</v>
      </c>
      <c r="C59" s="346"/>
    </row>
    <row r="60" spans="1:3" s="117" customFormat="1" ht="12" customHeight="1" thickBot="1">
      <c r="A60" s="37" t="s">
        <v>26</v>
      </c>
      <c r="B60" s="337" t="s">
        <v>310</v>
      </c>
      <c r="C60" s="342">
        <f>SUM(C61:C63)</f>
        <v>33500</v>
      </c>
    </row>
    <row r="61" spans="1:3" s="117" customFormat="1" ht="12" customHeight="1">
      <c r="A61" s="490" t="s">
        <v>185</v>
      </c>
      <c r="B61" s="471" t="s">
        <v>312</v>
      </c>
      <c r="C61" s="347">
        <v>33500</v>
      </c>
    </row>
    <row r="62" spans="1:3" s="117" customFormat="1" ht="12" customHeight="1">
      <c r="A62" s="491" t="s">
        <v>186</v>
      </c>
      <c r="B62" s="472" t="s">
        <v>439</v>
      </c>
      <c r="C62" s="347"/>
    </row>
    <row r="63" spans="1:3" s="117" customFormat="1" ht="12" customHeight="1">
      <c r="A63" s="491" t="s">
        <v>236</v>
      </c>
      <c r="B63" s="472" t="s">
        <v>313</v>
      </c>
      <c r="C63" s="347"/>
    </row>
    <row r="64" spans="1:3" s="117" customFormat="1" ht="12" customHeight="1" thickBot="1">
      <c r="A64" s="492" t="s">
        <v>311</v>
      </c>
      <c r="B64" s="473" t="s">
        <v>314</v>
      </c>
      <c r="C64" s="347"/>
    </row>
    <row r="65" spans="1:3" s="117" customFormat="1" ht="12" customHeight="1" thickBot="1">
      <c r="A65" s="37" t="s">
        <v>27</v>
      </c>
      <c r="B65" s="21" t="s">
        <v>315</v>
      </c>
      <c r="C65" s="348">
        <f>+C8+C15+C22+C29+C37+C49+C55+C60</f>
        <v>332548</v>
      </c>
    </row>
    <row r="66" spans="1:3" s="117" customFormat="1" ht="12" customHeight="1" thickBot="1">
      <c r="A66" s="493" t="s">
        <v>406</v>
      </c>
      <c r="B66" s="337" t="s">
        <v>317</v>
      </c>
      <c r="C66" s="342">
        <f>SUM(C67:C69)</f>
        <v>0</v>
      </c>
    </row>
    <row r="67" spans="1:3" s="117" customFormat="1" ht="12" customHeight="1">
      <c r="A67" s="490" t="s">
        <v>348</v>
      </c>
      <c r="B67" s="471" t="s">
        <v>318</v>
      </c>
      <c r="C67" s="347"/>
    </row>
    <row r="68" spans="1:3" s="117" customFormat="1" ht="12" customHeight="1">
      <c r="A68" s="491" t="s">
        <v>357</v>
      </c>
      <c r="B68" s="472" t="s">
        <v>319</v>
      </c>
      <c r="C68" s="347"/>
    </row>
    <row r="69" spans="1:3" s="117" customFormat="1" ht="12" customHeight="1" thickBot="1">
      <c r="A69" s="492" t="s">
        <v>358</v>
      </c>
      <c r="B69" s="474" t="s">
        <v>320</v>
      </c>
      <c r="C69" s="347"/>
    </row>
    <row r="70" spans="1:3" s="117" customFormat="1" ht="12" customHeight="1" thickBot="1">
      <c r="A70" s="493" t="s">
        <v>321</v>
      </c>
      <c r="B70" s="337" t="s">
        <v>322</v>
      </c>
      <c r="C70" s="342">
        <f>SUM(C71:C74)</f>
        <v>0</v>
      </c>
    </row>
    <row r="71" spans="1:3" s="117" customFormat="1" ht="12" customHeight="1">
      <c r="A71" s="490" t="s">
        <v>153</v>
      </c>
      <c r="B71" s="471" t="s">
        <v>323</v>
      </c>
      <c r="C71" s="347"/>
    </row>
    <row r="72" spans="1:3" s="117" customFormat="1" ht="12" customHeight="1">
      <c r="A72" s="491" t="s">
        <v>154</v>
      </c>
      <c r="B72" s="472" t="s">
        <v>324</v>
      </c>
      <c r="C72" s="347"/>
    </row>
    <row r="73" spans="1:3" s="117" customFormat="1" ht="12" customHeight="1">
      <c r="A73" s="491" t="s">
        <v>349</v>
      </c>
      <c r="B73" s="472" t="s">
        <v>325</v>
      </c>
      <c r="C73" s="347"/>
    </row>
    <row r="74" spans="1:3" s="117" customFormat="1" ht="12" customHeight="1" thickBot="1">
      <c r="A74" s="492" t="s">
        <v>350</v>
      </c>
      <c r="B74" s="473" t="s">
        <v>326</v>
      </c>
      <c r="C74" s="347"/>
    </row>
    <row r="75" spans="1:3" s="117" customFormat="1" ht="12" customHeight="1" thickBot="1">
      <c r="A75" s="493" t="s">
        <v>327</v>
      </c>
      <c r="B75" s="337" t="s">
        <v>328</v>
      </c>
      <c r="C75" s="342">
        <f>SUM(C76:C77)</f>
        <v>36421</v>
      </c>
    </row>
    <row r="76" spans="1:3" s="117" customFormat="1" ht="12" customHeight="1">
      <c r="A76" s="490" t="s">
        <v>351</v>
      </c>
      <c r="B76" s="471" t="s">
        <v>329</v>
      </c>
      <c r="C76" s="347">
        <v>36421</v>
      </c>
    </row>
    <row r="77" spans="1:3" s="117" customFormat="1" ht="12" customHeight="1" thickBot="1">
      <c r="A77" s="492" t="s">
        <v>352</v>
      </c>
      <c r="B77" s="473" t="s">
        <v>330</v>
      </c>
      <c r="C77" s="347"/>
    </row>
    <row r="78" spans="1:3" s="116" customFormat="1" ht="12" customHeight="1" thickBot="1">
      <c r="A78" s="493" t="s">
        <v>331</v>
      </c>
      <c r="B78" s="337" t="s">
        <v>332</v>
      </c>
      <c r="C78" s="342">
        <f>SUM(C79:C81)</f>
        <v>0</v>
      </c>
    </row>
    <row r="79" spans="1:3" s="117" customFormat="1" ht="12" customHeight="1">
      <c r="A79" s="490" t="s">
        <v>353</v>
      </c>
      <c r="B79" s="471" t="s">
        <v>333</v>
      </c>
      <c r="C79" s="347"/>
    </row>
    <row r="80" spans="1:3" s="117" customFormat="1" ht="12" customHeight="1">
      <c r="A80" s="491" t="s">
        <v>354</v>
      </c>
      <c r="B80" s="472" t="s">
        <v>334</v>
      </c>
      <c r="C80" s="347"/>
    </row>
    <row r="81" spans="1:3" s="117" customFormat="1" ht="12" customHeight="1" thickBot="1">
      <c r="A81" s="492" t="s">
        <v>355</v>
      </c>
      <c r="B81" s="473" t="s">
        <v>335</v>
      </c>
      <c r="C81" s="347"/>
    </row>
    <row r="82" spans="1:3" s="117" customFormat="1" ht="12" customHeight="1" thickBot="1">
      <c r="A82" s="493" t="s">
        <v>336</v>
      </c>
      <c r="B82" s="337" t="s">
        <v>356</v>
      </c>
      <c r="C82" s="342">
        <f>SUM(C83:C86)</f>
        <v>0</v>
      </c>
    </row>
    <row r="83" spans="1:3" s="117" customFormat="1" ht="12" customHeight="1">
      <c r="A83" s="494" t="s">
        <v>337</v>
      </c>
      <c r="B83" s="471" t="s">
        <v>338</v>
      </c>
      <c r="C83" s="347"/>
    </row>
    <row r="84" spans="1:3" s="117" customFormat="1" ht="12" customHeight="1">
      <c r="A84" s="495" t="s">
        <v>339</v>
      </c>
      <c r="B84" s="472" t="s">
        <v>340</v>
      </c>
      <c r="C84" s="347"/>
    </row>
    <row r="85" spans="1:3" s="117" customFormat="1" ht="12" customHeight="1">
      <c r="A85" s="495" t="s">
        <v>341</v>
      </c>
      <c r="B85" s="472" t="s">
        <v>342</v>
      </c>
      <c r="C85" s="347"/>
    </row>
    <row r="86" spans="1:3" s="116" customFormat="1" ht="12" customHeight="1" thickBot="1">
      <c r="A86" s="496" t="s">
        <v>343</v>
      </c>
      <c r="B86" s="473" t="s">
        <v>344</v>
      </c>
      <c r="C86" s="347"/>
    </row>
    <row r="87" spans="1:3" s="116" customFormat="1" ht="12" customHeight="1" thickBot="1">
      <c r="A87" s="493" t="s">
        <v>345</v>
      </c>
      <c r="B87" s="337" t="s">
        <v>485</v>
      </c>
      <c r="C87" s="517"/>
    </row>
    <row r="88" spans="1:3" s="116" customFormat="1" ht="12" customHeight="1" thickBot="1">
      <c r="A88" s="493" t="s">
        <v>517</v>
      </c>
      <c r="B88" s="337" t="s">
        <v>346</v>
      </c>
      <c r="C88" s="517"/>
    </row>
    <row r="89" spans="1:3" s="116" customFormat="1" ht="12" customHeight="1" thickBot="1">
      <c r="A89" s="493" t="s">
        <v>518</v>
      </c>
      <c r="B89" s="478" t="s">
        <v>488</v>
      </c>
      <c r="C89" s="348">
        <f>+C66+C70+C75+C78+C82+C88+C87</f>
        <v>36421</v>
      </c>
    </row>
    <row r="90" spans="1:3" s="116" customFormat="1" ht="12" customHeight="1" thickBot="1">
      <c r="A90" s="497" t="s">
        <v>519</v>
      </c>
      <c r="B90" s="479" t="s">
        <v>520</v>
      </c>
      <c r="C90" s="348">
        <f>+C65+C89</f>
        <v>368969</v>
      </c>
    </row>
    <row r="91" spans="1:3" s="117" customFormat="1" ht="15" customHeight="1" thickBot="1">
      <c r="A91" s="279"/>
      <c r="B91" s="280"/>
      <c r="C91" s="412"/>
    </row>
    <row r="92" spans="1:3" s="76" customFormat="1" ht="16.5" customHeight="1" thickBot="1">
      <c r="A92" s="283"/>
      <c r="B92" s="284" t="s">
        <v>59</v>
      </c>
      <c r="C92" s="414"/>
    </row>
    <row r="93" spans="1:3" s="118" customFormat="1" ht="12" customHeight="1" thickBot="1">
      <c r="A93" s="463" t="s">
        <v>19</v>
      </c>
      <c r="B93" s="31" t="s">
        <v>524</v>
      </c>
      <c r="C93" s="341">
        <f>+C94+C95+C96+C97+C98</f>
        <v>246521</v>
      </c>
    </row>
    <row r="94" spans="1:3" ht="12" customHeight="1">
      <c r="A94" s="498" t="s">
        <v>101</v>
      </c>
      <c r="B94" s="10" t="s">
        <v>50</v>
      </c>
      <c r="C94" s="343">
        <v>95412</v>
      </c>
    </row>
    <row r="95" spans="1:3" ht="12" customHeight="1">
      <c r="A95" s="491" t="s">
        <v>102</v>
      </c>
      <c r="B95" s="8" t="s">
        <v>187</v>
      </c>
      <c r="C95" s="344">
        <v>18474</v>
      </c>
    </row>
    <row r="96" spans="1:3" ht="12" customHeight="1">
      <c r="A96" s="491" t="s">
        <v>103</v>
      </c>
      <c r="B96" s="8" t="s">
        <v>143</v>
      </c>
      <c r="C96" s="346">
        <v>94225</v>
      </c>
    </row>
    <row r="97" spans="1:3" ht="12" customHeight="1">
      <c r="A97" s="491" t="s">
        <v>104</v>
      </c>
      <c r="B97" s="11" t="s">
        <v>188</v>
      </c>
      <c r="C97" s="346">
        <v>4175</v>
      </c>
    </row>
    <row r="98" spans="1:3" ht="12" customHeight="1">
      <c r="A98" s="491" t="s">
        <v>115</v>
      </c>
      <c r="B98" s="19" t="s">
        <v>189</v>
      </c>
      <c r="C98" s="346">
        <f>SUM(C99:C111)</f>
        <v>34235</v>
      </c>
    </row>
    <row r="99" spans="1:3" ht="12" customHeight="1">
      <c r="A99" s="491" t="s">
        <v>105</v>
      </c>
      <c r="B99" s="8" t="s">
        <v>454</v>
      </c>
      <c r="C99" s="346"/>
    </row>
    <row r="100" spans="1:3" ht="12" customHeight="1">
      <c r="A100" s="491" t="s">
        <v>106</v>
      </c>
      <c r="B100" s="172" t="s">
        <v>453</v>
      </c>
      <c r="C100" s="346"/>
    </row>
    <row r="101" spans="1:3" ht="12" customHeight="1">
      <c r="A101" s="491" t="s">
        <v>116</v>
      </c>
      <c r="B101" s="172" t="s">
        <v>452</v>
      </c>
      <c r="C101" s="346"/>
    </row>
    <row r="102" spans="1:3" ht="12" customHeight="1">
      <c r="A102" s="491" t="s">
        <v>117</v>
      </c>
      <c r="B102" s="170" t="s">
        <v>362</v>
      </c>
      <c r="C102" s="346"/>
    </row>
    <row r="103" spans="1:3" ht="12" customHeight="1">
      <c r="A103" s="491" t="s">
        <v>118</v>
      </c>
      <c r="B103" s="171" t="s">
        <v>363</v>
      </c>
      <c r="C103" s="346"/>
    </row>
    <row r="104" spans="1:3" ht="12" customHeight="1">
      <c r="A104" s="491" t="s">
        <v>119</v>
      </c>
      <c r="B104" s="171" t="s">
        <v>364</v>
      </c>
      <c r="C104" s="346"/>
    </row>
    <row r="105" spans="1:3" ht="12" customHeight="1">
      <c r="A105" s="491" t="s">
        <v>121</v>
      </c>
      <c r="B105" s="170" t="s">
        <v>365</v>
      </c>
      <c r="C105" s="346">
        <v>503</v>
      </c>
    </row>
    <row r="106" spans="1:3" ht="12" customHeight="1">
      <c r="A106" s="491" t="s">
        <v>190</v>
      </c>
      <c r="B106" s="170" t="s">
        <v>366</v>
      </c>
      <c r="C106" s="346"/>
    </row>
    <row r="107" spans="1:3" ht="12" customHeight="1">
      <c r="A107" s="491" t="s">
        <v>360</v>
      </c>
      <c r="B107" s="171" t="s">
        <v>367</v>
      </c>
      <c r="C107" s="346"/>
    </row>
    <row r="108" spans="1:3" ht="12" customHeight="1">
      <c r="A108" s="499" t="s">
        <v>361</v>
      </c>
      <c r="B108" s="172" t="s">
        <v>368</v>
      </c>
      <c r="C108" s="346"/>
    </row>
    <row r="109" spans="1:3" ht="12" customHeight="1">
      <c r="A109" s="491" t="s">
        <v>450</v>
      </c>
      <c r="B109" s="172" t="s">
        <v>369</v>
      </c>
      <c r="C109" s="346"/>
    </row>
    <row r="110" spans="1:3" ht="12" customHeight="1">
      <c r="A110" s="491" t="s">
        <v>451</v>
      </c>
      <c r="B110" s="172" t="s">
        <v>370</v>
      </c>
      <c r="C110" s="346">
        <v>695</v>
      </c>
    </row>
    <row r="111" spans="1:3" ht="12" customHeight="1">
      <c r="A111" s="491" t="s">
        <v>455</v>
      </c>
      <c r="B111" s="11" t="s">
        <v>580</v>
      </c>
      <c r="C111" s="344">
        <f>SUM(C112:C113)</f>
        <v>33037</v>
      </c>
    </row>
    <row r="112" spans="1:3" ht="12" customHeight="1">
      <c r="A112" s="492" t="s">
        <v>456</v>
      </c>
      <c r="B112" s="8" t="s">
        <v>581</v>
      </c>
      <c r="C112" s="344">
        <v>6746</v>
      </c>
    </row>
    <row r="113" spans="1:3" ht="12" customHeight="1" thickBot="1">
      <c r="A113" s="500" t="s">
        <v>457</v>
      </c>
      <c r="B113" s="548" t="s">
        <v>582</v>
      </c>
      <c r="C113" s="350">
        <v>26291</v>
      </c>
    </row>
    <row r="114" spans="1:3" ht="12" customHeight="1" thickBot="1">
      <c r="A114" s="37" t="s">
        <v>20</v>
      </c>
      <c r="B114" s="30" t="s">
        <v>371</v>
      </c>
      <c r="C114" s="342">
        <f>+C115+C117+C119</f>
        <v>9386</v>
      </c>
    </row>
    <row r="115" spans="1:3" ht="12" customHeight="1">
      <c r="A115" s="490" t="s">
        <v>107</v>
      </c>
      <c r="B115" s="8" t="s">
        <v>234</v>
      </c>
      <c r="C115" s="345">
        <v>6376</v>
      </c>
    </row>
    <row r="116" spans="1:3" ht="12" customHeight="1">
      <c r="A116" s="490" t="s">
        <v>108</v>
      </c>
      <c r="B116" s="12" t="s">
        <v>375</v>
      </c>
      <c r="C116" s="345"/>
    </row>
    <row r="117" spans="1:3" ht="12" customHeight="1">
      <c r="A117" s="490" t="s">
        <v>109</v>
      </c>
      <c r="B117" s="12" t="s">
        <v>191</v>
      </c>
      <c r="C117" s="344">
        <v>3010</v>
      </c>
    </row>
    <row r="118" spans="1:3" ht="12" customHeight="1">
      <c r="A118" s="490" t="s">
        <v>110</v>
      </c>
      <c r="B118" s="12" t="s">
        <v>376</v>
      </c>
      <c r="C118" s="309"/>
    </row>
    <row r="119" spans="1:3" ht="12" customHeight="1">
      <c r="A119" s="490" t="s">
        <v>111</v>
      </c>
      <c r="B119" s="339" t="s">
        <v>237</v>
      </c>
      <c r="C119" s="309"/>
    </row>
    <row r="120" spans="1:3" ht="12" customHeight="1">
      <c r="A120" s="490" t="s">
        <v>120</v>
      </c>
      <c r="B120" s="338" t="s">
        <v>440</v>
      </c>
      <c r="C120" s="309"/>
    </row>
    <row r="121" spans="1:3" ht="12" customHeight="1">
      <c r="A121" s="490" t="s">
        <v>122</v>
      </c>
      <c r="B121" s="467" t="s">
        <v>381</v>
      </c>
      <c r="C121" s="309"/>
    </row>
    <row r="122" spans="1:3" ht="12" customHeight="1">
      <c r="A122" s="490" t="s">
        <v>192</v>
      </c>
      <c r="B122" s="171" t="s">
        <v>364</v>
      </c>
      <c r="C122" s="309"/>
    </row>
    <row r="123" spans="1:3" ht="12" customHeight="1">
      <c r="A123" s="490" t="s">
        <v>193</v>
      </c>
      <c r="B123" s="171" t="s">
        <v>380</v>
      </c>
      <c r="C123" s="309"/>
    </row>
    <row r="124" spans="1:3" ht="12" customHeight="1">
      <c r="A124" s="490" t="s">
        <v>194</v>
      </c>
      <c r="B124" s="171" t="s">
        <v>379</v>
      </c>
      <c r="C124" s="309"/>
    </row>
    <row r="125" spans="1:3" ht="12" customHeight="1">
      <c r="A125" s="490" t="s">
        <v>372</v>
      </c>
      <c r="B125" s="171" t="s">
        <v>367</v>
      </c>
      <c r="C125" s="309"/>
    </row>
    <row r="126" spans="1:3" ht="12" customHeight="1">
      <c r="A126" s="490" t="s">
        <v>373</v>
      </c>
      <c r="B126" s="171" t="s">
        <v>378</v>
      </c>
      <c r="C126" s="309"/>
    </row>
    <row r="127" spans="1:3" ht="12" customHeight="1" thickBot="1">
      <c r="A127" s="499" t="s">
        <v>374</v>
      </c>
      <c r="B127" s="171" t="s">
        <v>377</v>
      </c>
      <c r="C127" s="311"/>
    </row>
    <row r="128" spans="1:3" ht="12" customHeight="1" thickBot="1">
      <c r="A128" s="37" t="s">
        <v>21</v>
      </c>
      <c r="B128" s="151" t="s">
        <v>458</v>
      </c>
      <c r="C128" s="342">
        <f>+C93+C114</f>
        <v>255907</v>
      </c>
    </row>
    <row r="129" spans="1:3" ht="12" customHeight="1" thickBot="1">
      <c r="A129" s="37" t="s">
        <v>22</v>
      </c>
      <c r="B129" s="151" t="s">
        <v>459</v>
      </c>
      <c r="C129" s="342">
        <f>+C130+C131+C132</f>
        <v>0</v>
      </c>
    </row>
    <row r="130" spans="1:3" s="118" customFormat="1" ht="12" customHeight="1">
      <c r="A130" s="490" t="s">
        <v>276</v>
      </c>
      <c r="B130" s="9" t="s">
        <v>527</v>
      </c>
      <c r="C130" s="309"/>
    </row>
    <row r="131" spans="1:3" ht="12" customHeight="1">
      <c r="A131" s="490" t="s">
        <v>277</v>
      </c>
      <c r="B131" s="9" t="s">
        <v>467</v>
      </c>
      <c r="C131" s="309"/>
    </row>
    <row r="132" spans="1:3" ht="12" customHeight="1" thickBot="1">
      <c r="A132" s="499" t="s">
        <v>278</v>
      </c>
      <c r="B132" s="7" t="s">
        <v>526</v>
      </c>
      <c r="C132" s="309"/>
    </row>
    <row r="133" spans="1:3" ht="12" customHeight="1" thickBot="1">
      <c r="A133" s="37" t="s">
        <v>23</v>
      </c>
      <c r="B133" s="151" t="s">
        <v>460</v>
      </c>
      <c r="C133" s="342">
        <f>+C134+C135+C136+C137+C138+C139</f>
        <v>0</v>
      </c>
    </row>
    <row r="134" spans="1:3" ht="12" customHeight="1">
      <c r="A134" s="490" t="s">
        <v>94</v>
      </c>
      <c r="B134" s="9" t="s">
        <v>469</v>
      </c>
      <c r="C134" s="309"/>
    </row>
    <row r="135" spans="1:3" ht="12" customHeight="1">
      <c r="A135" s="490" t="s">
        <v>95</v>
      </c>
      <c r="B135" s="9" t="s">
        <v>461</v>
      </c>
      <c r="C135" s="309"/>
    </row>
    <row r="136" spans="1:3" ht="12" customHeight="1">
      <c r="A136" s="490" t="s">
        <v>96</v>
      </c>
      <c r="B136" s="9" t="s">
        <v>462</v>
      </c>
      <c r="C136" s="309"/>
    </row>
    <row r="137" spans="1:3" ht="12" customHeight="1">
      <c r="A137" s="490" t="s">
        <v>179</v>
      </c>
      <c r="B137" s="9" t="s">
        <v>525</v>
      </c>
      <c r="C137" s="309"/>
    </row>
    <row r="138" spans="1:3" ht="12" customHeight="1">
      <c r="A138" s="490" t="s">
        <v>180</v>
      </c>
      <c r="B138" s="9" t="s">
        <v>464</v>
      </c>
      <c r="C138" s="309"/>
    </row>
    <row r="139" spans="1:3" s="118" customFormat="1" ht="12" customHeight="1" thickBot="1">
      <c r="A139" s="499" t="s">
        <v>181</v>
      </c>
      <c r="B139" s="7" t="s">
        <v>465</v>
      </c>
      <c r="C139" s="309"/>
    </row>
    <row r="140" spans="1:11" ht="12" customHeight="1" thickBot="1">
      <c r="A140" s="37" t="s">
        <v>24</v>
      </c>
      <c r="B140" s="151" t="s">
        <v>553</v>
      </c>
      <c r="C140" s="348">
        <f>+C141+C142+C144+C145+C143</f>
        <v>113062</v>
      </c>
      <c r="K140" s="291"/>
    </row>
    <row r="141" spans="1:3" ht="12.75">
      <c r="A141" s="490" t="s">
        <v>97</v>
      </c>
      <c r="B141" s="9" t="s">
        <v>382</v>
      </c>
      <c r="C141" s="309"/>
    </row>
    <row r="142" spans="1:3" ht="12" customHeight="1">
      <c r="A142" s="490" t="s">
        <v>98</v>
      </c>
      <c r="B142" s="9" t="s">
        <v>383</v>
      </c>
      <c r="C142" s="309">
        <v>4852</v>
      </c>
    </row>
    <row r="143" spans="1:3" ht="12" customHeight="1">
      <c r="A143" s="490" t="s">
        <v>296</v>
      </c>
      <c r="B143" s="9" t="s">
        <v>552</v>
      </c>
      <c r="C143" s="309">
        <v>108210</v>
      </c>
    </row>
    <row r="144" spans="1:3" s="118" customFormat="1" ht="12" customHeight="1">
      <c r="A144" s="490" t="s">
        <v>297</v>
      </c>
      <c r="B144" s="9" t="s">
        <v>474</v>
      </c>
      <c r="C144" s="309"/>
    </row>
    <row r="145" spans="1:3" s="118" customFormat="1" ht="12" customHeight="1" thickBot="1">
      <c r="A145" s="499" t="s">
        <v>298</v>
      </c>
      <c r="B145" s="7" t="s">
        <v>402</v>
      </c>
      <c r="C145" s="309"/>
    </row>
    <row r="146" spans="1:3" s="118" customFormat="1" ht="12" customHeight="1" thickBot="1">
      <c r="A146" s="37" t="s">
        <v>25</v>
      </c>
      <c r="B146" s="151" t="s">
        <v>475</v>
      </c>
      <c r="C146" s="351">
        <f>+C147+C148+C149+C150+C151</f>
        <v>0</v>
      </c>
    </row>
    <row r="147" spans="1:3" s="118" customFormat="1" ht="12" customHeight="1">
      <c r="A147" s="490" t="s">
        <v>99</v>
      </c>
      <c r="B147" s="9" t="s">
        <v>470</v>
      </c>
      <c r="C147" s="309"/>
    </row>
    <row r="148" spans="1:3" s="118" customFormat="1" ht="12" customHeight="1">
      <c r="A148" s="490" t="s">
        <v>100</v>
      </c>
      <c r="B148" s="9" t="s">
        <v>477</v>
      </c>
      <c r="C148" s="309"/>
    </row>
    <row r="149" spans="1:3" s="118" customFormat="1" ht="12" customHeight="1">
      <c r="A149" s="490" t="s">
        <v>308</v>
      </c>
      <c r="B149" s="9" t="s">
        <v>472</v>
      </c>
      <c r="C149" s="309"/>
    </row>
    <row r="150" spans="1:3" s="118" customFormat="1" ht="12" customHeight="1">
      <c r="A150" s="490" t="s">
        <v>309</v>
      </c>
      <c r="B150" s="9" t="s">
        <v>528</v>
      </c>
      <c r="C150" s="309"/>
    </row>
    <row r="151" spans="1:3" ht="12.75" customHeight="1" thickBot="1">
      <c r="A151" s="499" t="s">
        <v>476</v>
      </c>
      <c r="B151" s="7" t="s">
        <v>479</v>
      </c>
      <c r="C151" s="311"/>
    </row>
    <row r="152" spans="1:3" ht="12.75" customHeight="1" thickBot="1">
      <c r="A152" s="553" t="s">
        <v>26</v>
      </c>
      <c r="B152" s="151" t="s">
        <v>480</v>
      </c>
      <c r="C152" s="351"/>
    </row>
    <row r="153" spans="1:3" ht="12.75" customHeight="1" thickBot="1">
      <c r="A153" s="553" t="s">
        <v>27</v>
      </c>
      <c r="B153" s="151" t="s">
        <v>481</v>
      </c>
      <c r="C153" s="351"/>
    </row>
    <row r="154" spans="1:3" ht="12" customHeight="1" thickBot="1">
      <c r="A154" s="37" t="s">
        <v>28</v>
      </c>
      <c r="B154" s="151" t="s">
        <v>483</v>
      </c>
      <c r="C154" s="481">
        <f>+C129+C133+C140+C146+C152+C153</f>
        <v>113062</v>
      </c>
    </row>
    <row r="155" spans="1:3" ht="15" customHeight="1" thickBot="1">
      <c r="A155" s="501" t="s">
        <v>29</v>
      </c>
      <c r="B155" s="433" t="s">
        <v>482</v>
      </c>
      <c r="C155" s="481">
        <f>+C128+C154</f>
        <v>368969</v>
      </c>
    </row>
    <row r="156" spans="1:3" ht="13.5" thickBot="1">
      <c r="A156" s="441"/>
      <c r="B156" s="442"/>
      <c r="C156" s="443"/>
    </row>
    <row r="157" spans="1:3" ht="15" customHeight="1" thickBot="1">
      <c r="A157" s="288" t="s">
        <v>529</v>
      </c>
      <c r="B157" s="289"/>
      <c r="C157" s="583">
        <v>13.5</v>
      </c>
    </row>
    <row r="158" spans="1:3" ht="14.25" customHeight="1" thickBot="1">
      <c r="A158" s="288" t="s">
        <v>210</v>
      </c>
      <c r="B158" s="289"/>
      <c r="C158" s="148">
        <v>81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34" useFirstPageNumber="1" horizontalDpi="600" verticalDpi="600" orientation="portrait" paperSize="9" scale="75" r:id="rId1"/>
  <headerFooter alignWithMargins="0">
    <oddFooter>&amp;C&amp;P</oddFooter>
  </headerFooter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="130" zoomScaleNormal="130" zoomScaleSheetLayoutView="85" workbookViewId="0" topLeftCell="A130">
      <selection activeCell="C159" sqref="C159"/>
    </sheetView>
  </sheetViews>
  <sheetFormatPr defaultColWidth="9.00390625" defaultRowHeight="12.75"/>
  <cols>
    <col min="1" max="1" width="19.50390625" style="444" customWidth="1"/>
    <col min="2" max="2" width="72.00390625" style="445" customWidth="1"/>
    <col min="3" max="3" width="25.00390625" style="446" customWidth="1"/>
    <col min="4" max="16384" width="9.375" style="3" customWidth="1"/>
  </cols>
  <sheetData>
    <row r="1" spans="1:3" s="2" customFormat="1" ht="16.5" customHeight="1" thickBot="1">
      <c r="A1" s="265"/>
      <c r="B1" s="267"/>
      <c r="C1" s="290" t="str">
        <f>+CONCATENATE("9.1.1. melléklet a ……/",LEFT(ÖSSZEFÜGGÉSEK!A5,4),". (….) önkormányzati rendelethez")</f>
        <v>9.1.1. melléklet a ……/2016. (….) önkormányzati rendelethez</v>
      </c>
    </row>
    <row r="2" spans="1:3" s="114" customFormat="1" ht="21" customHeight="1">
      <c r="A2" s="461" t="s">
        <v>64</v>
      </c>
      <c r="B2" s="403" t="s">
        <v>230</v>
      </c>
      <c r="C2" s="405" t="s">
        <v>55</v>
      </c>
    </row>
    <row r="3" spans="1:3" s="114" customFormat="1" ht="16.5" thickBot="1">
      <c r="A3" s="268" t="s">
        <v>207</v>
      </c>
      <c r="B3" s="404" t="s">
        <v>441</v>
      </c>
      <c r="C3" s="552" t="s">
        <v>61</v>
      </c>
    </row>
    <row r="4" spans="1:3" s="115" customFormat="1" ht="15.75" customHeight="1" thickBot="1">
      <c r="A4" s="269"/>
      <c r="B4" s="269"/>
      <c r="C4" s="270" t="s">
        <v>56</v>
      </c>
    </row>
    <row r="5" spans="1:3" ht="13.5" thickBot="1">
      <c r="A5" s="462" t="s">
        <v>209</v>
      </c>
      <c r="B5" s="271" t="s">
        <v>576</v>
      </c>
      <c r="C5" s="406" t="s">
        <v>57</v>
      </c>
    </row>
    <row r="6" spans="1:3" s="76" customFormat="1" ht="12.75" customHeight="1" thickBot="1">
      <c r="A6" s="232"/>
      <c r="B6" s="233" t="s">
        <v>503</v>
      </c>
      <c r="C6" s="234" t="s">
        <v>504</v>
      </c>
    </row>
    <row r="7" spans="1:3" s="76" customFormat="1" ht="15.75" customHeight="1" thickBot="1">
      <c r="A7" s="273"/>
      <c r="B7" s="274" t="s">
        <v>58</v>
      </c>
      <c r="C7" s="407"/>
    </row>
    <row r="8" spans="1:3" s="76" customFormat="1" ht="12" customHeight="1" thickBot="1">
      <c r="A8" s="37" t="s">
        <v>19</v>
      </c>
      <c r="B8" s="21" t="s">
        <v>260</v>
      </c>
      <c r="C8" s="342">
        <f>+C9+C10+C11+C12+C13+C14</f>
        <v>140559</v>
      </c>
    </row>
    <row r="9" spans="1:3" s="116" customFormat="1" ht="12" customHeight="1">
      <c r="A9" s="490" t="s">
        <v>101</v>
      </c>
      <c r="B9" s="471" t="s">
        <v>261</v>
      </c>
      <c r="C9" s="343">
        <f>'9.1. sz. mell'!C9-'9.1.2. sz. mell '!C9</f>
        <v>43439</v>
      </c>
    </row>
    <row r="10" spans="1:3" s="117" customFormat="1" ht="12" customHeight="1">
      <c r="A10" s="491" t="s">
        <v>102</v>
      </c>
      <c r="B10" s="472" t="s">
        <v>262</v>
      </c>
      <c r="C10" s="344">
        <f>'9.1. sz. mell'!C10-'9.1.2. sz. mell '!C10</f>
        <v>39025</v>
      </c>
    </row>
    <row r="11" spans="1:3" s="117" customFormat="1" ht="12" customHeight="1">
      <c r="A11" s="491" t="s">
        <v>103</v>
      </c>
      <c r="B11" s="472" t="s">
        <v>562</v>
      </c>
      <c r="C11" s="344">
        <f>'9.1. sz. mell'!C11-'9.1.2. sz. mell '!C11</f>
        <v>55767</v>
      </c>
    </row>
    <row r="12" spans="1:3" s="117" customFormat="1" ht="12" customHeight="1">
      <c r="A12" s="491" t="s">
        <v>104</v>
      </c>
      <c r="B12" s="472" t="s">
        <v>264</v>
      </c>
      <c r="C12" s="344">
        <f>'9.1. sz. mell'!C12-'9.1.2. sz. mell '!C12</f>
        <v>2328</v>
      </c>
    </row>
    <row r="13" spans="1:3" s="117" customFormat="1" ht="12" customHeight="1">
      <c r="A13" s="491" t="s">
        <v>152</v>
      </c>
      <c r="B13" s="472" t="s">
        <v>516</v>
      </c>
      <c r="C13" s="344">
        <f>'9.1. sz. mell'!C13-'9.1.2. sz. mell '!C13</f>
        <v>0</v>
      </c>
    </row>
    <row r="14" spans="1:3" s="116" customFormat="1" ht="12" customHeight="1" thickBot="1">
      <c r="A14" s="492" t="s">
        <v>105</v>
      </c>
      <c r="B14" s="473" t="s">
        <v>445</v>
      </c>
      <c r="C14" s="350">
        <f>'9.1. sz. mell'!C14-'9.1.2. sz. mell '!C14</f>
        <v>0</v>
      </c>
    </row>
    <row r="15" spans="1:3" s="116" customFormat="1" ht="12" customHeight="1" thickBot="1">
      <c r="A15" s="37" t="s">
        <v>20</v>
      </c>
      <c r="B15" s="337" t="s">
        <v>265</v>
      </c>
      <c r="C15" s="342">
        <f>+C16+C17+C18+C19+C20</f>
        <v>104758</v>
      </c>
    </row>
    <row r="16" spans="1:3" s="116" customFormat="1" ht="12" customHeight="1">
      <c r="A16" s="490" t="s">
        <v>107</v>
      </c>
      <c r="B16" s="471" t="s">
        <v>266</v>
      </c>
      <c r="C16" s="344">
        <f>'9.1. sz. mell'!C16-'9.1.2. sz. mell '!C16</f>
        <v>0</v>
      </c>
    </row>
    <row r="17" spans="1:3" s="116" customFormat="1" ht="12" customHeight="1">
      <c r="A17" s="491" t="s">
        <v>108</v>
      </c>
      <c r="B17" s="472" t="s">
        <v>267</v>
      </c>
      <c r="C17" s="344">
        <f>'9.1. sz. mell'!C17-'9.1.2. sz. mell '!C17</f>
        <v>0</v>
      </c>
    </row>
    <row r="18" spans="1:3" s="116" customFormat="1" ht="12" customHeight="1">
      <c r="A18" s="491" t="s">
        <v>109</v>
      </c>
      <c r="B18" s="472" t="s">
        <v>434</v>
      </c>
      <c r="C18" s="344">
        <f>'9.1. sz. mell'!C18-'9.1.2. sz. mell '!C18</f>
        <v>0</v>
      </c>
    </row>
    <row r="19" spans="1:3" s="116" customFormat="1" ht="12" customHeight="1">
      <c r="A19" s="491" t="s">
        <v>110</v>
      </c>
      <c r="B19" s="472" t="s">
        <v>435</v>
      </c>
      <c r="C19" s="344">
        <f>'9.1. sz. mell'!C19-'9.1.2. sz. mell '!C19</f>
        <v>0</v>
      </c>
    </row>
    <row r="20" spans="1:3" s="116" customFormat="1" ht="12" customHeight="1">
      <c r="A20" s="491" t="s">
        <v>111</v>
      </c>
      <c r="B20" s="472" t="s">
        <v>268</v>
      </c>
      <c r="C20" s="344">
        <f>'9.1. sz. mell'!C20-'9.1.2. sz. mell '!C20</f>
        <v>104758</v>
      </c>
    </row>
    <row r="21" spans="1:3" s="117" customFormat="1" ht="12" customHeight="1" thickBot="1">
      <c r="A21" s="492" t="s">
        <v>120</v>
      </c>
      <c r="B21" s="473" t="s">
        <v>269</v>
      </c>
      <c r="C21" s="344">
        <f>'9.1. sz. mell'!C21-'9.1.2. sz. mell '!C21</f>
        <v>0</v>
      </c>
    </row>
    <row r="22" spans="1:3" s="117" customFormat="1" ht="12" customHeight="1" thickBot="1">
      <c r="A22" s="37" t="s">
        <v>21</v>
      </c>
      <c r="B22" s="21" t="s">
        <v>270</v>
      </c>
      <c r="C22" s="342">
        <f>+C23+C24+C25+C26+C27</f>
        <v>4382</v>
      </c>
    </row>
    <row r="23" spans="1:3" s="117" customFormat="1" ht="12" customHeight="1">
      <c r="A23" s="490" t="s">
        <v>90</v>
      </c>
      <c r="B23" s="471" t="s">
        <v>271</v>
      </c>
      <c r="C23" s="344">
        <f>'9.1. sz. mell'!C23-'9.1.2. sz. mell '!C23</f>
        <v>0</v>
      </c>
    </row>
    <row r="24" spans="1:3" s="116" customFormat="1" ht="12" customHeight="1">
      <c r="A24" s="491" t="s">
        <v>91</v>
      </c>
      <c r="B24" s="472" t="s">
        <v>272</v>
      </c>
      <c r="C24" s="344">
        <f>'9.1. sz. mell'!C24-'9.1.2. sz. mell '!C24</f>
        <v>0</v>
      </c>
    </row>
    <row r="25" spans="1:3" s="117" customFormat="1" ht="12" customHeight="1">
      <c r="A25" s="491" t="s">
        <v>92</v>
      </c>
      <c r="B25" s="472" t="s">
        <v>436</v>
      </c>
      <c r="C25" s="344">
        <f>'9.1. sz. mell'!C25-'9.1.2. sz. mell '!C25</f>
        <v>0</v>
      </c>
    </row>
    <row r="26" spans="1:3" s="117" customFormat="1" ht="12" customHeight="1">
      <c r="A26" s="491" t="s">
        <v>93</v>
      </c>
      <c r="B26" s="472" t="s">
        <v>437</v>
      </c>
      <c r="C26" s="344">
        <f>'9.1. sz. mell'!C26-'9.1.2. sz. mell '!C26</f>
        <v>0</v>
      </c>
    </row>
    <row r="27" spans="1:3" s="117" customFormat="1" ht="12" customHeight="1">
      <c r="A27" s="491" t="s">
        <v>175</v>
      </c>
      <c r="B27" s="472" t="s">
        <v>273</v>
      </c>
      <c r="C27" s="344">
        <f>'9.1. sz. mell'!C27-'9.1.2. sz. mell '!C27</f>
        <v>4382</v>
      </c>
    </row>
    <row r="28" spans="1:3" s="117" customFormat="1" ht="12" customHeight="1" thickBot="1">
      <c r="A28" s="492" t="s">
        <v>176</v>
      </c>
      <c r="B28" s="473" t="s">
        <v>274</v>
      </c>
      <c r="C28" s="344">
        <f>'9.1. sz. mell'!C28-'9.1.2. sz. mell '!C28</f>
        <v>0</v>
      </c>
    </row>
    <row r="29" spans="1:3" s="117" customFormat="1" ht="12" customHeight="1" thickBot="1">
      <c r="A29" s="37" t="s">
        <v>177</v>
      </c>
      <c r="B29" s="21" t="s">
        <v>573</v>
      </c>
      <c r="C29" s="348">
        <f>SUM(C30:C36)</f>
        <v>34020</v>
      </c>
    </row>
    <row r="30" spans="1:3" s="117" customFormat="1" ht="12" customHeight="1">
      <c r="A30" s="490" t="s">
        <v>276</v>
      </c>
      <c r="B30" s="471" t="s">
        <v>567</v>
      </c>
      <c r="C30" s="344">
        <f>'9.1. sz. mell'!C30-'9.1.2. sz. mell '!C30</f>
        <v>0</v>
      </c>
    </row>
    <row r="31" spans="1:3" s="117" customFormat="1" ht="12" customHeight="1">
      <c r="A31" s="491" t="s">
        <v>277</v>
      </c>
      <c r="B31" s="472" t="s">
        <v>568</v>
      </c>
      <c r="C31" s="344">
        <f>'9.1. sz. mell'!C31-'9.1.2. sz. mell '!C31</f>
        <v>2500</v>
      </c>
    </row>
    <row r="32" spans="1:3" s="117" customFormat="1" ht="12" customHeight="1">
      <c r="A32" s="491" t="s">
        <v>278</v>
      </c>
      <c r="B32" s="472" t="s">
        <v>569</v>
      </c>
      <c r="C32" s="344">
        <f>'9.1. sz. mell'!C32-'9.1.2. sz. mell '!C32</f>
        <v>25000</v>
      </c>
    </row>
    <row r="33" spans="1:3" s="117" customFormat="1" ht="12" customHeight="1">
      <c r="A33" s="491" t="s">
        <v>279</v>
      </c>
      <c r="B33" s="472" t="s">
        <v>570</v>
      </c>
      <c r="C33" s="344">
        <f>'9.1. sz. mell'!C33-'9.1.2. sz. mell '!C33</f>
        <v>2500</v>
      </c>
    </row>
    <row r="34" spans="1:3" s="117" customFormat="1" ht="12" customHeight="1">
      <c r="A34" s="491" t="s">
        <v>564</v>
      </c>
      <c r="B34" s="472" t="s">
        <v>280</v>
      </c>
      <c r="C34" s="344">
        <f>'9.1. sz. mell'!C34-'9.1.2. sz. mell '!C34</f>
        <v>3500</v>
      </c>
    </row>
    <row r="35" spans="1:3" s="117" customFormat="1" ht="12" customHeight="1">
      <c r="A35" s="491" t="s">
        <v>565</v>
      </c>
      <c r="B35" s="472" t="s">
        <v>281</v>
      </c>
      <c r="C35" s="344">
        <f>'9.1. sz. mell'!C35-'9.1.2. sz. mell '!C35</f>
        <v>0</v>
      </c>
    </row>
    <row r="36" spans="1:3" s="117" customFormat="1" ht="12" customHeight="1" thickBot="1">
      <c r="A36" s="492" t="s">
        <v>566</v>
      </c>
      <c r="B36" s="576" t="s">
        <v>282</v>
      </c>
      <c r="C36" s="344">
        <f>'9.1. sz. mell'!C36-'9.1.2. sz. mell '!C36</f>
        <v>520</v>
      </c>
    </row>
    <row r="37" spans="1:3" s="117" customFormat="1" ht="12" customHeight="1" thickBot="1">
      <c r="A37" s="37" t="s">
        <v>23</v>
      </c>
      <c r="B37" s="21" t="s">
        <v>446</v>
      </c>
      <c r="C37" s="342">
        <f>SUM(C38:C48)</f>
        <v>15329</v>
      </c>
    </row>
    <row r="38" spans="1:3" s="117" customFormat="1" ht="12" customHeight="1">
      <c r="A38" s="490" t="s">
        <v>94</v>
      </c>
      <c r="B38" s="471" t="s">
        <v>285</v>
      </c>
      <c r="C38" s="344">
        <f>'9.1. sz. mell'!C38-'9.1.2. sz. mell '!C38</f>
        <v>0</v>
      </c>
    </row>
    <row r="39" spans="1:3" s="117" customFormat="1" ht="12" customHeight="1">
      <c r="A39" s="491" t="s">
        <v>95</v>
      </c>
      <c r="B39" s="472" t="s">
        <v>286</v>
      </c>
      <c r="C39" s="344">
        <f>'9.1. sz. mell'!C39-'9.1.2. sz. mell '!C39</f>
        <v>7449</v>
      </c>
    </row>
    <row r="40" spans="1:3" s="117" customFormat="1" ht="12" customHeight="1">
      <c r="A40" s="491" t="s">
        <v>96</v>
      </c>
      <c r="B40" s="472" t="s">
        <v>287</v>
      </c>
      <c r="C40" s="344">
        <f>'9.1. sz. mell'!C40-'9.1.2. sz. mell '!C40</f>
        <v>559</v>
      </c>
    </row>
    <row r="41" spans="1:3" s="117" customFormat="1" ht="12" customHeight="1">
      <c r="A41" s="491" t="s">
        <v>179</v>
      </c>
      <c r="B41" s="472" t="s">
        <v>288</v>
      </c>
      <c r="C41" s="344">
        <f>'9.1. sz. mell'!C41-'9.1.2. sz. mell '!C41</f>
        <v>3100</v>
      </c>
    </row>
    <row r="42" spans="1:3" s="117" customFormat="1" ht="12" customHeight="1">
      <c r="A42" s="491" t="s">
        <v>180</v>
      </c>
      <c r="B42" s="472" t="s">
        <v>289</v>
      </c>
      <c r="C42" s="344">
        <f>'9.1. sz. mell'!C42-'9.1.2. sz. mell '!C42</f>
        <v>1345</v>
      </c>
    </row>
    <row r="43" spans="1:3" s="117" customFormat="1" ht="12" customHeight="1">
      <c r="A43" s="491" t="s">
        <v>181</v>
      </c>
      <c r="B43" s="472" t="s">
        <v>290</v>
      </c>
      <c r="C43" s="344">
        <f>'9.1. sz. mell'!C43-'9.1.2. sz. mell '!C43</f>
        <v>2397</v>
      </c>
    </row>
    <row r="44" spans="1:3" s="117" customFormat="1" ht="12" customHeight="1">
      <c r="A44" s="491" t="s">
        <v>182</v>
      </c>
      <c r="B44" s="472" t="s">
        <v>291</v>
      </c>
      <c r="C44" s="344">
        <f>'9.1. sz. mell'!C44-'9.1.2. sz. mell '!C44</f>
        <v>479</v>
      </c>
    </row>
    <row r="45" spans="1:3" s="117" customFormat="1" ht="12" customHeight="1">
      <c r="A45" s="491" t="s">
        <v>183</v>
      </c>
      <c r="B45" s="472" t="s">
        <v>572</v>
      </c>
      <c r="C45" s="344">
        <f>'9.1. sz. mell'!C45-'9.1.2. sz. mell '!C45</f>
        <v>0</v>
      </c>
    </row>
    <row r="46" spans="1:3" s="117" customFormat="1" ht="12" customHeight="1">
      <c r="A46" s="491" t="s">
        <v>283</v>
      </c>
      <c r="B46" s="472" t="s">
        <v>293</v>
      </c>
      <c r="C46" s="344">
        <f>'9.1. sz. mell'!C46-'9.1.2. sz. mell '!C46</f>
        <v>0</v>
      </c>
    </row>
    <row r="47" spans="1:3" s="117" customFormat="1" ht="12" customHeight="1">
      <c r="A47" s="492" t="s">
        <v>284</v>
      </c>
      <c r="B47" s="473" t="s">
        <v>448</v>
      </c>
      <c r="C47" s="344">
        <f>'9.1. sz. mell'!C47-'9.1.2. sz. mell '!C47</f>
        <v>0</v>
      </c>
    </row>
    <row r="48" spans="1:3" s="117" customFormat="1" ht="12" customHeight="1" thickBot="1">
      <c r="A48" s="492" t="s">
        <v>447</v>
      </c>
      <c r="B48" s="473" t="s">
        <v>294</v>
      </c>
      <c r="C48" s="344">
        <f>'9.1. sz. mell'!C48-'9.1.2. sz. mell '!C48</f>
        <v>0</v>
      </c>
    </row>
    <row r="49" spans="1:3" s="117" customFormat="1" ht="12" customHeight="1" thickBot="1">
      <c r="A49" s="37" t="s">
        <v>24</v>
      </c>
      <c r="B49" s="21" t="s">
        <v>295</v>
      </c>
      <c r="C49" s="342">
        <f>SUM(C50:C54)</f>
        <v>0</v>
      </c>
    </row>
    <row r="50" spans="1:3" s="117" customFormat="1" ht="12" customHeight="1">
      <c r="A50" s="490" t="s">
        <v>97</v>
      </c>
      <c r="B50" s="471" t="s">
        <v>299</v>
      </c>
      <c r="C50" s="344">
        <f>'9.1. sz. mell'!C50-'9.1.2. sz. mell '!C50</f>
        <v>0</v>
      </c>
    </row>
    <row r="51" spans="1:3" s="117" customFormat="1" ht="12" customHeight="1">
      <c r="A51" s="491" t="s">
        <v>98</v>
      </c>
      <c r="B51" s="472" t="s">
        <v>300</v>
      </c>
      <c r="C51" s="344">
        <f>'9.1. sz. mell'!C51-'9.1.2. sz. mell '!C51</f>
        <v>0</v>
      </c>
    </row>
    <row r="52" spans="1:3" s="117" customFormat="1" ht="12" customHeight="1">
      <c r="A52" s="491" t="s">
        <v>296</v>
      </c>
      <c r="B52" s="472" t="s">
        <v>301</v>
      </c>
      <c r="C52" s="344">
        <f>'9.1. sz. mell'!C52-'9.1.2. sz. mell '!C52</f>
        <v>0</v>
      </c>
    </row>
    <row r="53" spans="1:3" s="117" customFormat="1" ht="12" customHeight="1">
      <c r="A53" s="491" t="s">
        <v>297</v>
      </c>
      <c r="B53" s="472" t="s">
        <v>302</v>
      </c>
      <c r="C53" s="344">
        <f>'9.1. sz. mell'!C53-'9.1.2. sz. mell '!C53</f>
        <v>0</v>
      </c>
    </row>
    <row r="54" spans="1:3" s="117" customFormat="1" ht="12" customHeight="1" thickBot="1">
      <c r="A54" s="492" t="s">
        <v>298</v>
      </c>
      <c r="B54" s="473" t="s">
        <v>303</v>
      </c>
      <c r="C54" s="344">
        <f>'9.1. sz. mell'!C54-'9.1.2. sz. mell '!C54</f>
        <v>0</v>
      </c>
    </row>
    <row r="55" spans="1:3" s="117" customFormat="1" ht="12" customHeight="1" thickBot="1">
      <c r="A55" s="37" t="s">
        <v>184</v>
      </c>
      <c r="B55" s="21" t="s">
        <v>304</v>
      </c>
      <c r="C55" s="342">
        <f>SUM(C56:C58)</f>
        <v>0</v>
      </c>
    </row>
    <row r="56" spans="1:3" s="117" customFormat="1" ht="12" customHeight="1">
      <c r="A56" s="490" t="s">
        <v>99</v>
      </c>
      <c r="B56" s="471" t="s">
        <v>305</v>
      </c>
      <c r="C56" s="344">
        <f>'9.1. sz. mell'!C56-'9.1.2. sz. mell '!C56</f>
        <v>0</v>
      </c>
    </row>
    <row r="57" spans="1:3" s="117" customFormat="1" ht="12" customHeight="1">
      <c r="A57" s="491" t="s">
        <v>100</v>
      </c>
      <c r="B57" s="472" t="s">
        <v>438</v>
      </c>
      <c r="C57" s="344">
        <f>'9.1. sz. mell'!C57-'9.1.2. sz. mell '!C57</f>
        <v>0</v>
      </c>
    </row>
    <row r="58" spans="1:3" s="117" customFormat="1" ht="12" customHeight="1">
      <c r="A58" s="491" t="s">
        <v>308</v>
      </c>
      <c r="B58" s="472" t="s">
        <v>306</v>
      </c>
      <c r="C58" s="344">
        <f>'9.1. sz. mell'!C58-'9.1.2. sz. mell '!C58</f>
        <v>0</v>
      </c>
    </row>
    <row r="59" spans="1:3" s="117" customFormat="1" ht="12" customHeight="1" thickBot="1">
      <c r="A59" s="492" t="s">
        <v>309</v>
      </c>
      <c r="B59" s="473" t="s">
        <v>307</v>
      </c>
      <c r="C59" s="344">
        <f>'9.1. sz. mell'!C59-'9.1.2. sz. mell '!C59</f>
        <v>0</v>
      </c>
    </row>
    <row r="60" spans="1:3" s="117" customFormat="1" ht="12" customHeight="1" thickBot="1">
      <c r="A60" s="37" t="s">
        <v>26</v>
      </c>
      <c r="B60" s="337" t="s">
        <v>310</v>
      </c>
      <c r="C60" s="342">
        <f>SUM(C61:C63)</f>
        <v>33500</v>
      </c>
    </row>
    <row r="61" spans="1:3" s="117" customFormat="1" ht="12" customHeight="1">
      <c r="A61" s="490" t="s">
        <v>185</v>
      </c>
      <c r="B61" s="471" t="s">
        <v>312</v>
      </c>
      <c r="C61" s="344">
        <f>'9.1. sz. mell'!C61-'9.1.2. sz. mell '!C61</f>
        <v>33500</v>
      </c>
    </row>
    <row r="62" spans="1:3" s="117" customFormat="1" ht="12" customHeight="1">
      <c r="A62" s="491" t="s">
        <v>186</v>
      </c>
      <c r="B62" s="472" t="s">
        <v>439</v>
      </c>
      <c r="C62" s="344">
        <f>'9.1. sz. mell'!C62-'9.1.2. sz. mell '!C62</f>
        <v>0</v>
      </c>
    </row>
    <row r="63" spans="1:3" s="117" customFormat="1" ht="12" customHeight="1">
      <c r="A63" s="491" t="s">
        <v>236</v>
      </c>
      <c r="B63" s="472" t="s">
        <v>313</v>
      </c>
      <c r="C63" s="344">
        <f>'9.1. sz. mell'!C63-'9.1.2. sz. mell '!C63</f>
        <v>0</v>
      </c>
    </row>
    <row r="64" spans="1:3" s="117" customFormat="1" ht="12" customHeight="1" thickBot="1">
      <c r="A64" s="492" t="s">
        <v>311</v>
      </c>
      <c r="B64" s="473" t="s">
        <v>314</v>
      </c>
      <c r="C64" s="344">
        <f>'9.1. sz. mell'!C64-'9.1.2. sz. mell '!C64</f>
        <v>0</v>
      </c>
    </row>
    <row r="65" spans="1:3" s="117" customFormat="1" ht="12" customHeight="1" thickBot="1">
      <c r="A65" s="37" t="s">
        <v>27</v>
      </c>
      <c r="B65" s="21" t="s">
        <v>315</v>
      </c>
      <c r="C65" s="348">
        <f>+C8+C15+C22+C29+C37+C49+C55+C60</f>
        <v>332548</v>
      </c>
    </row>
    <row r="66" spans="1:3" s="117" customFormat="1" ht="12" customHeight="1" thickBot="1">
      <c r="A66" s="493" t="s">
        <v>406</v>
      </c>
      <c r="B66" s="337" t="s">
        <v>317</v>
      </c>
      <c r="C66" s="342">
        <f>SUM(C67:C69)</f>
        <v>0</v>
      </c>
    </row>
    <row r="67" spans="1:3" s="117" customFormat="1" ht="12" customHeight="1">
      <c r="A67" s="490" t="s">
        <v>348</v>
      </c>
      <c r="B67" s="471" t="s">
        <v>318</v>
      </c>
      <c r="C67" s="344">
        <f>'9.1. sz. mell'!C67-'9.1.2. sz. mell '!C67</f>
        <v>0</v>
      </c>
    </row>
    <row r="68" spans="1:3" s="117" customFormat="1" ht="12" customHeight="1">
      <c r="A68" s="491" t="s">
        <v>357</v>
      </c>
      <c r="B68" s="472" t="s">
        <v>319</v>
      </c>
      <c r="C68" s="344">
        <f>'9.1. sz. mell'!C68-'9.1.2. sz. mell '!C68</f>
        <v>0</v>
      </c>
    </row>
    <row r="69" spans="1:3" s="117" customFormat="1" ht="12" customHeight="1" thickBot="1">
      <c r="A69" s="492" t="s">
        <v>358</v>
      </c>
      <c r="B69" s="474" t="s">
        <v>320</v>
      </c>
      <c r="C69" s="344">
        <f>'9.1. sz. mell'!C69-'9.1.2. sz. mell '!C69</f>
        <v>0</v>
      </c>
    </row>
    <row r="70" spans="1:3" s="117" customFormat="1" ht="12" customHeight="1" thickBot="1">
      <c r="A70" s="493" t="s">
        <v>321</v>
      </c>
      <c r="B70" s="337" t="s">
        <v>322</v>
      </c>
      <c r="C70" s="342">
        <f>SUM(C71:C74)</f>
        <v>0</v>
      </c>
    </row>
    <row r="71" spans="1:3" s="117" customFormat="1" ht="12" customHeight="1">
      <c r="A71" s="490" t="s">
        <v>153</v>
      </c>
      <c r="B71" s="471" t="s">
        <v>323</v>
      </c>
      <c r="C71" s="344">
        <f>'9.1. sz. mell'!C71-'9.1.2. sz. mell '!C71</f>
        <v>0</v>
      </c>
    </row>
    <row r="72" spans="1:3" s="117" customFormat="1" ht="12" customHeight="1">
      <c r="A72" s="491" t="s">
        <v>154</v>
      </c>
      <c r="B72" s="472" t="s">
        <v>324</v>
      </c>
      <c r="C72" s="344">
        <f>'9.1. sz. mell'!C72-'9.1.2. sz. mell '!C72</f>
        <v>0</v>
      </c>
    </row>
    <row r="73" spans="1:3" s="117" customFormat="1" ht="12" customHeight="1">
      <c r="A73" s="491" t="s">
        <v>349</v>
      </c>
      <c r="B73" s="472" t="s">
        <v>325</v>
      </c>
      <c r="C73" s="344">
        <f>'9.1. sz. mell'!C73-'9.1.2. sz. mell '!C73</f>
        <v>0</v>
      </c>
    </row>
    <row r="74" spans="1:3" s="117" customFormat="1" ht="12" customHeight="1" thickBot="1">
      <c r="A74" s="492" t="s">
        <v>350</v>
      </c>
      <c r="B74" s="473" t="s">
        <v>326</v>
      </c>
      <c r="C74" s="344">
        <f>'9.1. sz. mell'!C74-'9.1.2. sz. mell '!C74</f>
        <v>0</v>
      </c>
    </row>
    <row r="75" spans="1:3" s="117" customFormat="1" ht="12" customHeight="1" thickBot="1">
      <c r="A75" s="493" t="s">
        <v>327</v>
      </c>
      <c r="B75" s="337" t="s">
        <v>328</v>
      </c>
      <c r="C75" s="342">
        <f>SUM(C76:C77)</f>
        <v>34019</v>
      </c>
    </row>
    <row r="76" spans="1:3" s="117" customFormat="1" ht="12" customHeight="1">
      <c r="A76" s="490" t="s">
        <v>351</v>
      </c>
      <c r="B76" s="471" t="s">
        <v>329</v>
      </c>
      <c r="C76" s="344">
        <f>'9.1. sz. mell'!C76-'9.1.2. sz. mell '!C76</f>
        <v>34019</v>
      </c>
    </row>
    <row r="77" spans="1:3" s="117" customFormat="1" ht="12" customHeight="1" thickBot="1">
      <c r="A77" s="492" t="s">
        <v>352</v>
      </c>
      <c r="B77" s="473" t="s">
        <v>330</v>
      </c>
      <c r="C77" s="344">
        <f>'9.1. sz. mell'!C77-'9.1.2. sz. mell '!C77</f>
        <v>0</v>
      </c>
    </row>
    <row r="78" spans="1:3" s="116" customFormat="1" ht="12" customHeight="1" thickBot="1">
      <c r="A78" s="493" t="s">
        <v>331</v>
      </c>
      <c r="B78" s="337" t="s">
        <v>332</v>
      </c>
      <c r="C78" s="342">
        <f>SUM(C79:C81)</f>
        <v>0</v>
      </c>
    </row>
    <row r="79" spans="1:3" s="117" customFormat="1" ht="12" customHeight="1">
      <c r="A79" s="490" t="s">
        <v>353</v>
      </c>
      <c r="B79" s="471" t="s">
        <v>333</v>
      </c>
      <c r="C79" s="344">
        <f>'9.1. sz. mell'!C79-'9.1.2. sz. mell '!C79</f>
        <v>0</v>
      </c>
    </row>
    <row r="80" spans="1:3" s="117" customFormat="1" ht="12" customHeight="1">
      <c r="A80" s="491" t="s">
        <v>354</v>
      </c>
      <c r="B80" s="472" t="s">
        <v>334</v>
      </c>
      <c r="C80" s="344">
        <f>'9.1. sz. mell'!C80-'9.1.2. sz. mell '!C80</f>
        <v>0</v>
      </c>
    </row>
    <row r="81" spans="1:3" s="117" customFormat="1" ht="12" customHeight="1" thickBot="1">
      <c r="A81" s="492" t="s">
        <v>355</v>
      </c>
      <c r="B81" s="473" t="s">
        <v>335</v>
      </c>
      <c r="C81" s="344">
        <f>'9.1. sz. mell'!C81-'9.1.2. sz. mell '!C81</f>
        <v>0</v>
      </c>
    </row>
    <row r="82" spans="1:3" s="117" customFormat="1" ht="12" customHeight="1" thickBot="1">
      <c r="A82" s="493" t="s">
        <v>336</v>
      </c>
      <c r="B82" s="337" t="s">
        <v>356</v>
      </c>
      <c r="C82" s="342">
        <f>SUM(C83:C86)</f>
        <v>0</v>
      </c>
    </row>
    <row r="83" spans="1:3" s="117" customFormat="1" ht="12" customHeight="1">
      <c r="A83" s="494" t="s">
        <v>337</v>
      </c>
      <c r="B83" s="471" t="s">
        <v>338</v>
      </c>
      <c r="C83" s="344">
        <f>'9.1. sz. mell'!C83-'9.1.2. sz. mell '!C83</f>
        <v>0</v>
      </c>
    </row>
    <row r="84" spans="1:3" s="117" customFormat="1" ht="12" customHeight="1">
      <c r="A84" s="495" t="s">
        <v>339</v>
      </c>
      <c r="B84" s="472" t="s">
        <v>340</v>
      </c>
      <c r="C84" s="344">
        <f>'9.1. sz. mell'!C84-'9.1.2. sz. mell '!C84</f>
        <v>0</v>
      </c>
    </row>
    <row r="85" spans="1:3" s="117" customFormat="1" ht="12" customHeight="1">
      <c r="A85" s="495" t="s">
        <v>341</v>
      </c>
      <c r="B85" s="472" t="s">
        <v>342</v>
      </c>
      <c r="C85" s="344">
        <f>'9.1. sz. mell'!C85-'9.1.2. sz. mell '!C85</f>
        <v>0</v>
      </c>
    </row>
    <row r="86" spans="1:3" s="116" customFormat="1" ht="12" customHeight="1" thickBot="1">
      <c r="A86" s="496" t="s">
        <v>343</v>
      </c>
      <c r="B86" s="473" t="s">
        <v>344</v>
      </c>
      <c r="C86" s="344">
        <f>'9.1. sz. mell'!C86-'9.1.2. sz. mell '!C86</f>
        <v>0</v>
      </c>
    </row>
    <row r="87" spans="1:3" s="116" customFormat="1" ht="12" customHeight="1" thickBot="1">
      <c r="A87" s="493" t="s">
        <v>345</v>
      </c>
      <c r="B87" s="337" t="s">
        <v>485</v>
      </c>
      <c r="C87" s="517"/>
    </row>
    <row r="88" spans="1:3" s="116" customFormat="1" ht="12" customHeight="1" thickBot="1">
      <c r="A88" s="493" t="s">
        <v>517</v>
      </c>
      <c r="B88" s="337" t="s">
        <v>346</v>
      </c>
      <c r="C88" s="517"/>
    </row>
    <row r="89" spans="1:3" s="116" customFormat="1" ht="12" customHeight="1" thickBot="1">
      <c r="A89" s="493" t="s">
        <v>518</v>
      </c>
      <c r="B89" s="478" t="s">
        <v>488</v>
      </c>
      <c r="C89" s="348">
        <f>+C66+C70+C75+C78+C82+C88+C87</f>
        <v>34019</v>
      </c>
    </row>
    <row r="90" spans="1:3" s="116" customFormat="1" ht="12" customHeight="1" thickBot="1">
      <c r="A90" s="497" t="s">
        <v>519</v>
      </c>
      <c r="B90" s="479" t="s">
        <v>520</v>
      </c>
      <c r="C90" s="348">
        <f>+C65+C89</f>
        <v>366567</v>
      </c>
    </row>
    <row r="91" spans="1:3" s="117" customFormat="1" ht="15" customHeight="1" thickBot="1">
      <c r="A91" s="279"/>
      <c r="B91" s="280"/>
      <c r="C91" s="412"/>
    </row>
    <row r="92" spans="1:3" s="76" customFormat="1" ht="16.5" customHeight="1" thickBot="1">
      <c r="A92" s="283"/>
      <c r="B92" s="284" t="s">
        <v>59</v>
      </c>
      <c r="C92" s="414"/>
    </row>
    <row r="93" spans="1:3" s="118" customFormat="1" ht="12" customHeight="1" thickBot="1">
      <c r="A93" s="463" t="s">
        <v>19</v>
      </c>
      <c r="B93" s="31" t="s">
        <v>524</v>
      </c>
      <c r="C93" s="341">
        <f>+C94+C95+C96+C97+C98</f>
        <v>245504</v>
      </c>
    </row>
    <row r="94" spans="1:3" ht="12" customHeight="1">
      <c r="A94" s="498" t="s">
        <v>101</v>
      </c>
      <c r="B94" s="10" t="s">
        <v>50</v>
      </c>
      <c r="C94" s="343">
        <f>'9.1. sz. mell'!C94-'9.1.2. sz. mell '!C94</f>
        <v>94663</v>
      </c>
    </row>
    <row r="95" spans="1:3" ht="12" customHeight="1">
      <c r="A95" s="491" t="s">
        <v>102</v>
      </c>
      <c r="B95" s="8" t="s">
        <v>187</v>
      </c>
      <c r="C95" s="344">
        <f>'9.1. sz. mell'!C95-'9.1.2. sz. mell '!C95</f>
        <v>18206</v>
      </c>
    </row>
    <row r="96" spans="1:3" ht="12" customHeight="1">
      <c r="A96" s="491" t="s">
        <v>103</v>
      </c>
      <c r="B96" s="8" t="s">
        <v>143</v>
      </c>
      <c r="C96" s="344">
        <f>'9.1. sz. mell'!C96-'9.1.2. sz. mell '!C96</f>
        <v>94225</v>
      </c>
    </row>
    <row r="97" spans="1:3" ht="12" customHeight="1">
      <c r="A97" s="491" t="s">
        <v>104</v>
      </c>
      <c r="B97" s="11" t="s">
        <v>188</v>
      </c>
      <c r="C97" s="344">
        <f>'9.1. sz. mell'!C97-'9.1.2. sz. mell '!C97</f>
        <v>4175</v>
      </c>
    </row>
    <row r="98" spans="1:3" ht="12" customHeight="1">
      <c r="A98" s="491" t="s">
        <v>115</v>
      </c>
      <c r="B98" s="19" t="s">
        <v>189</v>
      </c>
      <c r="C98" s="344">
        <f>SUM(C99:C111)</f>
        <v>34235</v>
      </c>
    </row>
    <row r="99" spans="1:3" ht="12" customHeight="1">
      <c r="A99" s="491" t="s">
        <v>105</v>
      </c>
      <c r="B99" s="8" t="s">
        <v>521</v>
      </c>
      <c r="C99" s="344">
        <f>'9.1. sz. mell'!C99-'9.1.2. sz. mell '!C99</f>
        <v>0</v>
      </c>
    </row>
    <row r="100" spans="1:3" ht="12" customHeight="1">
      <c r="A100" s="491" t="s">
        <v>106</v>
      </c>
      <c r="B100" s="170" t="s">
        <v>453</v>
      </c>
      <c r="C100" s="344">
        <f>'9.1. sz. mell'!C100-'9.1.2. sz. mell '!C100</f>
        <v>0</v>
      </c>
    </row>
    <row r="101" spans="1:3" ht="12" customHeight="1">
      <c r="A101" s="491" t="s">
        <v>116</v>
      </c>
      <c r="B101" s="170" t="s">
        <v>452</v>
      </c>
      <c r="C101" s="344">
        <f>'9.1. sz. mell'!C101-'9.1.2. sz. mell '!C101</f>
        <v>0</v>
      </c>
    </row>
    <row r="102" spans="1:3" ht="12" customHeight="1">
      <c r="A102" s="491" t="s">
        <v>117</v>
      </c>
      <c r="B102" s="170" t="s">
        <v>362</v>
      </c>
      <c r="C102" s="344">
        <f>'9.1. sz. mell'!C102-'9.1.2. sz. mell '!C102</f>
        <v>0</v>
      </c>
    </row>
    <row r="103" spans="1:3" ht="12" customHeight="1">
      <c r="A103" s="491" t="s">
        <v>118</v>
      </c>
      <c r="B103" s="171" t="s">
        <v>363</v>
      </c>
      <c r="C103" s="344">
        <f>'9.1. sz. mell'!C103-'9.1.2. sz. mell '!C103</f>
        <v>0</v>
      </c>
    </row>
    <row r="104" spans="1:3" ht="12" customHeight="1">
      <c r="A104" s="491" t="s">
        <v>119</v>
      </c>
      <c r="B104" s="171" t="s">
        <v>364</v>
      </c>
      <c r="C104" s="344">
        <f>'9.1. sz. mell'!C104-'9.1.2. sz. mell '!C104</f>
        <v>0</v>
      </c>
    </row>
    <row r="105" spans="1:3" ht="12" customHeight="1">
      <c r="A105" s="491" t="s">
        <v>121</v>
      </c>
      <c r="B105" s="170" t="s">
        <v>365</v>
      </c>
      <c r="C105" s="344">
        <f>'9.1. sz. mell'!C105-'9.1.2. sz. mell '!C105</f>
        <v>503</v>
      </c>
    </row>
    <row r="106" spans="1:3" ht="12" customHeight="1">
      <c r="A106" s="491" t="s">
        <v>190</v>
      </c>
      <c r="B106" s="170" t="s">
        <v>366</v>
      </c>
      <c r="C106" s="344">
        <f>'9.1. sz. mell'!C106-'9.1.2. sz. mell '!C106</f>
        <v>0</v>
      </c>
    </row>
    <row r="107" spans="1:3" ht="12" customHeight="1">
      <c r="A107" s="491" t="s">
        <v>360</v>
      </c>
      <c r="B107" s="171" t="s">
        <v>367</v>
      </c>
      <c r="C107" s="344">
        <f>'9.1. sz. mell'!C107-'9.1.2. sz. mell '!C107</f>
        <v>0</v>
      </c>
    </row>
    <row r="108" spans="1:3" ht="12" customHeight="1">
      <c r="A108" s="499" t="s">
        <v>361</v>
      </c>
      <c r="B108" s="172" t="s">
        <v>368</v>
      </c>
      <c r="C108" s="344">
        <f>'9.1. sz. mell'!C108-'9.1.2. sz. mell '!C108</f>
        <v>0</v>
      </c>
    </row>
    <row r="109" spans="1:3" ht="12" customHeight="1">
      <c r="A109" s="491" t="s">
        <v>450</v>
      </c>
      <c r="B109" s="172" t="s">
        <v>369</v>
      </c>
      <c r="C109" s="344">
        <f>'9.1. sz. mell'!C109-'9.1.2. sz. mell '!C109</f>
        <v>0</v>
      </c>
    </row>
    <row r="110" spans="1:3" ht="12" customHeight="1">
      <c r="A110" s="491" t="s">
        <v>451</v>
      </c>
      <c r="B110" s="171" t="s">
        <v>370</v>
      </c>
      <c r="C110" s="344">
        <f>'9.1. sz. mell'!C110-'9.1.2. sz. mell '!C110</f>
        <v>695</v>
      </c>
    </row>
    <row r="111" spans="1:3" ht="12" customHeight="1">
      <c r="A111" s="491" t="s">
        <v>455</v>
      </c>
      <c r="B111" s="11" t="s">
        <v>51</v>
      </c>
      <c r="C111" s="344">
        <f>'9.1. sz. mell'!C111-'9.1.2. sz. mell '!C111</f>
        <v>33037</v>
      </c>
    </row>
    <row r="112" spans="1:3" ht="12" customHeight="1">
      <c r="A112" s="492" t="s">
        <v>456</v>
      </c>
      <c r="B112" s="8" t="s">
        <v>522</v>
      </c>
      <c r="C112" s="344">
        <f>'9.1. sz. mell'!C112-'9.1.2. sz. mell '!C112</f>
        <v>6746</v>
      </c>
    </row>
    <row r="113" spans="1:3" ht="12" customHeight="1" thickBot="1">
      <c r="A113" s="500" t="s">
        <v>457</v>
      </c>
      <c r="B113" s="173" t="s">
        <v>523</v>
      </c>
      <c r="C113" s="344">
        <f>'9.1. sz. mell'!C113-'9.1.2. sz. mell '!C113</f>
        <v>26291</v>
      </c>
    </row>
    <row r="114" spans="1:3" ht="12" customHeight="1" thickBot="1">
      <c r="A114" s="37" t="s">
        <v>20</v>
      </c>
      <c r="B114" s="30" t="s">
        <v>371</v>
      </c>
      <c r="C114" s="342">
        <f>+C115+C117+C119</f>
        <v>9386</v>
      </c>
    </row>
    <row r="115" spans="1:3" ht="12" customHeight="1">
      <c r="A115" s="490" t="s">
        <v>107</v>
      </c>
      <c r="B115" s="8" t="s">
        <v>234</v>
      </c>
      <c r="C115" s="344">
        <f>'9.1. sz. mell'!C115-'9.1.2. sz. mell '!C115</f>
        <v>6376</v>
      </c>
    </row>
    <row r="116" spans="1:3" ht="12" customHeight="1">
      <c r="A116" s="490" t="s">
        <v>108</v>
      </c>
      <c r="B116" s="12" t="s">
        <v>375</v>
      </c>
      <c r="C116" s="345"/>
    </row>
    <row r="117" spans="1:3" ht="12" customHeight="1">
      <c r="A117" s="490" t="s">
        <v>109</v>
      </c>
      <c r="B117" s="12" t="s">
        <v>191</v>
      </c>
      <c r="C117" s="344">
        <f>'9.1. sz. mell'!C117-'9.1.2. sz. mell '!C117</f>
        <v>3010</v>
      </c>
    </row>
    <row r="118" spans="1:3" ht="12" customHeight="1">
      <c r="A118" s="490" t="s">
        <v>110</v>
      </c>
      <c r="B118" s="12" t="s">
        <v>376</v>
      </c>
      <c r="C118" s="344">
        <f>'9.1. sz. mell'!C118-'9.1.2. sz. mell '!C118</f>
        <v>0</v>
      </c>
    </row>
    <row r="119" spans="1:3" ht="12" customHeight="1">
      <c r="A119" s="490" t="s">
        <v>111</v>
      </c>
      <c r="B119" s="339" t="s">
        <v>237</v>
      </c>
      <c r="C119" s="344">
        <f>'9.1. sz. mell'!C119-'9.1.2. sz. mell '!C119</f>
        <v>0</v>
      </c>
    </row>
    <row r="120" spans="1:3" ht="12" customHeight="1">
      <c r="A120" s="490" t="s">
        <v>120</v>
      </c>
      <c r="B120" s="338" t="s">
        <v>440</v>
      </c>
      <c r="C120" s="344">
        <f>'9.1. sz. mell'!C120-'9.1.2. sz. mell '!C120</f>
        <v>0</v>
      </c>
    </row>
    <row r="121" spans="1:3" ht="12" customHeight="1">
      <c r="A121" s="490" t="s">
        <v>122</v>
      </c>
      <c r="B121" s="467" t="s">
        <v>381</v>
      </c>
      <c r="C121" s="344">
        <f>'9.1. sz. mell'!C121-'9.1.2. sz. mell '!C121</f>
        <v>0</v>
      </c>
    </row>
    <row r="122" spans="1:3" ht="12" customHeight="1">
      <c r="A122" s="490" t="s">
        <v>192</v>
      </c>
      <c r="B122" s="171" t="s">
        <v>364</v>
      </c>
      <c r="C122" s="344">
        <f>'9.1. sz. mell'!C122-'9.1.2. sz. mell '!C122</f>
        <v>0</v>
      </c>
    </row>
    <row r="123" spans="1:3" ht="12" customHeight="1">
      <c r="A123" s="490" t="s">
        <v>193</v>
      </c>
      <c r="B123" s="171" t="s">
        <v>380</v>
      </c>
      <c r="C123" s="344">
        <f>'9.1. sz. mell'!C123-'9.1.2. sz. mell '!C123</f>
        <v>0</v>
      </c>
    </row>
    <row r="124" spans="1:3" ht="12" customHeight="1">
      <c r="A124" s="490" t="s">
        <v>194</v>
      </c>
      <c r="B124" s="171" t="s">
        <v>379</v>
      </c>
      <c r="C124" s="344">
        <f>'9.1. sz. mell'!C124-'9.1.2. sz. mell '!C124</f>
        <v>0</v>
      </c>
    </row>
    <row r="125" spans="1:3" ht="12" customHeight="1">
      <c r="A125" s="490" t="s">
        <v>372</v>
      </c>
      <c r="B125" s="171" t="s">
        <v>367</v>
      </c>
      <c r="C125" s="344">
        <f>'9.1. sz. mell'!C125-'9.1.2. sz. mell '!C125</f>
        <v>0</v>
      </c>
    </row>
    <row r="126" spans="1:3" ht="12" customHeight="1">
      <c r="A126" s="490" t="s">
        <v>373</v>
      </c>
      <c r="B126" s="171" t="s">
        <v>378</v>
      </c>
      <c r="C126" s="344">
        <f>'9.1. sz. mell'!C126-'9.1.2. sz. mell '!C126</f>
        <v>0</v>
      </c>
    </row>
    <row r="127" spans="1:3" ht="12" customHeight="1" thickBot="1">
      <c r="A127" s="499" t="s">
        <v>374</v>
      </c>
      <c r="B127" s="171" t="s">
        <v>377</v>
      </c>
      <c r="C127" s="344">
        <f>'9.1. sz. mell'!C127-'9.1.2. sz. mell '!C127</f>
        <v>0</v>
      </c>
    </row>
    <row r="128" spans="1:3" ht="12" customHeight="1" thickBot="1">
      <c r="A128" s="37" t="s">
        <v>21</v>
      </c>
      <c r="B128" s="151" t="s">
        <v>458</v>
      </c>
      <c r="C128" s="342">
        <f>+C93+C114</f>
        <v>254890</v>
      </c>
    </row>
    <row r="129" spans="1:3" ht="12" customHeight="1" thickBot="1">
      <c r="A129" s="37" t="s">
        <v>22</v>
      </c>
      <c r="B129" s="151" t="s">
        <v>459</v>
      </c>
      <c r="C129" s="342">
        <f>+C130+C131+C132</f>
        <v>0</v>
      </c>
    </row>
    <row r="130" spans="1:3" s="118" customFormat="1" ht="12" customHeight="1">
      <c r="A130" s="490" t="s">
        <v>276</v>
      </c>
      <c r="B130" s="9" t="s">
        <v>527</v>
      </c>
      <c r="C130" s="344">
        <f>'9.1. sz. mell'!C130-'9.1.2. sz. mell '!C130</f>
        <v>0</v>
      </c>
    </row>
    <row r="131" spans="1:3" ht="12" customHeight="1">
      <c r="A131" s="490" t="s">
        <v>277</v>
      </c>
      <c r="B131" s="9" t="s">
        <v>467</v>
      </c>
      <c r="C131" s="344">
        <f>'9.1. sz. mell'!C131-'9.1.2. sz. mell '!C131</f>
        <v>0</v>
      </c>
    </row>
    <row r="132" spans="1:3" ht="12" customHeight="1" thickBot="1">
      <c r="A132" s="499" t="s">
        <v>278</v>
      </c>
      <c r="B132" s="7" t="s">
        <v>526</v>
      </c>
      <c r="C132" s="344">
        <f>'9.1. sz. mell'!C132-'9.1.2. sz. mell '!C132</f>
        <v>0</v>
      </c>
    </row>
    <row r="133" spans="1:3" ht="12" customHeight="1" thickBot="1">
      <c r="A133" s="37" t="s">
        <v>23</v>
      </c>
      <c r="B133" s="151" t="s">
        <v>460</v>
      </c>
      <c r="C133" s="342">
        <f>+C134+C135+C136+C137+C138+C139</f>
        <v>0</v>
      </c>
    </row>
    <row r="134" spans="1:3" ht="12" customHeight="1">
      <c r="A134" s="490" t="s">
        <v>94</v>
      </c>
      <c r="B134" s="9" t="s">
        <v>469</v>
      </c>
      <c r="C134" s="344">
        <f>'9.1. sz. mell'!C134-'9.1.2. sz. mell '!C134</f>
        <v>0</v>
      </c>
    </row>
    <row r="135" spans="1:3" ht="12" customHeight="1">
      <c r="A135" s="490" t="s">
        <v>95</v>
      </c>
      <c r="B135" s="9" t="s">
        <v>461</v>
      </c>
      <c r="C135" s="344">
        <f>'9.1. sz. mell'!C135-'9.1.2. sz. mell '!C135</f>
        <v>0</v>
      </c>
    </row>
    <row r="136" spans="1:3" ht="12" customHeight="1">
      <c r="A136" s="490" t="s">
        <v>96</v>
      </c>
      <c r="B136" s="9" t="s">
        <v>462</v>
      </c>
      <c r="C136" s="344">
        <f>'9.1. sz. mell'!C136-'9.1.2. sz. mell '!C136</f>
        <v>0</v>
      </c>
    </row>
    <row r="137" spans="1:3" ht="12" customHeight="1">
      <c r="A137" s="490" t="s">
        <v>179</v>
      </c>
      <c r="B137" s="9" t="s">
        <v>525</v>
      </c>
      <c r="C137" s="344">
        <f>'9.1. sz. mell'!C137-'9.1.2. sz. mell '!C137</f>
        <v>0</v>
      </c>
    </row>
    <row r="138" spans="1:3" ht="12" customHeight="1">
      <c r="A138" s="490" t="s">
        <v>180</v>
      </c>
      <c r="B138" s="9" t="s">
        <v>464</v>
      </c>
      <c r="C138" s="344">
        <f>'9.1. sz. mell'!C138-'9.1.2. sz. mell '!C138</f>
        <v>0</v>
      </c>
    </row>
    <row r="139" spans="1:3" s="118" customFormat="1" ht="12" customHeight="1" thickBot="1">
      <c r="A139" s="499" t="s">
        <v>181</v>
      </c>
      <c r="B139" s="7" t="s">
        <v>465</v>
      </c>
      <c r="C139" s="344">
        <f>'9.1. sz. mell'!C139-'9.1.2. sz. mell '!C139</f>
        <v>0</v>
      </c>
    </row>
    <row r="140" spans="1:11" ht="12" customHeight="1" thickBot="1">
      <c r="A140" s="37" t="s">
        <v>24</v>
      </c>
      <c r="B140" s="151" t="s">
        <v>553</v>
      </c>
      <c r="C140" s="348">
        <f>+C141+C142+C144+C145+C143</f>
        <v>111677</v>
      </c>
      <c r="K140" s="291"/>
    </row>
    <row r="141" spans="1:3" ht="12.75">
      <c r="A141" s="490" t="s">
        <v>97</v>
      </c>
      <c r="B141" s="9" t="s">
        <v>382</v>
      </c>
      <c r="C141" s="344">
        <f>'9.1. sz. mell'!C141-'9.1.2. sz. mell '!C141</f>
        <v>0</v>
      </c>
    </row>
    <row r="142" spans="1:3" ht="12" customHeight="1">
      <c r="A142" s="490" t="s">
        <v>98</v>
      </c>
      <c r="B142" s="9" t="s">
        <v>383</v>
      </c>
      <c r="C142" s="344">
        <f>'9.1. sz. mell'!C142-'9.1.2. sz. mell '!C142</f>
        <v>4852</v>
      </c>
    </row>
    <row r="143" spans="1:3" s="118" customFormat="1" ht="12" customHeight="1">
      <c r="A143" s="490" t="s">
        <v>296</v>
      </c>
      <c r="B143" s="9" t="s">
        <v>552</v>
      </c>
      <c r="C143" s="344">
        <f>'9.1. sz. mell'!C143-'9.1.2. sz. mell '!C143</f>
        <v>106825</v>
      </c>
    </row>
    <row r="144" spans="1:3" s="118" customFormat="1" ht="12" customHeight="1">
      <c r="A144" s="490" t="s">
        <v>297</v>
      </c>
      <c r="B144" s="9" t="s">
        <v>474</v>
      </c>
      <c r="C144" s="344">
        <f>'9.1. sz. mell'!C144-'9.1.2. sz. mell '!C144</f>
        <v>0</v>
      </c>
    </row>
    <row r="145" spans="1:3" s="118" customFormat="1" ht="12" customHeight="1" thickBot="1">
      <c r="A145" s="499" t="s">
        <v>298</v>
      </c>
      <c r="B145" s="7" t="s">
        <v>402</v>
      </c>
      <c r="C145" s="344">
        <f>'9.1. sz. mell'!C145-'9.1.2. sz. mell '!C145</f>
        <v>0</v>
      </c>
    </row>
    <row r="146" spans="1:3" s="118" customFormat="1" ht="12" customHeight="1" thickBot="1">
      <c r="A146" s="37" t="s">
        <v>25</v>
      </c>
      <c r="B146" s="151" t="s">
        <v>475</v>
      </c>
      <c r="C146" s="351">
        <f>+C147+C148+C149+C150+C151</f>
        <v>0</v>
      </c>
    </row>
    <row r="147" spans="1:3" s="118" customFormat="1" ht="12" customHeight="1">
      <c r="A147" s="490" t="s">
        <v>99</v>
      </c>
      <c r="B147" s="9" t="s">
        <v>470</v>
      </c>
      <c r="C147" s="309"/>
    </row>
    <row r="148" spans="1:3" s="118" customFormat="1" ht="12" customHeight="1">
      <c r="A148" s="490" t="s">
        <v>100</v>
      </c>
      <c r="B148" s="9" t="s">
        <v>477</v>
      </c>
      <c r="C148" s="309"/>
    </row>
    <row r="149" spans="1:3" s="118" customFormat="1" ht="12" customHeight="1">
      <c r="A149" s="490" t="s">
        <v>308</v>
      </c>
      <c r="B149" s="9" t="s">
        <v>472</v>
      </c>
      <c r="C149" s="309"/>
    </row>
    <row r="150" spans="1:3" ht="12.75" customHeight="1">
      <c r="A150" s="490" t="s">
        <v>309</v>
      </c>
      <c r="B150" s="9" t="s">
        <v>528</v>
      </c>
      <c r="C150" s="309"/>
    </row>
    <row r="151" spans="1:3" ht="12.75" customHeight="1" thickBot="1">
      <c r="A151" s="499" t="s">
        <v>476</v>
      </c>
      <c r="B151" s="7" t="s">
        <v>479</v>
      </c>
      <c r="C151" s="311"/>
    </row>
    <row r="152" spans="1:3" ht="12.75" customHeight="1" thickBot="1">
      <c r="A152" s="553" t="s">
        <v>26</v>
      </c>
      <c r="B152" s="151" t="s">
        <v>480</v>
      </c>
      <c r="C152" s="351"/>
    </row>
    <row r="153" spans="1:3" ht="12" customHeight="1" thickBot="1">
      <c r="A153" s="553" t="s">
        <v>27</v>
      </c>
      <c r="B153" s="151" t="s">
        <v>481</v>
      </c>
      <c r="C153" s="351"/>
    </row>
    <row r="154" spans="1:3" ht="15" customHeight="1" thickBot="1">
      <c r="A154" s="37" t="s">
        <v>28</v>
      </c>
      <c r="B154" s="151" t="s">
        <v>483</v>
      </c>
      <c r="C154" s="481">
        <f>+C129+C133+C140+C146+C152+C153</f>
        <v>111677</v>
      </c>
    </row>
    <row r="155" spans="1:3" ht="13.5" thickBot="1">
      <c r="A155" s="501" t="s">
        <v>29</v>
      </c>
      <c r="B155" s="433" t="s">
        <v>482</v>
      </c>
      <c r="C155" s="481">
        <f>+C128+C154</f>
        <v>366567</v>
      </c>
    </row>
    <row r="156" spans="1:3" ht="15" customHeight="1" thickBot="1">
      <c r="A156" s="441"/>
      <c r="B156" s="442"/>
      <c r="C156" s="443"/>
    </row>
    <row r="157" spans="1:3" ht="14.25" customHeight="1" thickBot="1">
      <c r="A157" s="288" t="s">
        <v>529</v>
      </c>
      <c r="B157" s="289"/>
      <c r="C157" s="583">
        <v>13.5</v>
      </c>
    </row>
    <row r="158" spans="1:3" ht="13.5" thickBot="1">
      <c r="A158" s="288" t="s">
        <v>210</v>
      </c>
      <c r="B158" s="289"/>
      <c r="C158" s="148">
        <v>81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37" useFirstPageNumber="1" horizontalDpi="600" verticalDpi="600" orientation="portrait" paperSize="9" scale="75" r:id="rId1"/>
  <headerFooter alignWithMargins="0">
    <oddFooter>&amp;C&amp;P</oddFooter>
  </headerFooter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24">
      <selection activeCell="F77" sqref="F77"/>
    </sheetView>
  </sheetViews>
  <sheetFormatPr defaultColWidth="9.00390625" defaultRowHeight="12.75"/>
  <cols>
    <col min="1" max="1" width="19.50390625" style="444" customWidth="1"/>
    <col min="2" max="2" width="72.00390625" style="445" customWidth="1"/>
    <col min="3" max="3" width="25.00390625" style="446" customWidth="1"/>
    <col min="4" max="16384" width="9.375" style="3" customWidth="1"/>
  </cols>
  <sheetData>
    <row r="1" spans="1:3" s="2" customFormat="1" ht="16.5" customHeight="1" thickBot="1">
      <c r="A1" s="265"/>
      <c r="B1" s="267"/>
      <c r="C1" s="290" t="str">
        <f>+CONCATENATE("9.1.2. melléklet a ……/",LEFT(ÖSSZEFÜGGÉSEK!A5,4),". (….) önkormányzati rendelethez")</f>
        <v>9.1.2. melléklet a ……/2016. (….) önkormányzati rendelethez</v>
      </c>
    </row>
    <row r="2" spans="1:3" s="114" customFormat="1" ht="21" customHeight="1">
      <c r="A2" s="461" t="s">
        <v>64</v>
      </c>
      <c r="B2" s="403" t="s">
        <v>230</v>
      </c>
      <c r="C2" s="405" t="s">
        <v>55</v>
      </c>
    </row>
    <row r="3" spans="1:3" s="114" customFormat="1" ht="16.5" thickBot="1">
      <c r="A3" s="268" t="s">
        <v>207</v>
      </c>
      <c r="B3" s="404" t="s">
        <v>442</v>
      </c>
      <c r="C3" s="552" t="s">
        <v>62</v>
      </c>
    </row>
    <row r="4" spans="1:3" s="115" customFormat="1" ht="15.75" customHeight="1" thickBot="1">
      <c r="A4" s="269"/>
      <c r="B4" s="269"/>
      <c r="C4" s="270" t="s">
        <v>56</v>
      </c>
    </row>
    <row r="5" spans="1:3" ht="13.5" thickBot="1">
      <c r="A5" s="462" t="s">
        <v>209</v>
      </c>
      <c r="B5" s="271" t="s">
        <v>576</v>
      </c>
      <c r="C5" s="406" t="s">
        <v>57</v>
      </c>
    </row>
    <row r="6" spans="1:3" s="76" customFormat="1" ht="12.75" customHeight="1" thickBot="1">
      <c r="A6" s="232"/>
      <c r="B6" s="233" t="s">
        <v>503</v>
      </c>
      <c r="C6" s="234" t="s">
        <v>504</v>
      </c>
    </row>
    <row r="7" spans="1:3" s="76" customFormat="1" ht="15.75" customHeight="1" thickBot="1">
      <c r="A7" s="273"/>
      <c r="B7" s="274" t="s">
        <v>58</v>
      </c>
      <c r="C7" s="407"/>
    </row>
    <row r="8" spans="1:3" s="76" customFormat="1" ht="12" customHeight="1" thickBot="1">
      <c r="A8" s="37" t="s">
        <v>19</v>
      </c>
      <c r="B8" s="21" t="s">
        <v>260</v>
      </c>
      <c r="C8" s="342">
        <f>+C9+C10+C11+C12+C13+C14</f>
        <v>0</v>
      </c>
    </row>
    <row r="9" spans="1:3" s="116" customFormat="1" ht="12" customHeight="1">
      <c r="A9" s="490" t="s">
        <v>101</v>
      </c>
      <c r="B9" s="471" t="s">
        <v>261</v>
      </c>
      <c r="C9" s="345"/>
    </row>
    <row r="10" spans="1:3" s="117" customFormat="1" ht="12" customHeight="1">
      <c r="A10" s="491" t="s">
        <v>102</v>
      </c>
      <c r="B10" s="472" t="s">
        <v>262</v>
      </c>
      <c r="C10" s="344"/>
    </row>
    <row r="11" spans="1:3" s="117" customFormat="1" ht="12" customHeight="1">
      <c r="A11" s="491" t="s">
        <v>103</v>
      </c>
      <c r="B11" s="472" t="s">
        <v>562</v>
      </c>
      <c r="C11" s="344"/>
    </row>
    <row r="12" spans="1:3" s="117" customFormat="1" ht="12" customHeight="1">
      <c r="A12" s="491" t="s">
        <v>104</v>
      </c>
      <c r="B12" s="472" t="s">
        <v>264</v>
      </c>
      <c r="C12" s="344"/>
    </row>
    <row r="13" spans="1:3" s="117" customFormat="1" ht="12" customHeight="1">
      <c r="A13" s="491" t="s">
        <v>152</v>
      </c>
      <c r="B13" s="472" t="s">
        <v>516</v>
      </c>
      <c r="C13" s="344"/>
    </row>
    <row r="14" spans="1:3" s="116" customFormat="1" ht="12" customHeight="1" thickBot="1">
      <c r="A14" s="492" t="s">
        <v>105</v>
      </c>
      <c r="B14" s="473" t="s">
        <v>445</v>
      </c>
      <c r="C14" s="344"/>
    </row>
    <row r="15" spans="1:3" s="116" customFormat="1" ht="12" customHeight="1" thickBot="1">
      <c r="A15" s="37" t="s">
        <v>20</v>
      </c>
      <c r="B15" s="337" t="s">
        <v>265</v>
      </c>
      <c r="C15" s="342">
        <f>+C16+C17+C18+C19+C20</f>
        <v>0</v>
      </c>
    </row>
    <row r="16" spans="1:3" s="116" customFormat="1" ht="12" customHeight="1">
      <c r="A16" s="490" t="s">
        <v>107</v>
      </c>
      <c r="B16" s="471" t="s">
        <v>266</v>
      </c>
      <c r="C16" s="345"/>
    </row>
    <row r="17" spans="1:3" s="116" customFormat="1" ht="12" customHeight="1">
      <c r="A17" s="491" t="s">
        <v>108</v>
      </c>
      <c r="B17" s="472" t="s">
        <v>267</v>
      </c>
      <c r="C17" s="344"/>
    </row>
    <row r="18" spans="1:3" s="116" customFormat="1" ht="12" customHeight="1">
      <c r="A18" s="491" t="s">
        <v>109</v>
      </c>
      <c r="B18" s="472" t="s">
        <v>434</v>
      </c>
      <c r="C18" s="344"/>
    </row>
    <row r="19" spans="1:3" s="116" customFormat="1" ht="12" customHeight="1">
      <c r="A19" s="491" t="s">
        <v>110</v>
      </c>
      <c r="B19" s="472" t="s">
        <v>435</v>
      </c>
      <c r="C19" s="344"/>
    </row>
    <row r="20" spans="1:3" s="116" customFormat="1" ht="12" customHeight="1">
      <c r="A20" s="491" t="s">
        <v>111</v>
      </c>
      <c r="B20" s="472" t="s">
        <v>268</v>
      </c>
      <c r="C20" s="344"/>
    </row>
    <row r="21" spans="1:3" s="117" customFormat="1" ht="12" customHeight="1" thickBot="1">
      <c r="A21" s="492" t="s">
        <v>120</v>
      </c>
      <c r="B21" s="473" t="s">
        <v>269</v>
      </c>
      <c r="C21" s="346"/>
    </row>
    <row r="22" spans="1:3" s="117" customFormat="1" ht="12" customHeight="1" thickBot="1">
      <c r="A22" s="37" t="s">
        <v>21</v>
      </c>
      <c r="B22" s="21" t="s">
        <v>270</v>
      </c>
      <c r="C22" s="342">
        <f>+C23+C24+C25+C26+C27</f>
        <v>0</v>
      </c>
    </row>
    <row r="23" spans="1:3" s="117" customFormat="1" ht="12" customHeight="1">
      <c r="A23" s="490" t="s">
        <v>90</v>
      </c>
      <c r="B23" s="471" t="s">
        <v>271</v>
      </c>
      <c r="C23" s="345"/>
    </row>
    <row r="24" spans="1:3" s="116" customFormat="1" ht="12" customHeight="1">
      <c r="A24" s="491" t="s">
        <v>91</v>
      </c>
      <c r="B24" s="472" t="s">
        <v>272</v>
      </c>
      <c r="C24" s="344"/>
    </row>
    <row r="25" spans="1:3" s="117" customFormat="1" ht="12" customHeight="1">
      <c r="A25" s="491" t="s">
        <v>92</v>
      </c>
      <c r="B25" s="472" t="s">
        <v>436</v>
      </c>
      <c r="C25" s="344"/>
    </row>
    <row r="26" spans="1:3" s="117" customFormat="1" ht="12" customHeight="1">
      <c r="A26" s="491" t="s">
        <v>93</v>
      </c>
      <c r="B26" s="472" t="s">
        <v>437</v>
      </c>
      <c r="C26" s="344"/>
    </row>
    <row r="27" spans="1:3" s="117" customFormat="1" ht="12" customHeight="1">
      <c r="A27" s="491" t="s">
        <v>175</v>
      </c>
      <c r="B27" s="472" t="s">
        <v>273</v>
      </c>
      <c r="C27" s="344"/>
    </row>
    <row r="28" spans="1:3" s="117" customFormat="1" ht="12" customHeight="1" thickBot="1">
      <c r="A28" s="492" t="s">
        <v>176</v>
      </c>
      <c r="B28" s="473" t="s">
        <v>274</v>
      </c>
      <c r="C28" s="346"/>
    </row>
    <row r="29" spans="1:3" s="117" customFormat="1" ht="12" customHeight="1" thickBot="1">
      <c r="A29" s="37" t="s">
        <v>177</v>
      </c>
      <c r="B29" s="21" t="s">
        <v>275</v>
      </c>
      <c r="C29" s="348">
        <f>SUM(C30:C36)</f>
        <v>0</v>
      </c>
    </row>
    <row r="30" spans="1:3" s="117" customFormat="1" ht="12" customHeight="1">
      <c r="A30" s="490" t="s">
        <v>276</v>
      </c>
      <c r="B30" s="471" t="s">
        <v>567</v>
      </c>
      <c r="C30" s="345"/>
    </row>
    <row r="31" spans="1:3" s="117" customFormat="1" ht="12" customHeight="1">
      <c r="A31" s="491" t="s">
        <v>277</v>
      </c>
      <c r="B31" s="472" t="s">
        <v>568</v>
      </c>
      <c r="C31" s="344"/>
    </row>
    <row r="32" spans="1:3" s="117" customFormat="1" ht="12" customHeight="1">
      <c r="A32" s="491" t="s">
        <v>278</v>
      </c>
      <c r="B32" s="472" t="s">
        <v>569</v>
      </c>
      <c r="C32" s="344"/>
    </row>
    <row r="33" spans="1:3" s="117" customFormat="1" ht="12" customHeight="1">
      <c r="A33" s="491" t="s">
        <v>279</v>
      </c>
      <c r="B33" s="472" t="s">
        <v>570</v>
      </c>
      <c r="C33" s="344"/>
    </row>
    <row r="34" spans="1:3" s="117" customFormat="1" ht="12" customHeight="1">
      <c r="A34" s="491" t="s">
        <v>564</v>
      </c>
      <c r="B34" s="472" t="s">
        <v>280</v>
      </c>
      <c r="C34" s="344"/>
    </row>
    <row r="35" spans="1:3" s="117" customFormat="1" ht="12" customHeight="1">
      <c r="A35" s="491" t="s">
        <v>565</v>
      </c>
      <c r="B35" s="472" t="s">
        <v>281</v>
      </c>
      <c r="C35" s="344"/>
    </row>
    <row r="36" spans="1:3" s="117" customFormat="1" ht="12" customHeight="1" thickBot="1">
      <c r="A36" s="492" t="s">
        <v>566</v>
      </c>
      <c r="B36" s="473" t="s">
        <v>282</v>
      </c>
      <c r="C36" s="346"/>
    </row>
    <row r="37" spans="1:3" s="117" customFormat="1" ht="12" customHeight="1" thickBot="1">
      <c r="A37" s="37" t="s">
        <v>23</v>
      </c>
      <c r="B37" s="21" t="s">
        <v>446</v>
      </c>
      <c r="C37" s="342">
        <f>SUM(C38:C48)</f>
        <v>0</v>
      </c>
    </row>
    <row r="38" spans="1:3" s="117" customFormat="1" ht="12" customHeight="1">
      <c r="A38" s="490" t="s">
        <v>94</v>
      </c>
      <c r="B38" s="471" t="s">
        <v>285</v>
      </c>
      <c r="C38" s="345"/>
    </row>
    <row r="39" spans="1:3" s="117" customFormat="1" ht="12" customHeight="1">
      <c r="A39" s="491" t="s">
        <v>95</v>
      </c>
      <c r="B39" s="472" t="s">
        <v>286</v>
      </c>
      <c r="C39" s="344"/>
    </row>
    <row r="40" spans="1:3" s="117" customFormat="1" ht="12" customHeight="1">
      <c r="A40" s="491" t="s">
        <v>96</v>
      </c>
      <c r="B40" s="472" t="s">
        <v>287</v>
      </c>
      <c r="C40" s="344"/>
    </row>
    <row r="41" spans="1:3" s="117" customFormat="1" ht="12" customHeight="1">
      <c r="A41" s="491" t="s">
        <v>179</v>
      </c>
      <c r="B41" s="472" t="s">
        <v>288</v>
      </c>
      <c r="C41" s="344"/>
    </row>
    <row r="42" spans="1:3" s="117" customFormat="1" ht="12" customHeight="1">
      <c r="A42" s="491" t="s">
        <v>180</v>
      </c>
      <c r="B42" s="472" t="s">
        <v>289</v>
      </c>
      <c r="C42" s="344"/>
    </row>
    <row r="43" spans="1:3" s="117" customFormat="1" ht="12" customHeight="1">
      <c r="A43" s="491" t="s">
        <v>181</v>
      </c>
      <c r="B43" s="472" t="s">
        <v>290</v>
      </c>
      <c r="C43" s="344"/>
    </row>
    <row r="44" spans="1:3" s="117" customFormat="1" ht="12" customHeight="1">
      <c r="A44" s="491" t="s">
        <v>182</v>
      </c>
      <c r="B44" s="472" t="s">
        <v>291</v>
      </c>
      <c r="C44" s="344"/>
    </row>
    <row r="45" spans="1:3" s="117" customFormat="1" ht="12" customHeight="1">
      <c r="A45" s="491" t="s">
        <v>183</v>
      </c>
      <c r="B45" s="472" t="s">
        <v>574</v>
      </c>
      <c r="C45" s="344"/>
    </row>
    <row r="46" spans="1:3" s="117" customFormat="1" ht="12" customHeight="1">
      <c r="A46" s="491" t="s">
        <v>283</v>
      </c>
      <c r="B46" s="472" t="s">
        <v>293</v>
      </c>
      <c r="C46" s="347"/>
    </row>
    <row r="47" spans="1:3" s="117" customFormat="1" ht="12" customHeight="1">
      <c r="A47" s="492" t="s">
        <v>284</v>
      </c>
      <c r="B47" s="473" t="s">
        <v>448</v>
      </c>
      <c r="C47" s="457"/>
    </row>
    <row r="48" spans="1:3" s="117" customFormat="1" ht="12" customHeight="1" thickBot="1">
      <c r="A48" s="492" t="s">
        <v>447</v>
      </c>
      <c r="B48" s="473" t="s">
        <v>294</v>
      </c>
      <c r="C48" s="457"/>
    </row>
    <row r="49" spans="1:3" s="117" customFormat="1" ht="12" customHeight="1" thickBot="1">
      <c r="A49" s="37" t="s">
        <v>24</v>
      </c>
      <c r="B49" s="21" t="s">
        <v>295</v>
      </c>
      <c r="C49" s="342">
        <f>SUM(C50:C54)</f>
        <v>0</v>
      </c>
    </row>
    <row r="50" spans="1:3" s="117" customFormat="1" ht="12" customHeight="1">
      <c r="A50" s="490" t="s">
        <v>97</v>
      </c>
      <c r="B50" s="471" t="s">
        <v>299</v>
      </c>
      <c r="C50" s="516"/>
    </row>
    <row r="51" spans="1:3" s="117" customFormat="1" ht="12" customHeight="1">
      <c r="A51" s="491" t="s">
        <v>98</v>
      </c>
      <c r="B51" s="472" t="s">
        <v>300</v>
      </c>
      <c r="C51" s="347"/>
    </row>
    <row r="52" spans="1:3" s="117" customFormat="1" ht="12" customHeight="1">
      <c r="A52" s="491" t="s">
        <v>296</v>
      </c>
      <c r="B52" s="472" t="s">
        <v>301</v>
      </c>
      <c r="C52" s="347"/>
    </row>
    <row r="53" spans="1:3" s="117" customFormat="1" ht="12" customHeight="1">
      <c r="A53" s="491" t="s">
        <v>297</v>
      </c>
      <c r="B53" s="472" t="s">
        <v>302</v>
      </c>
      <c r="C53" s="347"/>
    </row>
    <row r="54" spans="1:3" s="117" customFormat="1" ht="12" customHeight="1" thickBot="1">
      <c r="A54" s="492" t="s">
        <v>298</v>
      </c>
      <c r="B54" s="473" t="s">
        <v>303</v>
      </c>
      <c r="C54" s="457"/>
    </row>
    <row r="55" spans="1:3" s="117" customFormat="1" ht="12" customHeight="1" thickBot="1">
      <c r="A55" s="37" t="s">
        <v>184</v>
      </c>
      <c r="B55" s="21" t="s">
        <v>304</v>
      </c>
      <c r="C55" s="342">
        <f>SUM(C56:C58)</f>
        <v>0</v>
      </c>
    </row>
    <row r="56" spans="1:3" s="117" customFormat="1" ht="12" customHeight="1">
      <c r="A56" s="490" t="s">
        <v>99</v>
      </c>
      <c r="B56" s="471" t="s">
        <v>305</v>
      </c>
      <c r="C56" s="345"/>
    </row>
    <row r="57" spans="1:3" s="117" customFormat="1" ht="12" customHeight="1">
      <c r="A57" s="491" t="s">
        <v>100</v>
      </c>
      <c r="B57" s="472" t="s">
        <v>438</v>
      </c>
      <c r="C57" s="344"/>
    </row>
    <row r="58" spans="1:3" s="117" customFormat="1" ht="12" customHeight="1">
      <c r="A58" s="491" t="s">
        <v>308</v>
      </c>
      <c r="B58" s="472" t="s">
        <v>306</v>
      </c>
      <c r="C58" s="344"/>
    </row>
    <row r="59" spans="1:3" s="117" customFormat="1" ht="12" customHeight="1" thickBot="1">
      <c r="A59" s="492" t="s">
        <v>309</v>
      </c>
      <c r="B59" s="473" t="s">
        <v>307</v>
      </c>
      <c r="C59" s="346"/>
    </row>
    <row r="60" spans="1:3" s="117" customFormat="1" ht="12" customHeight="1" thickBot="1">
      <c r="A60" s="37" t="s">
        <v>26</v>
      </c>
      <c r="B60" s="337" t="s">
        <v>310</v>
      </c>
      <c r="C60" s="342">
        <f>SUM(C61:C63)</f>
        <v>0</v>
      </c>
    </row>
    <row r="61" spans="1:3" s="117" customFormat="1" ht="12" customHeight="1">
      <c r="A61" s="490" t="s">
        <v>185</v>
      </c>
      <c r="B61" s="471" t="s">
        <v>312</v>
      </c>
      <c r="C61" s="347"/>
    </row>
    <row r="62" spans="1:3" s="117" customFormat="1" ht="12" customHeight="1">
      <c r="A62" s="491" t="s">
        <v>186</v>
      </c>
      <c r="B62" s="472" t="s">
        <v>439</v>
      </c>
      <c r="C62" s="347"/>
    </row>
    <row r="63" spans="1:3" s="117" customFormat="1" ht="12" customHeight="1">
      <c r="A63" s="491" t="s">
        <v>236</v>
      </c>
      <c r="B63" s="472" t="s">
        <v>313</v>
      </c>
      <c r="C63" s="347"/>
    </row>
    <row r="64" spans="1:3" s="117" customFormat="1" ht="12" customHeight="1" thickBot="1">
      <c r="A64" s="492" t="s">
        <v>311</v>
      </c>
      <c r="B64" s="473" t="s">
        <v>314</v>
      </c>
      <c r="C64" s="347"/>
    </row>
    <row r="65" spans="1:3" s="117" customFormat="1" ht="12" customHeight="1" thickBot="1">
      <c r="A65" s="37" t="s">
        <v>27</v>
      </c>
      <c r="B65" s="21" t="s">
        <v>315</v>
      </c>
      <c r="C65" s="348">
        <f>+C8+C15+C22+C29+C37+C49+C55+C60</f>
        <v>0</v>
      </c>
    </row>
    <row r="66" spans="1:3" s="117" customFormat="1" ht="12" customHeight="1" thickBot="1">
      <c r="A66" s="493" t="s">
        <v>406</v>
      </c>
      <c r="B66" s="337" t="s">
        <v>317</v>
      </c>
      <c r="C66" s="342">
        <f>SUM(C67:C69)</f>
        <v>0</v>
      </c>
    </row>
    <row r="67" spans="1:3" s="117" customFormat="1" ht="12" customHeight="1">
      <c r="A67" s="490" t="s">
        <v>348</v>
      </c>
      <c r="B67" s="471" t="s">
        <v>318</v>
      </c>
      <c r="C67" s="347"/>
    </row>
    <row r="68" spans="1:3" s="117" customFormat="1" ht="12" customHeight="1">
      <c r="A68" s="491" t="s">
        <v>357</v>
      </c>
      <c r="B68" s="472" t="s">
        <v>319</v>
      </c>
      <c r="C68" s="347"/>
    </row>
    <row r="69" spans="1:3" s="117" customFormat="1" ht="12" customHeight="1" thickBot="1">
      <c r="A69" s="492" t="s">
        <v>358</v>
      </c>
      <c r="B69" s="474" t="s">
        <v>320</v>
      </c>
      <c r="C69" s="347"/>
    </row>
    <row r="70" spans="1:3" s="117" customFormat="1" ht="12" customHeight="1" thickBot="1">
      <c r="A70" s="493" t="s">
        <v>321</v>
      </c>
      <c r="B70" s="337" t="s">
        <v>322</v>
      </c>
      <c r="C70" s="342">
        <f>SUM(C71:C74)</f>
        <v>0</v>
      </c>
    </row>
    <row r="71" spans="1:3" s="117" customFormat="1" ht="12" customHeight="1">
      <c r="A71" s="490" t="s">
        <v>153</v>
      </c>
      <c r="B71" s="471" t="s">
        <v>323</v>
      </c>
      <c r="C71" s="347"/>
    </row>
    <row r="72" spans="1:3" s="117" customFormat="1" ht="12" customHeight="1">
      <c r="A72" s="491" t="s">
        <v>154</v>
      </c>
      <c r="B72" s="472" t="s">
        <v>324</v>
      </c>
      <c r="C72" s="347"/>
    </row>
    <row r="73" spans="1:3" s="117" customFormat="1" ht="12" customHeight="1">
      <c r="A73" s="491" t="s">
        <v>349</v>
      </c>
      <c r="B73" s="472" t="s">
        <v>325</v>
      </c>
      <c r="C73" s="347"/>
    </row>
    <row r="74" spans="1:3" s="117" customFormat="1" ht="12" customHeight="1" thickBot="1">
      <c r="A74" s="492" t="s">
        <v>350</v>
      </c>
      <c r="B74" s="473" t="s">
        <v>326</v>
      </c>
      <c r="C74" s="347"/>
    </row>
    <row r="75" spans="1:3" s="117" customFormat="1" ht="12" customHeight="1" thickBot="1">
      <c r="A75" s="493" t="s">
        <v>327</v>
      </c>
      <c r="B75" s="337" t="s">
        <v>328</v>
      </c>
      <c r="C75" s="342">
        <f>SUM(C76:C77)</f>
        <v>2402</v>
      </c>
    </row>
    <row r="76" spans="1:3" s="117" customFormat="1" ht="12" customHeight="1">
      <c r="A76" s="490" t="s">
        <v>351</v>
      </c>
      <c r="B76" s="471" t="s">
        <v>329</v>
      </c>
      <c r="C76" s="347">
        <f>1017+1385</f>
        <v>2402</v>
      </c>
    </row>
    <row r="77" spans="1:3" s="117" customFormat="1" ht="12" customHeight="1" thickBot="1">
      <c r="A77" s="492" t="s">
        <v>352</v>
      </c>
      <c r="B77" s="473" t="s">
        <v>330</v>
      </c>
      <c r="C77" s="347"/>
    </row>
    <row r="78" spans="1:3" s="116" customFormat="1" ht="12" customHeight="1" thickBot="1">
      <c r="A78" s="493" t="s">
        <v>331</v>
      </c>
      <c r="B78" s="337" t="s">
        <v>332</v>
      </c>
      <c r="C78" s="342">
        <f>SUM(C79:C81)</f>
        <v>0</v>
      </c>
    </row>
    <row r="79" spans="1:3" s="117" customFormat="1" ht="12" customHeight="1">
      <c r="A79" s="490" t="s">
        <v>353</v>
      </c>
      <c r="B79" s="471" t="s">
        <v>333</v>
      </c>
      <c r="C79" s="347"/>
    </row>
    <row r="80" spans="1:3" s="117" customFormat="1" ht="12" customHeight="1">
      <c r="A80" s="491" t="s">
        <v>354</v>
      </c>
      <c r="B80" s="472" t="s">
        <v>334</v>
      </c>
      <c r="C80" s="347"/>
    </row>
    <row r="81" spans="1:3" s="117" customFormat="1" ht="12" customHeight="1" thickBot="1">
      <c r="A81" s="492" t="s">
        <v>355</v>
      </c>
      <c r="B81" s="473" t="s">
        <v>335</v>
      </c>
      <c r="C81" s="347"/>
    </row>
    <row r="82" spans="1:3" s="117" customFormat="1" ht="12" customHeight="1" thickBot="1">
      <c r="A82" s="493" t="s">
        <v>336</v>
      </c>
      <c r="B82" s="337" t="s">
        <v>356</v>
      </c>
      <c r="C82" s="342">
        <f>SUM(C83:C86)</f>
        <v>0</v>
      </c>
    </row>
    <row r="83" spans="1:3" s="117" customFormat="1" ht="12" customHeight="1">
      <c r="A83" s="494" t="s">
        <v>337</v>
      </c>
      <c r="B83" s="471" t="s">
        <v>338</v>
      </c>
      <c r="C83" s="347"/>
    </row>
    <row r="84" spans="1:3" s="117" customFormat="1" ht="12" customHeight="1">
      <c r="A84" s="495" t="s">
        <v>339</v>
      </c>
      <c r="B84" s="472" t="s">
        <v>340</v>
      </c>
      <c r="C84" s="347"/>
    </row>
    <row r="85" spans="1:3" s="117" customFormat="1" ht="12" customHeight="1">
      <c r="A85" s="495" t="s">
        <v>341</v>
      </c>
      <c r="B85" s="472" t="s">
        <v>342</v>
      </c>
      <c r="C85" s="347"/>
    </row>
    <row r="86" spans="1:3" s="116" customFormat="1" ht="12" customHeight="1" thickBot="1">
      <c r="A86" s="496" t="s">
        <v>343</v>
      </c>
      <c r="B86" s="473" t="s">
        <v>344</v>
      </c>
      <c r="C86" s="347"/>
    </row>
    <row r="87" spans="1:3" s="116" customFormat="1" ht="12" customHeight="1" thickBot="1">
      <c r="A87" s="493" t="s">
        <v>345</v>
      </c>
      <c r="B87" s="337" t="s">
        <v>485</v>
      </c>
      <c r="C87" s="517"/>
    </row>
    <row r="88" spans="1:3" s="116" customFormat="1" ht="12" customHeight="1" thickBot="1">
      <c r="A88" s="493" t="s">
        <v>517</v>
      </c>
      <c r="B88" s="337" t="s">
        <v>346</v>
      </c>
      <c r="C88" s="517"/>
    </row>
    <row r="89" spans="1:3" s="116" customFormat="1" ht="12" customHeight="1" thickBot="1">
      <c r="A89" s="493" t="s">
        <v>518</v>
      </c>
      <c r="B89" s="478" t="s">
        <v>488</v>
      </c>
      <c r="C89" s="348">
        <f>+C66+C70+C75+C78+C82+C88+C87</f>
        <v>2402</v>
      </c>
    </row>
    <row r="90" spans="1:3" s="116" customFormat="1" ht="12" customHeight="1" thickBot="1">
      <c r="A90" s="497" t="s">
        <v>519</v>
      </c>
      <c r="B90" s="479" t="s">
        <v>520</v>
      </c>
      <c r="C90" s="348">
        <f>+C65+C89</f>
        <v>2402</v>
      </c>
    </row>
    <row r="91" spans="1:3" s="117" customFormat="1" ht="15" customHeight="1" thickBot="1">
      <c r="A91" s="279"/>
      <c r="B91" s="280"/>
      <c r="C91" s="412"/>
    </row>
    <row r="92" spans="1:3" s="76" customFormat="1" ht="16.5" customHeight="1" thickBot="1">
      <c r="A92" s="283"/>
      <c r="B92" s="284" t="s">
        <v>59</v>
      </c>
      <c r="C92" s="414"/>
    </row>
    <row r="93" spans="1:3" s="118" customFormat="1" ht="12" customHeight="1" thickBot="1">
      <c r="A93" s="463" t="s">
        <v>19</v>
      </c>
      <c r="B93" s="31" t="s">
        <v>524</v>
      </c>
      <c r="C93" s="341">
        <f>+C94+C95+C96+C97+C98+C111</f>
        <v>1017</v>
      </c>
    </row>
    <row r="94" spans="1:3" ht="12" customHeight="1">
      <c r="A94" s="498" t="s">
        <v>101</v>
      </c>
      <c r="B94" s="10" t="s">
        <v>50</v>
      </c>
      <c r="C94" s="343">
        <v>749</v>
      </c>
    </row>
    <row r="95" spans="1:3" ht="12" customHeight="1">
      <c r="A95" s="491" t="s">
        <v>102</v>
      </c>
      <c r="B95" s="8" t="s">
        <v>187</v>
      </c>
      <c r="C95" s="344">
        <v>268</v>
      </c>
    </row>
    <row r="96" spans="1:3" ht="12" customHeight="1">
      <c r="A96" s="491" t="s">
        <v>103</v>
      </c>
      <c r="B96" s="8" t="s">
        <v>143</v>
      </c>
      <c r="C96" s="346"/>
    </row>
    <row r="97" spans="1:3" ht="12" customHeight="1">
      <c r="A97" s="491" t="s">
        <v>104</v>
      </c>
      <c r="B97" s="11" t="s">
        <v>188</v>
      </c>
      <c r="C97" s="346"/>
    </row>
    <row r="98" spans="1:3" ht="12" customHeight="1">
      <c r="A98" s="491" t="s">
        <v>115</v>
      </c>
      <c r="B98" s="19" t="s">
        <v>189</v>
      </c>
      <c r="C98" s="346"/>
    </row>
    <row r="99" spans="1:3" ht="12" customHeight="1">
      <c r="A99" s="491" t="s">
        <v>105</v>
      </c>
      <c r="B99" s="8" t="s">
        <v>521</v>
      </c>
      <c r="C99" s="346"/>
    </row>
    <row r="100" spans="1:3" ht="12" customHeight="1">
      <c r="A100" s="491" t="s">
        <v>106</v>
      </c>
      <c r="B100" s="170" t="s">
        <v>453</v>
      </c>
      <c r="C100" s="346"/>
    </row>
    <row r="101" spans="1:3" ht="12" customHeight="1">
      <c r="A101" s="491" t="s">
        <v>116</v>
      </c>
      <c r="B101" s="170" t="s">
        <v>452</v>
      </c>
      <c r="C101" s="346"/>
    </row>
    <row r="102" spans="1:3" ht="12" customHeight="1">
      <c r="A102" s="491" t="s">
        <v>117</v>
      </c>
      <c r="B102" s="170" t="s">
        <v>362</v>
      </c>
      <c r="C102" s="346"/>
    </row>
    <row r="103" spans="1:3" ht="12" customHeight="1">
      <c r="A103" s="491" t="s">
        <v>118</v>
      </c>
      <c r="B103" s="171" t="s">
        <v>363</v>
      </c>
      <c r="C103" s="346"/>
    </row>
    <row r="104" spans="1:3" ht="12" customHeight="1">
      <c r="A104" s="491" t="s">
        <v>119</v>
      </c>
      <c r="B104" s="171" t="s">
        <v>364</v>
      </c>
      <c r="C104" s="346"/>
    </row>
    <row r="105" spans="1:3" ht="12" customHeight="1">
      <c r="A105" s="491" t="s">
        <v>121</v>
      </c>
      <c r="B105" s="170" t="s">
        <v>365</v>
      </c>
      <c r="C105" s="346"/>
    </row>
    <row r="106" spans="1:3" ht="12" customHeight="1">
      <c r="A106" s="491" t="s">
        <v>190</v>
      </c>
      <c r="B106" s="170" t="s">
        <v>366</v>
      </c>
      <c r="C106" s="346"/>
    </row>
    <row r="107" spans="1:3" ht="12" customHeight="1">
      <c r="A107" s="491" t="s">
        <v>360</v>
      </c>
      <c r="B107" s="171" t="s">
        <v>367</v>
      </c>
      <c r="C107" s="346"/>
    </row>
    <row r="108" spans="1:3" ht="12" customHeight="1">
      <c r="A108" s="499" t="s">
        <v>361</v>
      </c>
      <c r="B108" s="172" t="s">
        <v>368</v>
      </c>
      <c r="C108" s="346"/>
    </row>
    <row r="109" spans="1:3" ht="12" customHeight="1">
      <c r="A109" s="491" t="s">
        <v>450</v>
      </c>
      <c r="B109" s="172" t="s">
        <v>369</v>
      </c>
      <c r="C109" s="346"/>
    </row>
    <row r="110" spans="1:3" ht="12" customHeight="1">
      <c r="A110" s="491" t="s">
        <v>451</v>
      </c>
      <c r="B110" s="171" t="s">
        <v>370</v>
      </c>
      <c r="C110" s="344"/>
    </row>
    <row r="111" spans="1:3" ht="12" customHeight="1">
      <c r="A111" s="491" t="s">
        <v>455</v>
      </c>
      <c r="B111" s="11" t="s">
        <v>51</v>
      </c>
      <c r="C111" s="344"/>
    </row>
    <row r="112" spans="1:3" ht="12" customHeight="1">
      <c r="A112" s="492" t="s">
        <v>456</v>
      </c>
      <c r="B112" s="8" t="s">
        <v>522</v>
      </c>
      <c r="C112" s="346"/>
    </row>
    <row r="113" spans="1:3" ht="12" customHeight="1" thickBot="1">
      <c r="A113" s="500" t="s">
        <v>457</v>
      </c>
      <c r="B113" s="173" t="s">
        <v>523</v>
      </c>
      <c r="C113" s="350"/>
    </row>
    <row r="114" spans="1:3" ht="12" customHeight="1" thickBot="1">
      <c r="A114" s="37" t="s">
        <v>20</v>
      </c>
      <c r="B114" s="30" t="s">
        <v>371</v>
      </c>
      <c r="C114" s="342">
        <f>+C115+C117+C119</f>
        <v>0</v>
      </c>
    </row>
    <row r="115" spans="1:3" ht="12" customHeight="1">
      <c r="A115" s="490" t="s">
        <v>107</v>
      </c>
      <c r="B115" s="8" t="s">
        <v>234</v>
      </c>
      <c r="C115" s="345"/>
    </row>
    <row r="116" spans="1:3" ht="12" customHeight="1">
      <c r="A116" s="490" t="s">
        <v>108</v>
      </c>
      <c r="B116" s="12" t="s">
        <v>375</v>
      </c>
      <c r="C116" s="345"/>
    </row>
    <row r="117" spans="1:3" ht="12" customHeight="1">
      <c r="A117" s="490" t="s">
        <v>109</v>
      </c>
      <c r="B117" s="12" t="s">
        <v>191</v>
      </c>
      <c r="C117" s="344"/>
    </row>
    <row r="118" spans="1:3" ht="12" customHeight="1">
      <c r="A118" s="490" t="s">
        <v>110</v>
      </c>
      <c r="B118" s="12" t="s">
        <v>376</v>
      </c>
      <c r="C118" s="309"/>
    </row>
    <row r="119" spans="1:3" ht="12" customHeight="1">
      <c r="A119" s="490" t="s">
        <v>111</v>
      </c>
      <c r="B119" s="339" t="s">
        <v>237</v>
      </c>
      <c r="C119" s="309"/>
    </row>
    <row r="120" spans="1:3" ht="12" customHeight="1">
      <c r="A120" s="490" t="s">
        <v>120</v>
      </c>
      <c r="B120" s="338" t="s">
        <v>440</v>
      </c>
      <c r="C120" s="309"/>
    </row>
    <row r="121" spans="1:3" ht="12" customHeight="1">
      <c r="A121" s="490" t="s">
        <v>122</v>
      </c>
      <c r="B121" s="467" t="s">
        <v>381</v>
      </c>
      <c r="C121" s="309"/>
    </row>
    <row r="122" spans="1:3" ht="12" customHeight="1">
      <c r="A122" s="490" t="s">
        <v>192</v>
      </c>
      <c r="B122" s="171" t="s">
        <v>364</v>
      </c>
      <c r="C122" s="309"/>
    </row>
    <row r="123" spans="1:3" ht="12" customHeight="1">
      <c r="A123" s="490" t="s">
        <v>193</v>
      </c>
      <c r="B123" s="171" t="s">
        <v>380</v>
      </c>
      <c r="C123" s="309"/>
    </row>
    <row r="124" spans="1:3" ht="12" customHeight="1">
      <c r="A124" s="490" t="s">
        <v>194</v>
      </c>
      <c r="B124" s="171" t="s">
        <v>379</v>
      </c>
      <c r="C124" s="309"/>
    </row>
    <row r="125" spans="1:3" ht="12" customHeight="1">
      <c r="A125" s="490" t="s">
        <v>372</v>
      </c>
      <c r="B125" s="171" t="s">
        <v>367</v>
      </c>
      <c r="C125" s="309"/>
    </row>
    <row r="126" spans="1:3" ht="12" customHeight="1">
      <c r="A126" s="490" t="s">
        <v>373</v>
      </c>
      <c r="B126" s="171" t="s">
        <v>378</v>
      </c>
      <c r="C126" s="309"/>
    </row>
    <row r="127" spans="1:3" ht="12" customHeight="1" thickBot="1">
      <c r="A127" s="499" t="s">
        <v>374</v>
      </c>
      <c r="B127" s="171" t="s">
        <v>377</v>
      </c>
      <c r="C127" s="311"/>
    </row>
    <row r="128" spans="1:3" ht="12" customHeight="1" thickBot="1">
      <c r="A128" s="37" t="s">
        <v>21</v>
      </c>
      <c r="B128" s="151" t="s">
        <v>458</v>
      </c>
      <c r="C128" s="342">
        <f>+C93+C114</f>
        <v>1017</v>
      </c>
    </row>
    <row r="129" spans="1:3" ht="12" customHeight="1" thickBot="1">
      <c r="A129" s="37" t="s">
        <v>22</v>
      </c>
      <c r="B129" s="151" t="s">
        <v>459</v>
      </c>
      <c r="C129" s="342">
        <f>+C130+C131+C132</f>
        <v>0</v>
      </c>
    </row>
    <row r="130" spans="1:3" s="118" customFormat="1" ht="12" customHeight="1">
      <c r="A130" s="490" t="s">
        <v>276</v>
      </c>
      <c r="B130" s="9" t="s">
        <v>527</v>
      </c>
      <c r="C130" s="309"/>
    </row>
    <row r="131" spans="1:3" ht="12" customHeight="1">
      <c r="A131" s="490" t="s">
        <v>277</v>
      </c>
      <c r="B131" s="9" t="s">
        <v>467</v>
      </c>
      <c r="C131" s="309"/>
    </row>
    <row r="132" spans="1:3" ht="12" customHeight="1" thickBot="1">
      <c r="A132" s="499" t="s">
        <v>278</v>
      </c>
      <c r="B132" s="7" t="s">
        <v>526</v>
      </c>
      <c r="C132" s="309"/>
    </row>
    <row r="133" spans="1:3" ht="12" customHeight="1" thickBot="1">
      <c r="A133" s="37" t="s">
        <v>23</v>
      </c>
      <c r="B133" s="151" t="s">
        <v>460</v>
      </c>
      <c r="C133" s="342">
        <f>+C134+C135+C136+C137+C138+C139</f>
        <v>0</v>
      </c>
    </row>
    <row r="134" spans="1:3" ht="12" customHeight="1">
      <c r="A134" s="490" t="s">
        <v>94</v>
      </c>
      <c r="B134" s="9" t="s">
        <v>469</v>
      </c>
      <c r="C134" s="309"/>
    </row>
    <row r="135" spans="1:3" ht="12" customHeight="1">
      <c r="A135" s="490" t="s">
        <v>95</v>
      </c>
      <c r="B135" s="9" t="s">
        <v>461</v>
      </c>
      <c r="C135" s="309"/>
    </row>
    <row r="136" spans="1:3" ht="12" customHeight="1">
      <c r="A136" s="490" t="s">
        <v>96</v>
      </c>
      <c r="B136" s="9" t="s">
        <v>462</v>
      </c>
      <c r="C136" s="309"/>
    </row>
    <row r="137" spans="1:3" ht="12" customHeight="1">
      <c r="A137" s="490" t="s">
        <v>179</v>
      </c>
      <c r="B137" s="9" t="s">
        <v>525</v>
      </c>
      <c r="C137" s="309"/>
    </row>
    <row r="138" spans="1:3" ht="12" customHeight="1">
      <c r="A138" s="490" t="s">
        <v>180</v>
      </c>
      <c r="B138" s="9" t="s">
        <v>464</v>
      </c>
      <c r="C138" s="309"/>
    </row>
    <row r="139" spans="1:3" s="118" customFormat="1" ht="12" customHeight="1" thickBot="1">
      <c r="A139" s="499" t="s">
        <v>181</v>
      </c>
      <c r="B139" s="7" t="s">
        <v>465</v>
      </c>
      <c r="C139" s="309"/>
    </row>
    <row r="140" spans="1:11" ht="12" customHeight="1" thickBot="1">
      <c r="A140" s="37" t="s">
        <v>24</v>
      </c>
      <c r="B140" s="151" t="s">
        <v>553</v>
      </c>
      <c r="C140" s="348">
        <f>+C141+C142+C144+C145+C143</f>
        <v>1385</v>
      </c>
      <c r="K140" s="291"/>
    </row>
    <row r="141" spans="1:3" ht="12.75">
      <c r="A141" s="490" t="s">
        <v>97</v>
      </c>
      <c r="B141" s="9" t="s">
        <v>382</v>
      </c>
      <c r="C141" s="309"/>
    </row>
    <row r="142" spans="1:3" ht="12" customHeight="1">
      <c r="A142" s="490" t="s">
        <v>98</v>
      </c>
      <c r="B142" s="9" t="s">
        <v>383</v>
      </c>
      <c r="C142" s="309"/>
    </row>
    <row r="143" spans="1:3" s="118" customFormat="1" ht="12" customHeight="1">
      <c r="A143" s="490" t="s">
        <v>296</v>
      </c>
      <c r="B143" s="9" t="s">
        <v>552</v>
      </c>
      <c r="C143" s="309">
        <v>1385</v>
      </c>
    </row>
    <row r="144" spans="1:3" s="118" customFormat="1" ht="12" customHeight="1">
      <c r="A144" s="490" t="s">
        <v>297</v>
      </c>
      <c r="B144" s="9" t="s">
        <v>474</v>
      </c>
      <c r="C144" s="309"/>
    </row>
    <row r="145" spans="1:3" s="118" customFormat="1" ht="12" customHeight="1" thickBot="1">
      <c r="A145" s="499" t="s">
        <v>298</v>
      </c>
      <c r="B145" s="7" t="s">
        <v>402</v>
      </c>
      <c r="C145" s="309"/>
    </row>
    <row r="146" spans="1:3" s="118" customFormat="1" ht="12" customHeight="1" thickBot="1">
      <c r="A146" s="37" t="s">
        <v>25</v>
      </c>
      <c r="B146" s="151" t="s">
        <v>475</v>
      </c>
      <c r="C146" s="351">
        <f>+C147+C148+C149+C150+C151</f>
        <v>0</v>
      </c>
    </row>
    <row r="147" spans="1:3" s="118" customFormat="1" ht="12" customHeight="1">
      <c r="A147" s="490" t="s">
        <v>99</v>
      </c>
      <c r="B147" s="9" t="s">
        <v>470</v>
      </c>
      <c r="C147" s="309"/>
    </row>
    <row r="148" spans="1:3" s="118" customFormat="1" ht="12" customHeight="1">
      <c r="A148" s="490" t="s">
        <v>100</v>
      </c>
      <c r="B148" s="9" t="s">
        <v>477</v>
      </c>
      <c r="C148" s="309"/>
    </row>
    <row r="149" spans="1:3" s="118" customFormat="1" ht="12" customHeight="1">
      <c r="A149" s="490" t="s">
        <v>308</v>
      </c>
      <c r="B149" s="9" t="s">
        <v>472</v>
      </c>
      <c r="C149" s="309"/>
    </row>
    <row r="150" spans="1:3" ht="12.75" customHeight="1">
      <c r="A150" s="490" t="s">
        <v>309</v>
      </c>
      <c r="B150" s="9" t="s">
        <v>528</v>
      </c>
      <c r="C150" s="309"/>
    </row>
    <row r="151" spans="1:3" ht="12.75" customHeight="1" thickBot="1">
      <c r="A151" s="499" t="s">
        <v>476</v>
      </c>
      <c r="B151" s="7" t="s">
        <v>479</v>
      </c>
      <c r="C151" s="311"/>
    </row>
    <row r="152" spans="1:3" ht="12.75" customHeight="1" thickBot="1">
      <c r="A152" s="553" t="s">
        <v>26</v>
      </c>
      <c r="B152" s="151" t="s">
        <v>480</v>
      </c>
      <c r="C152" s="351"/>
    </row>
    <row r="153" spans="1:3" ht="12" customHeight="1" thickBot="1">
      <c r="A153" s="553" t="s">
        <v>27</v>
      </c>
      <c r="B153" s="151" t="s">
        <v>481</v>
      </c>
      <c r="C153" s="351"/>
    </row>
    <row r="154" spans="1:3" ht="15" customHeight="1" thickBot="1">
      <c r="A154" s="37" t="s">
        <v>28</v>
      </c>
      <c r="B154" s="151" t="s">
        <v>483</v>
      </c>
      <c r="C154" s="481">
        <f>+C129+C133+C140+C146+C152+C153</f>
        <v>1385</v>
      </c>
    </row>
    <row r="155" spans="1:3" ht="13.5" thickBot="1">
      <c r="A155" s="501" t="s">
        <v>29</v>
      </c>
      <c r="B155" s="433" t="s">
        <v>482</v>
      </c>
      <c r="C155" s="481">
        <f>+C128+C154</f>
        <v>2402</v>
      </c>
    </row>
    <row r="156" spans="1:3" ht="15" customHeight="1" thickBot="1">
      <c r="A156" s="441"/>
      <c r="B156" s="442"/>
      <c r="C156" s="443"/>
    </row>
    <row r="157" spans="1:3" ht="14.25" customHeight="1" thickBot="1">
      <c r="A157" s="288" t="s">
        <v>529</v>
      </c>
      <c r="B157" s="289"/>
      <c r="C157" s="148"/>
    </row>
    <row r="158" spans="1:3" ht="13.5" thickBot="1">
      <c r="A158" s="288" t="s">
        <v>210</v>
      </c>
      <c r="B158" s="289"/>
      <c r="C158" s="148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firstPageNumber="40" useFirstPageNumber="1" horizontalDpi="600" verticalDpi="600" orientation="portrait" paperSize="9" scale="75" r:id="rId1"/>
  <headerFooter alignWithMargins="0">
    <oddFooter>&amp;C&amp;P</oddFooter>
  </headerFooter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03">
      <selection activeCell="A1" sqref="A1"/>
    </sheetView>
  </sheetViews>
  <sheetFormatPr defaultColWidth="9.00390625" defaultRowHeight="12.75"/>
  <cols>
    <col min="1" max="1" width="19.50390625" style="444" customWidth="1"/>
    <col min="2" max="2" width="72.00390625" style="445" customWidth="1"/>
    <col min="3" max="3" width="25.00390625" style="446" customWidth="1"/>
    <col min="4" max="16384" width="9.375" style="3" customWidth="1"/>
  </cols>
  <sheetData>
    <row r="1" spans="1:3" s="2" customFormat="1" ht="16.5" customHeight="1" thickBot="1">
      <c r="A1" s="589" t="s">
        <v>585</v>
      </c>
      <c r="B1" s="267"/>
      <c r="C1" s="290" t="str">
        <f>+CONCATENATE("9.1.3. melléklet a ……/",LEFT(ÖSSZEFÜGGÉSEK!A5,4),". (….) önkormányzati rendelethez")</f>
        <v>9.1.3. melléklet a ……/2016. (….) önkormányzati rendelethez</v>
      </c>
    </row>
    <row r="2" spans="1:3" s="114" customFormat="1" ht="21" customHeight="1">
      <c r="A2" s="461" t="s">
        <v>64</v>
      </c>
      <c r="B2" s="403" t="s">
        <v>230</v>
      </c>
      <c r="C2" s="405" t="s">
        <v>55</v>
      </c>
    </row>
    <row r="3" spans="1:3" s="114" customFormat="1" ht="16.5" thickBot="1">
      <c r="A3" s="268" t="s">
        <v>207</v>
      </c>
      <c r="B3" s="404" t="s">
        <v>540</v>
      </c>
      <c r="C3" s="552" t="s">
        <v>443</v>
      </c>
    </row>
    <row r="4" spans="1:3" s="115" customFormat="1" ht="15.75" customHeight="1" thickBot="1">
      <c r="A4" s="269"/>
      <c r="B4" s="269"/>
      <c r="C4" s="270" t="s">
        <v>56</v>
      </c>
    </row>
    <row r="5" spans="1:3" ht="13.5" thickBot="1">
      <c r="A5" s="462" t="s">
        <v>209</v>
      </c>
      <c r="B5" s="271" t="s">
        <v>576</v>
      </c>
      <c r="C5" s="406" t="s">
        <v>57</v>
      </c>
    </row>
    <row r="6" spans="1:3" s="76" customFormat="1" ht="12.75" customHeight="1" thickBot="1">
      <c r="A6" s="232"/>
      <c r="B6" s="233" t="s">
        <v>503</v>
      </c>
      <c r="C6" s="234" t="s">
        <v>504</v>
      </c>
    </row>
    <row r="7" spans="1:3" s="76" customFormat="1" ht="15.75" customHeight="1" thickBot="1">
      <c r="A7" s="273"/>
      <c r="B7" s="274" t="s">
        <v>58</v>
      </c>
      <c r="C7" s="407"/>
    </row>
    <row r="8" spans="1:3" s="76" customFormat="1" ht="12" customHeight="1" thickBot="1">
      <c r="A8" s="37" t="s">
        <v>19</v>
      </c>
      <c r="B8" s="21" t="s">
        <v>260</v>
      </c>
      <c r="C8" s="342">
        <f>+C9+C10+C11+C12+C13+C14</f>
        <v>0</v>
      </c>
    </row>
    <row r="9" spans="1:3" s="116" customFormat="1" ht="12" customHeight="1">
      <c r="A9" s="490" t="s">
        <v>101</v>
      </c>
      <c r="B9" s="471" t="s">
        <v>261</v>
      </c>
      <c r="C9" s="345"/>
    </row>
    <row r="10" spans="1:3" s="117" customFormat="1" ht="12" customHeight="1">
      <c r="A10" s="491" t="s">
        <v>102</v>
      </c>
      <c r="B10" s="472" t="s">
        <v>262</v>
      </c>
      <c r="C10" s="344"/>
    </row>
    <row r="11" spans="1:3" s="117" customFormat="1" ht="12" customHeight="1">
      <c r="A11" s="491" t="s">
        <v>103</v>
      </c>
      <c r="B11" s="472" t="s">
        <v>562</v>
      </c>
      <c r="C11" s="344"/>
    </row>
    <row r="12" spans="1:3" s="117" customFormat="1" ht="12" customHeight="1">
      <c r="A12" s="491" t="s">
        <v>104</v>
      </c>
      <c r="B12" s="472" t="s">
        <v>264</v>
      </c>
      <c r="C12" s="344"/>
    </row>
    <row r="13" spans="1:3" s="117" customFormat="1" ht="12" customHeight="1">
      <c r="A13" s="491" t="s">
        <v>152</v>
      </c>
      <c r="B13" s="472" t="s">
        <v>516</v>
      </c>
      <c r="C13" s="344"/>
    </row>
    <row r="14" spans="1:3" s="116" customFormat="1" ht="12" customHeight="1" thickBot="1">
      <c r="A14" s="492" t="s">
        <v>105</v>
      </c>
      <c r="B14" s="473" t="s">
        <v>445</v>
      </c>
      <c r="C14" s="344"/>
    </row>
    <row r="15" spans="1:3" s="116" customFormat="1" ht="12" customHeight="1" thickBot="1">
      <c r="A15" s="37" t="s">
        <v>20</v>
      </c>
      <c r="B15" s="337" t="s">
        <v>265</v>
      </c>
      <c r="C15" s="342">
        <f>+C16+C17+C18+C19+C20</f>
        <v>0</v>
      </c>
    </row>
    <row r="16" spans="1:3" s="116" customFormat="1" ht="12" customHeight="1">
      <c r="A16" s="490" t="s">
        <v>107</v>
      </c>
      <c r="B16" s="471" t="s">
        <v>266</v>
      </c>
      <c r="C16" s="345"/>
    </row>
    <row r="17" spans="1:3" s="116" customFormat="1" ht="12" customHeight="1">
      <c r="A17" s="491" t="s">
        <v>108</v>
      </c>
      <c r="B17" s="472" t="s">
        <v>267</v>
      </c>
      <c r="C17" s="344"/>
    </row>
    <row r="18" spans="1:3" s="116" customFormat="1" ht="12" customHeight="1">
      <c r="A18" s="491" t="s">
        <v>109</v>
      </c>
      <c r="B18" s="472" t="s">
        <v>434</v>
      </c>
      <c r="C18" s="344"/>
    </row>
    <row r="19" spans="1:3" s="116" customFormat="1" ht="12" customHeight="1">
      <c r="A19" s="491" t="s">
        <v>110</v>
      </c>
      <c r="B19" s="472" t="s">
        <v>435</v>
      </c>
      <c r="C19" s="344"/>
    </row>
    <row r="20" spans="1:3" s="116" customFormat="1" ht="12" customHeight="1">
      <c r="A20" s="491" t="s">
        <v>111</v>
      </c>
      <c r="B20" s="472" t="s">
        <v>268</v>
      </c>
      <c r="C20" s="344"/>
    </row>
    <row r="21" spans="1:3" s="117" customFormat="1" ht="12" customHeight="1" thickBot="1">
      <c r="A21" s="492" t="s">
        <v>120</v>
      </c>
      <c r="B21" s="473" t="s">
        <v>269</v>
      </c>
      <c r="C21" s="346"/>
    </row>
    <row r="22" spans="1:3" s="117" customFormat="1" ht="12" customHeight="1" thickBot="1">
      <c r="A22" s="37" t="s">
        <v>21</v>
      </c>
      <c r="B22" s="21" t="s">
        <v>270</v>
      </c>
      <c r="C22" s="342">
        <f>+C23+C24+C25+C26+C27</f>
        <v>0</v>
      </c>
    </row>
    <row r="23" spans="1:3" s="117" customFormat="1" ht="12" customHeight="1">
      <c r="A23" s="490" t="s">
        <v>90</v>
      </c>
      <c r="B23" s="471" t="s">
        <v>271</v>
      </c>
      <c r="C23" s="345"/>
    </row>
    <row r="24" spans="1:3" s="116" customFormat="1" ht="12" customHeight="1">
      <c r="A24" s="491" t="s">
        <v>91</v>
      </c>
      <c r="B24" s="472" t="s">
        <v>272</v>
      </c>
      <c r="C24" s="344"/>
    </row>
    <row r="25" spans="1:3" s="117" customFormat="1" ht="12" customHeight="1">
      <c r="A25" s="491" t="s">
        <v>92</v>
      </c>
      <c r="B25" s="472" t="s">
        <v>436</v>
      </c>
      <c r="C25" s="344"/>
    </row>
    <row r="26" spans="1:3" s="117" customFormat="1" ht="12" customHeight="1">
      <c r="A26" s="491" t="s">
        <v>93</v>
      </c>
      <c r="B26" s="472" t="s">
        <v>437</v>
      </c>
      <c r="C26" s="344"/>
    </row>
    <row r="27" spans="1:3" s="117" customFormat="1" ht="12" customHeight="1">
      <c r="A27" s="491" t="s">
        <v>175</v>
      </c>
      <c r="B27" s="472" t="s">
        <v>273</v>
      </c>
      <c r="C27" s="344"/>
    </row>
    <row r="28" spans="1:3" s="117" customFormat="1" ht="12" customHeight="1" thickBot="1">
      <c r="A28" s="492" t="s">
        <v>176</v>
      </c>
      <c r="B28" s="473" t="s">
        <v>274</v>
      </c>
      <c r="C28" s="346"/>
    </row>
    <row r="29" spans="1:3" s="117" customFormat="1" ht="12" customHeight="1" thickBot="1">
      <c r="A29" s="37" t="s">
        <v>177</v>
      </c>
      <c r="B29" s="21" t="s">
        <v>275</v>
      </c>
      <c r="C29" s="348">
        <f>SUM(C30:C36)</f>
        <v>0</v>
      </c>
    </row>
    <row r="30" spans="1:3" s="117" customFormat="1" ht="12" customHeight="1">
      <c r="A30" s="490" t="s">
        <v>276</v>
      </c>
      <c r="B30" s="471" t="s">
        <v>567</v>
      </c>
      <c r="C30" s="345"/>
    </row>
    <row r="31" spans="1:3" s="117" customFormat="1" ht="12" customHeight="1">
      <c r="A31" s="491" t="s">
        <v>277</v>
      </c>
      <c r="B31" s="472" t="s">
        <v>568</v>
      </c>
      <c r="C31" s="344"/>
    </row>
    <row r="32" spans="1:3" s="117" customFormat="1" ht="12" customHeight="1">
      <c r="A32" s="491" t="s">
        <v>278</v>
      </c>
      <c r="B32" s="472" t="s">
        <v>569</v>
      </c>
      <c r="C32" s="344"/>
    </row>
    <row r="33" spans="1:3" s="117" customFormat="1" ht="12" customHeight="1">
      <c r="A33" s="491" t="s">
        <v>279</v>
      </c>
      <c r="B33" s="472" t="s">
        <v>570</v>
      </c>
      <c r="C33" s="344"/>
    </row>
    <row r="34" spans="1:3" s="117" customFormat="1" ht="12" customHeight="1">
      <c r="A34" s="491" t="s">
        <v>564</v>
      </c>
      <c r="B34" s="472" t="s">
        <v>280</v>
      </c>
      <c r="C34" s="344"/>
    </row>
    <row r="35" spans="1:3" s="117" customFormat="1" ht="12" customHeight="1">
      <c r="A35" s="491" t="s">
        <v>565</v>
      </c>
      <c r="B35" s="472" t="s">
        <v>281</v>
      </c>
      <c r="C35" s="344"/>
    </row>
    <row r="36" spans="1:3" s="117" customFormat="1" ht="12" customHeight="1" thickBot="1">
      <c r="A36" s="492" t="s">
        <v>566</v>
      </c>
      <c r="B36" s="576" t="s">
        <v>282</v>
      </c>
      <c r="C36" s="346"/>
    </row>
    <row r="37" spans="1:3" s="117" customFormat="1" ht="12" customHeight="1" thickBot="1">
      <c r="A37" s="37" t="s">
        <v>23</v>
      </c>
      <c r="B37" s="21" t="s">
        <v>446</v>
      </c>
      <c r="C37" s="342">
        <f>SUM(C38:C48)</f>
        <v>0</v>
      </c>
    </row>
    <row r="38" spans="1:3" s="117" customFormat="1" ht="12" customHeight="1">
      <c r="A38" s="490" t="s">
        <v>94</v>
      </c>
      <c r="B38" s="471" t="s">
        <v>285</v>
      </c>
      <c r="C38" s="345"/>
    </row>
    <row r="39" spans="1:3" s="117" customFormat="1" ht="12" customHeight="1">
      <c r="A39" s="491" t="s">
        <v>95</v>
      </c>
      <c r="B39" s="472" t="s">
        <v>286</v>
      </c>
      <c r="C39" s="344"/>
    </row>
    <row r="40" spans="1:3" s="117" customFormat="1" ht="12" customHeight="1">
      <c r="A40" s="491" t="s">
        <v>96</v>
      </c>
      <c r="B40" s="472" t="s">
        <v>287</v>
      </c>
      <c r="C40" s="344"/>
    </row>
    <row r="41" spans="1:3" s="117" customFormat="1" ht="12" customHeight="1">
      <c r="A41" s="491" t="s">
        <v>179</v>
      </c>
      <c r="B41" s="472" t="s">
        <v>288</v>
      </c>
      <c r="C41" s="344"/>
    </row>
    <row r="42" spans="1:3" s="117" customFormat="1" ht="12" customHeight="1">
      <c r="A42" s="491" t="s">
        <v>180</v>
      </c>
      <c r="B42" s="472" t="s">
        <v>289</v>
      </c>
      <c r="C42" s="344"/>
    </row>
    <row r="43" spans="1:3" s="117" customFormat="1" ht="12" customHeight="1">
      <c r="A43" s="491" t="s">
        <v>181</v>
      </c>
      <c r="B43" s="472" t="s">
        <v>290</v>
      </c>
      <c r="C43" s="344"/>
    </row>
    <row r="44" spans="1:3" s="117" customFormat="1" ht="12" customHeight="1">
      <c r="A44" s="491" t="s">
        <v>182</v>
      </c>
      <c r="B44" s="472" t="s">
        <v>291</v>
      </c>
      <c r="C44" s="344"/>
    </row>
    <row r="45" spans="1:3" s="117" customFormat="1" ht="12" customHeight="1">
      <c r="A45" s="491" t="s">
        <v>183</v>
      </c>
      <c r="B45" s="472" t="s">
        <v>572</v>
      </c>
      <c r="C45" s="344"/>
    </row>
    <row r="46" spans="1:3" s="117" customFormat="1" ht="12" customHeight="1">
      <c r="A46" s="491" t="s">
        <v>283</v>
      </c>
      <c r="B46" s="472" t="s">
        <v>293</v>
      </c>
      <c r="C46" s="347"/>
    </row>
    <row r="47" spans="1:3" s="117" customFormat="1" ht="12" customHeight="1">
      <c r="A47" s="492" t="s">
        <v>284</v>
      </c>
      <c r="B47" s="473" t="s">
        <v>448</v>
      </c>
      <c r="C47" s="457"/>
    </row>
    <row r="48" spans="1:3" s="117" customFormat="1" ht="12" customHeight="1" thickBot="1">
      <c r="A48" s="492" t="s">
        <v>447</v>
      </c>
      <c r="B48" s="473" t="s">
        <v>294</v>
      </c>
      <c r="C48" s="457"/>
    </row>
    <row r="49" spans="1:3" s="117" customFormat="1" ht="12" customHeight="1" thickBot="1">
      <c r="A49" s="37" t="s">
        <v>24</v>
      </c>
      <c r="B49" s="21" t="s">
        <v>295</v>
      </c>
      <c r="C49" s="342">
        <f>SUM(C50:C54)</f>
        <v>0</v>
      </c>
    </row>
    <row r="50" spans="1:3" s="117" customFormat="1" ht="12" customHeight="1">
      <c r="A50" s="490" t="s">
        <v>97</v>
      </c>
      <c r="B50" s="471" t="s">
        <v>299</v>
      </c>
      <c r="C50" s="516"/>
    </row>
    <row r="51" spans="1:3" s="117" customFormat="1" ht="12" customHeight="1">
      <c r="A51" s="491" t="s">
        <v>98</v>
      </c>
      <c r="B51" s="472" t="s">
        <v>300</v>
      </c>
      <c r="C51" s="347"/>
    </row>
    <row r="52" spans="1:3" s="117" customFormat="1" ht="12" customHeight="1">
      <c r="A52" s="491" t="s">
        <v>296</v>
      </c>
      <c r="B52" s="472" t="s">
        <v>301</v>
      </c>
      <c r="C52" s="347"/>
    </row>
    <row r="53" spans="1:3" s="117" customFormat="1" ht="12" customHeight="1">
      <c r="A53" s="491" t="s">
        <v>297</v>
      </c>
      <c r="B53" s="472" t="s">
        <v>302</v>
      </c>
      <c r="C53" s="347"/>
    </row>
    <row r="54" spans="1:3" s="117" customFormat="1" ht="12" customHeight="1" thickBot="1">
      <c r="A54" s="492" t="s">
        <v>298</v>
      </c>
      <c r="B54" s="576" t="s">
        <v>303</v>
      </c>
      <c r="C54" s="457"/>
    </row>
    <row r="55" spans="1:3" s="117" customFormat="1" ht="12" customHeight="1" thickBot="1">
      <c r="A55" s="37" t="s">
        <v>184</v>
      </c>
      <c r="B55" s="21" t="s">
        <v>304</v>
      </c>
      <c r="C55" s="342">
        <f>SUM(C56:C58)</f>
        <v>0</v>
      </c>
    </row>
    <row r="56" spans="1:3" s="117" customFormat="1" ht="12" customHeight="1">
      <c r="A56" s="490" t="s">
        <v>99</v>
      </c>
      <c r="B56" s="471" t="s">
        <v>305</v>
      </c>
      <c r="C56" s="345"/>
    </row>
    <row r="57" spans="1:3" s="117" customFormat="1" ht="12" customHeight="1">
      <c r="A57" s="491" t="s">
        <v>100</v>
      </c>
      <c r="B57" s="472" t="s">
        <v>438</v>
      </c>
      <c r="C57" s="344"/>
    </row>
    <row r="58" spans="1:3" s="117" customFormat="1" ht="12" customHeight="1">
      <c r="A58" s="491" t="s">
        <v>308</v>
      </c>
      <c r="B58" s="472" t="s">
        <v>306</v>
      </c>
      <c r="C58" s="344"/>
    </row>
    <row r="59" spans="1:3" s="117" customFormat="1" ht="12" customHeight="1" thickBot="1">
      <c r="A59" s="492" t="s">
        <v>309</v>
      </c>
      <c r="B59" s="576" t="s">
        <v>307</v>
      </c>
      <c r="C59" s="346"/>
    </row>
    <row r="60" spans="1:3" s="117" customFormat="1" ht="12" customHeight="1" thickBot="1">
      <c r="A60" s="37" t="s">
        <v>26</v>
      </c>
      <c r="B60" s="337" t="s">
        <v>310</v>
      </c>
      <c r="C60" s="342">
        <f>SUM(C61:C63)</f>
        <v>0</v>
      </c>
    </row>
    <row r="61" spans="1:3" s="117" customFormat="1" ht="12" customHeight="1">
      <c r="A61" s="490" t="s">
        <v>185</v>
      </c>
      <c r="B61" s="471" t="s">
        <v>312</v>
      </c>
      <c r="C61" s="347"/>
    </row>
    <row r="62" spans="1:3" s="117" customFormat="1" ht="12" customHeight="1">
      <c r="A62" s="491" t="s">
        <v>186</v>
      </c>
      <c r="B62" s="472" t="s">
        <v>439</v>
      </c>
      <c r="C62" s="347"/>
    </row>
    <row r="63" spans="1:3" s="117" customFormat="1" ht="12" customHeight="1">
      <c r="A63" s="491" t="s">
        <v>236</v>
      </c>
      <c r="B63" s="472" t="s">
        <v>313</v>
      </c>
      <c r="C63" s="347"/>
    </row>
    <row r="64" spans="1:3" s="117" customFormat="1" ht="12" customHeight="1" thickBot="1">
      <c r="A64" s="492" t="s">
        <v>311</v>
      </c>
      <c r="B64" s="576" t="s">
        <v>314</v>
      </c>
      <c r="C64" s="347"/>
    </row>
    <row r="65" spans="1:3" s="117" customFormat="1" ht="12" customHeight="1" thickBot="1">
      <c r="A65" s="37" t="s">
        <v>27</v>
      </c>
      <c r="B65" s="21" t="s">
        <v>315</v>
      </c>
      <c r="C65" s="348">
        <f>+C8+C15+C22+C29+C37+C49+C55+C60</f>
        <v>0</v>
      </c>
    </row>
    <row r="66" spans="1:3" s="117" customFormat="1" ht="12" customHeight="1" thickBot="1">
      <c r="A66" s="493" t="s">
        <v>406</v>
      </c>
      <c r="B66" s="337" t="s">
        <v>317</v>
      </c>
      <c r="C66" s="342">
        <f>SUM(C67:C69)</f>
        <v>0</v>
      </c>
    </row>
    <row r="67" spans="1:3" s="117" customFormat="1" ht="12" customHeight="1">
      <c r="A67" s="490" t="s">
        <v>348</v>
      </c>
      <c r="B67" s="471" t="s">
        <v>318</v>
      </c>
      <c r="C67" s="347"/>
    </row>
    <row r="68" spans="1:3" s="117" customFormat="1" ht="12" customHeight="1">
      <c r="A68" s="491" t="s">
        <v>357</v>
      </c>
      <c r="B68" s="472" t="s">
        <v>319</v>
      </c>
      <c r="C68" s="347"/>
    </row>
    <row r="69" spans="1:3" s="117" customFormat="1" ht="12" customHeight="1" thickBot="1">
      <c r="A69" s="492" t="s">
        <v>358</v>
      </c>
      <c r="B69" s="580" t="s">
        <v>320</v>
      </c>
      <c r="C69" s="347"/>
    </row>
    <row r="70" spans="1:3" s="117" customFormat="1" ht="12" customHeight="1" thickBot="1">
      <c r="A70" s="493" t="s">
        <v>321</v>
      </c>
      <c r="B70" s="337" t="s">
        <v>322</v>
      </c>
      <c r="C70" s="342">
        <f>SUM(C71:C74)</f>
        <v>0</v>
      </c>
    </row>
    <row r="71" spans="1:3" s="117" customFormat="1" ht="12" customHeight="1">
      <c r="A71" s="490" t="s">
        <v>153</v>
      </c>
      <c r="B71" s="471" t="s">
        <v>323</v>
      </c>
      <c r="C71" s="347"/>
    </row>
    <row r="72" spans="1:3" s="117" customFormat="1" ht="12" customHeight="1">
      <c r="A72" s="491" t="s">
        <v>154</v>
      </c>
      <c r="B72" s="472" t="s">
        <v>324</v>
      </c>
      <c r="C72" s="347"/>
    </row>
    <row r="73" spans="1:3" s="117" customFormat="1" ht="12" customHeight="1">
      <c r="A73" s="491" t="s">
        <v>349</v>
      </c>
      <c r="B73" s="472" t="s">
        <v>325</v>
      </c>
      <c r="C73" s="347"/>
    </row>
    <row r="74" spans="1:3" s="117" customFormat="1" ht="12" customHeight="1" thickBot="1">
      <c r="A74" s="492" t="s">
        <v>350</v>
      </c>
      <c r="B74" s="473" t="s">
        <v>326</v>
      </c>
      <c r="C74" s="347"/>
    </row>
    <row r="75" spans="1:3" s="117" customFormat="1" ht="12" customHeight="1" thickBot="1">
      <c r="A75" s="493" t="s">
        <v>327</v>
      </c>
      <c r="B75" s="337" t="s">
        <v>328</v>
      </c>
      <c r="C75" s="342">
        <f>SUM(C76:C77)</f>
        <v>0</v>
      </c>
    </row>
    <row r="76" spans="1:3" s="117" customFormat="1" ht="12" customHeight="1">
      <c r="A76" s="490" t="s">
        <v>351</v>
      </c>
      <c r="B76" s="471" t="s">
        <v>329</v>
      </c>
      <c r="C76" s="347"/>
    </row>
    <row r="77" spans="1:3" s="117" customFormat="1" ht="12" customHeight="1" thickBot="1">
      <c r="A77" s="492" t="s">
        <v>352</v>
      </c>
      <c r="B77" s="473" t="s">
        <v>330</v>
      </c>
      <c r="C77" s="347"/>
    </row>
    <row r="78" spans="1:3" s="116" customFormat="1" ht="12" customHeight="1" thickBot="1">
      <c r="A78" s="493" t="s">
        <v>331</v>
      </c>
      <c r="B78" s="337" t="s">
        <v>332</v>
      </c>
      <c r="C78" s="342">
        <f>SUM(C79:C81)</f>
        <v>0</v>
      </c>
    </row>
    <row r="79" spans="1:3" s="117" customFormat="1" ht="12" customHeight="1">
      <c r="A79" s="490" t="s">
        <v>353</v>
      </c>
      <c r="B79" s="471" t="s">
        <v>333</v>
      </c>
      <c r="C79" s="347"/>
    </row>
    <row r="80" spans="1:3" s="117" customFormat="1" ht="12" customHeight="1">
      <c r="A80" s="491" t="s">
        <v>354</v>
      </c>
      <c r="B80" s="472" t="s">
        <v>334</v>
      </c>
      <c r="C80" s="347"/>
    </row>
    <row r="81" spans="1:3" s="117" customFormat="1" ht="12" customHeight="1" thickBot="1">
      <c r="A81" s="492" t="s">
        <v>355</v>
      </c>
      <c r="B81" s="473" t="s">
        <v>335</v>
      </c>
      <c r="C81" s="347"/>
    </row>
    <row r="82" spans="1:3" s="117" customFormat="1" ht="12" customHeight="1" thickBot="1">
      <c r="A82" s="493" t="s">
        <v>336</v>
      </c>
      <c r="B82" s="337" t="s">
        <v>356</v>
      </c>
      <c r="C82" s="342">
        <f>SUM(C83:C86)</f>
        <v>0</v>
      </c>
    </row>
    <row r="83" spans="1:3" s="117" customFormat="1" ht="12" customHeight="1">
      <c r="A83" s="494" t="s">
        <v>337</v>
      </c>
      <c r="B83" s="471" t="s">
        <v>338</v>
      </c>
      <c r="C83" s="347"/>
    </row>
    <row r="84" spans="1:3" s="117" customFormat="1" ht="12" customHeight="1">
      <c r="A84" s="495" t="s">
        <v>339</v>
      </c>
      <c r="B84" s="472" t="s">
        <v>340</v>
      </c>
      <c r="C84" s="347"/>
    </row>
    <row r="85" spans="1:3" s="117" customFormat="1" ht="12" customHeight="1">
      <c r="A85" s="495" t="s">
        <v>341</v>
      </c>
      <c r="B85" s="472" t="s">
        <v>342</v>
      </c>
      <c r="C85" s="347"/>
    </row>
    <row r="86" spans="1:3" s="116" customFormat="1" ht="12" customHeight="1" thickBot="1">
      <c r="A86" s="496" t="s">
        <v>343</v>
      </c>
      <c r="B86" s="473" t="s">
        <v>344</v>
      </c>
      <c r="C86" s="347"/>
    </row>
    <row r="87" spans="1:3" s="116" customFormat="1" ht="12" customHeight="1" thickBot="1">
      <c r="A87" s="493" t="s">
        <v>345</v>
      </c>
      <c r="B87" s="337" t="s">
        <v>485</v>
      </c>
      <c r="C87" s="517"/>
    </row>
    <row r="88" spans="1:3" s="116" customFormat="1" ht="12" customHeight="1" thickBot="1">
      <c r="A88" s="493" t="s">
        <v>517</v>
      </c>
      <c r="B88" s="337" t="s">
        <v>346</v>
      </c>
      <c r="C88" s="517"/>
    </row>
    <row r="89" spans="1:3" s="116" customFormat="1" ht="12" customHeight="1" thickBot="1">
      <c r="A89" s="493" t="s">
        <v>518</v>
      </c>
      <c r="B89" s="478" t="s">
        <v>488</v>
      </c>
      <c r="C89" s="348">
        <f>+C66+C70+C75+C78+C82+C88+C87</f>
        <v>0</v>
      </c>
    </row>
    <row r="90" spans="1:3" s="116" customFormat="1" ht="12" customHeight="1" thickBot="1">
      <c r="A90" s="497" t="s">
        <v>519</v>
      </c>
      <c r="B90" s="479" t="s">
        <v>520</v>
      </c>
      <c r="C90" s="348">
        <f>+C65+C89</f>
        <v>0</v>
      </c>
    </row>
    <row r="91" spans="1:3" s="117" customFormat="1" ht="15" customHeight="1" thickBot="1">
      <c r="A91" s="279"/>
      <c r="B91" s="280"/>
      <c r="C91" s="412"/>
    </row>
    <row r="92" spans="1:3" s="76" customFormat="1" ht="16.5" customHeight="1" thickBot="1">
      <c r="A92" s="283"/>
      <c r="B92" s="284" t="s">
        <v>59</v>
      </c>
      <c r="C92" s="414"/>
    </row>
    <row r="93" spans="1:3" s="118" customFormat="1" ht="12" customHeight="1" thickBot="1">
      <c r="A93" s="463" t="s">
        <v>19</v>
      </c>
      <c r="B93" s="31" t="s">
        <v>524</v>
      </c>
      <c r="C93" s="341">
        <f>+C94+C95+C96+C97+C98+C111</f>
        <v>0</v>
      </c>
    </row>
    <row r="94" spans="1:3" ht="12" customHeight="1">
      <c r="A94" s="498" t="s">
        <v>101</v>
      </c>
      <c r="B94" s="10" t="s">
        <v>50</v>
      </c>
      <c r="C94" s="343"/>
    </row>
    <row r="95" spans="1:3" ht="12" customHeight="1">
      <c r="A95" s="491" t="s">
        <v>102</v>
      </c>
      <c r="B95" s="8" t="s">
        <v>187</v>
      </c>
      <c r="C95" s="344"/>
    </row>
    <row r="96" spans="1:3" ht="12" customHeight="1">
      <c r="A96" s="491" t="s">
        <v>103</v>
      </c>
      <c r="B96" s="8" t="s">
        <v>143</v>
      </c>
      <c r="C96" s="346"/>
    </row>
    <row r="97" spans="1:3" ht="12" customHeight="1">
      <c r="A97" s="491" t="s">
        <v>104</v>
      </c>
      <c r="B97" s="11" t="s">
        <v>188</v>
      </c>
      <c r="C97" s="346"/>
    </row>
    <row r="98" spans="1:3" ht="12" customHeight="1">
      <c r="A98" s="491" t="s">
        <v>115</v>
      </c>
      <c r="B98" s="19" t="s">
        <v>189</v>
      </c>
      <c r="C98" s="346"/>
    </row>
    <row r="99" spans="1:3" ht="12" customHeight="1">
      <c r="A99" s="491" t="s">
        <v>105</v>
      </c>
      <c r="B99" s="8" t="s">
        <v>521</v>
      </c>
      <c r="C99" s="346"/>
    </row>
    <row r="100" spans="1:3" ht="12" customHeight="1">
      <c r="A100" s="491" t="s">
        <v>106</v>
      </c>
      <c r="B100" s="170" t="s">
        <v>453</v>
      </c>
      <c r="C100" s="346"/>
    </row>
    <row r="101" spans="1:3" ht="12" customHeight="1">
      <c r="A101" s="491" t="s">
        <v>116</v>
      </c>
      <c r="B101" s="170" t="s">
        <v>452</v>
      </c>
      <c r="C101" s="346"/>
    </row>
    <row r="102" spans="1:3" ht="12" customHeight="1">
      <c r="A102" s="491" t="s">
        <v>117</v>
      </c>
      <c r="B102" s="170" t="s">
        <v>362</v>
      </c>
      <c r="C102" s="346"/>
    </row>
    <row r="103" spans="1:3" ht="12" customHeight="1">
      <c r="A103" s="491" t="s">
        <v>118</v>
      </c>
      <c r="B103" s="171" t="s">
        <v>363</v>
      </c>
      <c r="C103" s="346"/>
    </row>
    <row r="104" spans="1:3" ht="12" customHeight="1">
      <c r="A104" s="491" t="s">
        <v>119</v>
      </c>
      <c r="B104" s="171" t="s">
        <v>364</v>
      </c>
      <c r="C104" s="346"/>
    </row>
    <row r="105" spans="1:3" ht="12" customHeight="1">
      <c r="A105" s="491" t="s">
        <v>121</v>
      </c>
      <c r="B105" s="170" t="s">
        <v>365</v>
      </c>
      <c r="C105" s="346"/>
    </row>
    <row r="106" spans="1:3" ht="12" customHeight="1">
      <c r="A106" s="491" t="s">
        <v>190</v>
      </c>
      <c r="B106" s="170" t="s">
        <v>366</v>
      </c>
      <c r="C106" s="346"/>
    </row>
    <row r="107" spans="1:3" ht="12" customHeight="1">
      <c r="A107" s="491" t="s">
        <v>360</v>
      </c>
      <c r="B107" s="171" t="s">
        <v>367</v>
      </c>
      <c r="C107" s="346"/>
    </row>
    <row r="108" spans="1:3" ht="12" customHeight="1">
      <c r="A108" s="499" t="s">
        <v>361</v>
      </c>
      <c r="B108" s="172" t="s">
        <v>368</v>
      </c>
      <c r="C108" s="346"/>
    </row>
    <row r="109" spans="1:3" ht="12" customHeight="1">
      <c r="A109" s="491" t="s">
        <v>450</v>
      </c>
      <c r="B109" s="172" t="s">
        <v>369</v>
      </c>
      <c r="C109" s="346"/>
    </row>
    <row r="110" spans="1:3" ht="12" customHeight="1">
      <c r="A110" s="491" t="s">
        <v>451</v>
      </c>
      <c r="B110" s="171" t="s">
        <v>370</v>
      </c>
      <c r="C110" s="344"/>
    </row>
    <row r="111" spans="1:3" ht="12" customHeight="1">
      <c r="A111" s="491" t="s">
        <v>455</v>
      </c>
      <c r="B111" s="11" t="s">
        <v>51</v>
      </c>
      <c r="C111" s="344"/>
    </row>
    <row r="112" spans="1:3" ht="12" customHeight="1">
      <c r="A112" s="492" t="s">
        <v>456</v>
      </c>
      <c r="B112" s="8" t="s">
        <v>522</v>
      </c>
      <c r="C112" s="346"/>
    </row>
    <row r="113" spans="1:3" ht="12" customHeight="1" thickBot="1">
      <c r="A113" s="500" t="s">
        <v>457</v>
      </c>
      <c r="B113" s="173" t="s">
        <v>523</v>
      </c>
      <c r="C113" s="350"/>
    </row>
    <row r="114" spans="1:3" ht="12" customHeight="1" thickBot="1">
      <c r="A114" s="37" t="s">
        <v>20</v>
      </c>
      <c r="B114" s="30" t="s">
        <v>371</v>
      </c>
      <c r="C114" s="342">
        <f>+C115+C117+C119</f>
        <v>0</v>
      </c>
    </row>
    <row r="115" spans="1:3" ht="12" customHeight="1">
      <c r="A115" s="490" t="s">
        <v>107</v>
      </c>
      <c r="B115" s="8" t="s">
        <v>234</v>
      </c>
      <c r="C115" s="345"/>
    </row>
    <row r="116" spans="1:3" ht="12" customHeight="1">
      <c r="A116" s="490" t="s">
        <v>108</v>
      </c>
      <c r="B116" s="12" t="s">
        <v>375</v>
      </c>
      <c r="C116" s="345"/>
    </row>
    <row r="117" spans="1:3" ht="12" customHeight="1">
      <c r="A117" s="490" t="s">
        <v>109</v>
      </c>
      <c r="B117" s="12" t="s">
        <v>191</v>
      </c>
      <c r="C117" s="344"/>
    </row>
    <row r="118" spans="1:3" ht="12" customHeight="1">
      <c r="A118" s="490" t="s">
        <v>110</v>
      </c>
      <c r="B118" s="12" t="s">
        <v>376</v>
      </c>
      <c r="C118" s="309"/>
    </row>
    <row r="119" spans="1:3" ht="12" customHeight="1">
      <c r="A119" s="490" t="s">
        <v>111</v>
      </c>
      <c r="B119" s="339" t="s">
        <v>237</v>
      </c>
      <c r="C119" s="309"/>
    </row>
    <row r="120" spans="1:3" ht="12" customHeight="1">
      <c r="A120" s="490" t="s">
        <v>120</v>
      </c>
      <c r="B120" s="338" t="s">
        <v>440</v>
      </c>
      <c r="C120" s="309"/>
    </row>
    <row r="121" spans="1:3" ht="12" customHeight="1">
      <c r="A121" s="490" t="s">
        <v>122</v>
      </c>
      <c r="B121" s="467" t="s">
        <v>381</v>
      </c>
      <c r="C121" s="309"/>
    </row>
    <row r="122" spans="1:3" ht="12" customHeight="1">
      <c r="A122" s="490" t="s">
        <v>192</v>
      </c>
      <c r="B122" s="171" t="s">
        <v>364</v>
      </c>
      <c r="C122" s="309"/>
    </row>
    <row r="123" spans="1:3" ht="12" customHeight="1">
      <c r="A123" s="490" t="s">
        <v>193</v>
      </c>
      <c r="B123" s="171" t="s">
        <v>380</v>
      </c>
      <c r="C123" s="309"/>
    </row>
    <row r="124" spans="1:3" ht="12" customHeight="1">
      <c r="A124" s="490" t="s">
        <v>194</v>
      </c>
      <c r="B124" s="171" t="s">
        <v>379</v>
      </c>
      <c r="C124" s="309"/>
    </row>
    <row r="125" spans="1:3" ht="12" customHeight="1">
      <c r="A125" s="490" t="s">
        <v>372</v>
      </c>
      <c r="B125" s="171" t="s">
        <v>367</v>
      </c>
      <c r="C125" s="309"/>
    </row>
    <row r="126" spans="1:3" ht="12" customHeight="1">
      <c r="A126" s="490" t="s">
        <v>373</v>
      </c>
      <c r="B126" s="171" t="s">
        <v>378</v>
      </c>
      <c r="C126" s="309"/>
    </row>
    <row r="127" spans="1:3" ht="12" customHeight="1" thickBot="1">
      <c r="A127" s="499" t="s">
        <v>374</v>
      </c>
      <c r="B127" s="171" t="s">
        <v>377</v>
      </c>
      <c r="C127" s="311"/>
    </row>
    <row r="128" spans="1:3" ht="12" customHeight="1" thickBot="1">
      <c r="A128" s="37" t="s">
        <v>21</v>
      </c>
      <c r="B128" s="151" t="s">
        <v>458</v>
      </c>
      <c r="C128" s="342">
        <f>+C93+C114</f>
        <v>0</v>
      </c>
    </row>
    <row r="129" spans="1:3" ht="12" customHeight="1" thickBot="1">
      <c r="A129" s="37" t="s">
        <v>22</v>
      </c>
      <c r="B129" s="151" t="s">
        <v>459</v>
      </c>
      <c r="C129" s="342">
        <f>+C130+C131+C132</f>
        <v>0</v>
      </c>
    </row>
    <row r="130" spans="1:3" s="118" customFormat="1" ht="12" customHeight="1">
      <c r="A130" s="490" t="s">
        <v>276</v>
      </c>
      <c r="B130" s="9" t="s">
        <v>527</v>
      </c>
      <c r="C130" s="309"/>
    </row>
    <row r="131" spans="1:3" ht="12" customHeight="1">
      <c r="A131" s="490" t="s">
        <v>277</v>
      </c>
      <c r="B131" s="9" t="s">
        <v>467</v>
      </c>
      <c r="C131" s="309"/>
    </row>
    <row r="132" spans="1:3" ht="12" customHeight="1" thickBot="1">
      <c r="A132" s="499" t="s">
        <v>278</v>
      </c>
      <c r="B132" s="7" t="s">
        <v>526</v>
      </c>
      <c r="C132" s="309"/>
    </row>
    <row r="133" spans="1:3" ht="12" customHeight="1" thickBot="1">
      <c r="A133" s="37" t="s">
        <v>23</v>
      </c>
      <c r="B133" s="151" t="s">
        <v>460</v>
      </c>
      <c r="C133" s="342">
        <f>+C134+C135+C136+C137+C138+C139</f>
        <v>0</v>
      </c>
    </row>
    <row r="134" spans="1:3" ht="12" customHeight="1">
      <c r="A134" s="490" t="s">
        <v>94</v>
      </c>
      <c r="B134" s="9" t="s">
        <v>469</v>
      </c>
      <c r="C134" s="309"/>
    </row>
    <row r="135" spans="1:3" ht="12" customHeight="1">
      <c r="A135" s="490" t="s">
        <v>95</v>
      </c>
      <c r="B135" s="9" t="s">
        <v>461</v>
      </c>
      <c r="C135" s="309"/>
    </row>
    <row r="136" spans="1:3" ht="12" customHeight="1">
      <c r="A136" s="490" t="s">
        <v>96</v>
      </c>
      <c r="B136" s="9" t="s">
        <v>462</v>
      </c>
      <c r="C136" s="309"/>
    </row>
    <row r="137" spans="1:3" ht="12" customHeight="1">
      <c r="A137" s="490" t="s">
        <v>179</v>
      </c>
      <c r="B137" s="9" t="s">
        <v>525</v>
      </c>
      <c r="C137" s="309"/>
    </row>
    <row r="138" spans="1:3" ht="12" customHeight="1">
      <c r="A138" s="490" t="s">
        <v>180</v>
      </c>
      <c r="B138" s="9" t="s">
        <v>464</v>
      </c>
      <c r="C138" s="309"/>
    </row>
    <row r="139" spans="1:3" s="118" customFormat="1" ht="12" customHeight="1" thickBot="1">
      <c r="A139" s="499" t="s">
        <v>181</v>
      </c>
      <c r="B139" s="7" t="s">
        <v>465</v>
      </c>
      <c r="C139" s="309"/>
    </row>
    <row r="140" spans="1:11" ht="12" customHeight="1" thickBot="1">
      <c r="A140" s="37" t="s">
        <v>24</v>
      </c>
      <c r="B140" s="151" t="s">
        <v>553</v>
      </c>
      <c r="C140" s="348">
        <f>+C141+C142+C144+C145+C143</f>
        <v>0</v>
      </c>
      <c r="K140" s="291"/>
    </row>
    <row r="141" spans="1:3" ht="12.75">
      <c r="A141" s="490" t="s">
        <v>97</v>
      </c>
      <c r="B141" s="9" t="s">
        <v>382</v>
      </c>
      <c r="C141" s="309"/>
    </row>
    <row r="142" spans="1:3" ht="12" customHeight="1">
      <c r="A142" s="490" t="s">
        <v>98</v>
      </c>
      <c r="B142" s="9" t="s">
        <v>383</v>
      </c>
      <c r="C142" s="309"/>
    </row>
    <row r="143" spans="1:3" s="118" customFormat="1" ht="12" customHeight="1">
      <c r="A143" s="490" t="s">
        <v>296</v>
      </c>
      <c r="B143" s="9" t="s">
        <v>552</v>
      </c>
      <c r="C143" s="309"/>
    </row>
    <row r="144" spans="1:3" s="118" customFormat="1" ht="12" customHeight="1">
      <c r="A144" s="490" t="s">
        <v>297</v>
      </c>
      <c r="B144" s="9" t="s">
        <v>474</v>
      </c>
      <c r="C144" s="309"/>
    </row>
    <row r="145" spans="1:3" s="118" customFormat="1" ht="12" customHeight="1" thickBot="1">
      <c r="A145" s="499" t="s">
        <v>298</v>
      </c>
      <c r="B145" s="7" t="s">
        <v>402</v>
      </c>
      <c r="C145" s="309"/>
    </row>
    <row r="146" spans="1:3" s="118" customFormat="1" ht="12" customHeight="1" thickBot="1">
      <c r="A146" s="37" t="s">
        <v>25</v>
      </c>
      <c r="B146" s="151" t="s">
        <v>475</v>
      </c>
      <c r="C146" s="351">
        <f>+C147+C148+C149+C150+C151</f>
        <v>0</v>
      </c>
    </row>
    <row r="147" spans="1:3" s="118" customFormat="1" ht="12" customHeight="1">
      <c r="A147" s="490" t="s">
        <v>99</v>
      </c>
      <c r="B147" s="9" t="s">
        <v>470</v>
      </c>
      <c r="C147" s="309"/>
    </row>
    <row r="148" spans="1:3" s="118" customFormat="1" ht="12" customHeight="1">
      <c r="A148" s="490" t="s">
        <v>100</v>
      </c>
      <c r="B148" s="9" t="s">
        <v>477</v>
      </c>
      <c r="C148" s="309"/>
    </row>
    <row r="149" spans="1:3" s="118" customFormat="1" ht="12" customHeight="1">
      <c r="A149" s="490" t="s">
        <v>308</v>
      </c>
      <c r="B149" s="9" t="s">
        <v>472</v>
      </c>
      <c r="C149" s="309"/>
    </row>
    <row r="150" spans="1:3" ht="12.75" customHeight="1">
      <c r="A150" s="490" t="s">
        <v>309</v>
      </c>
      <c r="B150" s="9" t="s">
        <v>528</v>
      </c>
      <c r="C150" s="309"/>
    </row>
    <row r="151" spans="1:3" ht="12.75" customHeight="1" thickBot="1">
      <c r="A151" s="499" t="s">
        <v>476</v>
      </c>
      <c r="B151" s="7" t="s">
        <v>479</v>
      </c>
      <c r="C151" s="311"/>
    </row>
    <row r="152" spans="1:3" ht="12.75" customHeight="1" thickBot="1">
      <c r="A152" s="553" t="s">
        <v>26</v>
      </c>
      <c r="B152" s="151" t="s">
        <v>480</v>
      </c>
      <c r="C152" s="351"/>
    </row>
    <row r="153" spans="1:3" ht="12" customHeight="1" thickBot="1">
      <c r="A153" s="553" t="s">
        <v>27</v>
      </c>
      <c r="B153" s="151" t="s">
        <v>481</v>
      </c>
      <c r="C153" s="351"/>
    </row>
    <row r="154" spans="1:3" ht="15" customHeight="1" thickBot="1">
      <c r="A154" s="37" t="s">
        <v>28</v>
      </c>
      <c r="B154" s="151" t="s">
        <v>483</v>
      </c>
      <c r="C154" s="481">
        <f>+C129+C133+C140+C146+C152+C153</f>
        <v>0</v>
      </c>
    </row>
    <row r="155" spans="1:3" ht="13.5" thickBot="1">
      <c r="A155" s="501" t="s">
        <v>29</v>
      </c>
      <c r="B155" s="433" t="s">
        <v>482</v>
      </c>
      <c r="C155" s="481">
        <f>+C128+C154</f>
        <v>0</v>
      </c>
    </row>
    <row r="156" spans="1:3" ht="15" customHeight="1" thickBot="1">
      <c r="A156" s="441"/>
      <c r="B156" s="442"/>
      <c r="C156" s="443"/>
    </row>
    <row r="157" spans="1:3" ht="14.25" customHeight="1" thickBot="1">
      <c r="A157" s="288" t="s">
        <v>529</v>
      </c>
      <c r="B157" s="289"/>
      <c r="C157" s="148"/>
    </row>
    <row r="158" spans="1:3" ht="13.5" thickBot="1">
      <c r="A158" s="288" t="s">
        <v>210</v>
      </c>
      <c r="B158" s="289"/>
      <c r="C158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43" useFirstPageNumber="1" horizontalDpi="600" verticalDpi="600" orientation="portrait" paperSize="9" scale="75" r:id="rId1"/>
  <headerFooter alignWithMargins="0">
    <oddFooter>&amp;C&amp;P</oddFooter>
  </headerFooter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22">
      <selection activeCell="G54" sqref="G54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+CONCATENATE("9.2. melléklet a ……/",LEFT(ÖSSZEFÜGGÉSEK!A5,4),". (….) önkormányzati rendelethez")</f>
        <v>9.2. melléklet a ……/2016. (….) önkormányzati rendelethez</v>
      </c>
    </row>
    <row r="2" spans="1:3" s="511" customFormat="1" ht="25.5" customHeight="1">
      <c r="A2" s="461" t="s">
        <v>208</v>
      </c>
      <c r="B2" s="403" t="s">
        <v>607</v>
      </c>
      <c r="C2" s="417" t="s">
        <v>61</v>
      </c>
    </row>
    <row r="3" spans="1:3" s="511" customFormat="1" ht="24.75" thickBot="1">
      <c r="A3" s="504" t="s">
        <v>207</v>
      </c>
      <c r="B3" s="404" t="s">
        <v>410</v>
      </c>
      <c r="C3" s="418"/>
    </row>
    <row r="4" spans="1:3" s="512" customFormat="1" ht="15.75" customHeight="1" thickBot="1">
      <c r="A4" s="269"/>
      <c r="B4" s="269"/>
      <c r="C4" s="270" t="s">
        <v>56</v>
      </c>
    </row>
    <row r="5" spans="1:3" ht="13.5" thickBot="1">
      <c r="A5" s="462" t="s">
        <v>209</v>
      </c>
      <c r="B5" s="271" t="s">
        <v>576</v>
      </c>
      <c r="C5" s="272" t="s">
        <v>57</v>
      </c>
    </row>
    <row r="6" spans="1:3" s="513" customFormat="1" ht="12.75" customHeight="1" thickBot="1">
      <c r="A6" s="232"/>
      <c r="B6" s="233" t="s">
        <v>503</v>
      </c>
      <c r="C6" s="234" t="s">
        <v>504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530</v>
      </c>
      <c r="C8" s="362">
        <f>SUM(C9:C19)</f>
        <v>300</v>
      </c>
    </row>
    <row r="9" spans="1:3" s="419" customFormat="1" ht="12" customHeight="1">
      <c r="A9" s="505" t="s">
        <v>101</v>
      </c>
      <c r="B9" s="10" t="s">
        <v>285</v>
      </c>
      <c r="C9" s="408"/>
    </row>
    <row r="10" spans="1:3" s="419" customFormat="1" ht="12" customHeight="1">
      <c r="A10" s="506" t="s">
        <v>102</v>
      </c>
      <c r="B10" s="8" t="s">
        <v>286</v>
      </c>
      <c r="C10" s="360">
        <v>300</v>
      </c>
    </row>
    <row r="11" spans="1:3" s="419" customFormat="1" ht="12" customHeight="1">
      <c r="A11" s="506" t="s">
        <v>103</v>
      </c>
      <c r="B11" s="8" t="s">
        <v>287</v>
      </c>
      <c r="C11" s="360"/>
    </row>
    <row r="12" spans="1:3" s="419" customFormat="1" ht="12" customHeight="1">
      <c r="A12" s="506" t="s">
        <v>104</v>
      </c>
      <c r="B12" s="8" t="s">
        <v>288</v>
      </c>
      <c r="C12" s="360"/>
    </row>
    <row r="13" spans="1:3" s="419" customFormat="1" ht="12" customHeight="1">
      <c r="A13" s="506" t="s">
        <v>152</v>
      </c>
      <c r="B13" s="8" t="s">
        <v>289</v>
      </c>
      <c r="C13" s="360"/>
    </row>
    <row r="14" spans="1:3" s="419" customFormat="1" ht="12" customHeight="1">
      <c r="A14" s="506" t="s">
        <v>105</v>
      </c>
      <c r="B14" s="8" t="s">
        <v>411</v>
      </c>
      <c r="C14" s="360"/>
    </row>
    <row r="15" spans="1:3" s="419" customFormat="1" ht="12" customHeight="1">
      <c r="A15" s="506" t="s">
        <v>106</v>
      </c>
      <c r="B15" s="7" t="s">
        <v>412</v>
      </c>
      <c r="C15" s="360"/>
    </row>
    <row r="16" spans="1:3" s="419" customFormat="1" ht="12" customHeight="1">
      <c r="A16" s="506" t="s">
        <v>116</v>
      </c>
      <c r="B16" s="8" t="s">
        <v>292</v>
      </c>
      <c r="C16" s="409"/>
    </row>
    <row r="17" spans="1:3" s="514" customFormat="1" ht="12" customHeight="1">
      <c r="A17" s="506" t="s">
        <v>117</v>
      </c>
      <c r="B17" s="8" t="s">
        <v>293</v>
      </c>
      <c r="C17" s="360"/>
    </row>
    <row r="18" spans="1:3" s="514" customFormat="1" ht="12" customHeight="1">
      <c r="A18" s="506" t="s">
        <v>118</v>
      </c>
      <c r="B18" s="8" t="s">
        <v>448</v>
      </c>
      <c r="C18" s="361"/>
    </row>
    <row r="19" spans="1:3" s="514" customFormat="1" ht="12" customHeight="1" thickBot="1">
      <c r="A19" s="506" t="s">
        <v>119</v>
      </c>
      <c r="B19" s="7" t="s">
        <v>294</v>
      </c>
      <c r="C19" s="361"/>
    </row>
    <row r="20" spans="1:3" s="419" customFormat="1" ht="12" customHeight="1" thickBot="1">
      <c r="A20" s="232" t="s">
        <v>20</v>
      </c>
      <c r="B20" s="276" t="s">
        <v>413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266</v>
      </c>
      <c r="C21" s="360"/>
    </row>
    <row r="22" spans="1:3" s="514" customFormat="1" ht="12" customHeight="1">
      <c r="A22" s="506" t="s">
        <v>108</v>
      </c>
      <c r="B22" s="8" t="s">
        <v>414</v>
      </c>
      <c r="C22" s="360"/>
    </row>
    <row r="23" spans="1:3" s="514" customFormat="1" ht="12" customHeight="1">
      <c r="A23" s="506" t="s">
        <v>109</v>
      </c>
      <c r="B23" s="8" t="s">
        <v>415</v>
      </c>
      <c r="C23" s="360"/>
    </row>
    <row r="24" spans="1:3" s="514" customFormat="1" ht="12" customHeight="1" thickBot="1">
      <c r="A24" s="506" t="s">
        <v>110</v>
      </c>
      <c r="B24" s="8" t="s">
        <v>531</v>
      </c>
      <c r="C24" s="360"/>
    </row>
    <row r="25" spans="1:3" s="514" customFormat="1" ht="12" customHeight="1" thickBot="1">
      <c r="A25" s="240" t="s">
        <v>21</v>
      </c>
      <c r="B25" s="151" t="s">
        <v>178</v>
      </c>
      <c r="C25" s="389"/>
    </row>
    <row r="26" spans="1:3" s="514" customFormat="1" ht="12" customHeight="1" thickBot="1">
      <c r="A26" s="240" t="s">
        <v>22</v>
      </c>
      <c r="B26" s="151" t="s">
        <v>532</v>
      </c>
      <c r="C26" s="362">
        <f>+C27+C28+C29</f>
        <v>0</v>
      </c>
    </row>
    <row r="27" spans="1:3" s="514" customFormat="1" ht="12" customHeight="1">
      <c r="A27" s="507" t="s">
        <v>276</v>
      </c>
      <c r="B27" s="508" t="s">
        <v>271</v>
      </c>
      <c r="C27" s="95"/>
    </row>
    <row r="28" spans="1:3" s="514" customFormat="1" ht="12" customHeight="1">
      <c r="A28" s="507" t="s">
        <v>277</v>
      </c>
      <c r="B28" s="508" t="s">
        <v>414</v>
      </c>
      <c r="C28" s="360"/>
    </row>
    <row r="29" spans="1:3" s="514" customFormat="1" ht="12" customHeight="1">
      <c r="A29" s="507" t="s">
        <v>278</v>
      </c>
      <c r="B29" s="509" t="s">
        <v>417</v>
      </c>
      <c r="C29" s="360"/>
    </row>
    <row r="30" spans="1:3" s="514" customFormat="1" ht="12" customHeight="1" thickBot="1">
      <c r="A30" s="506" t="s">
        <v>279</v>
      </c>
      <c r="B30" s="169" t="s">
        <v>533</v>
      </c>
      <c r="C30" s="102"/>
    </row>
    <row r="31" spans="1:3" s="514" customFormat="1" ht="12" customHeight="1" thickBot="1">
      <c r="A31" s="240" t="s">
        <v>23</v>
      </c>
      <c r="B31" s="151" t="s">
        <v>418</v>
      </c>
      <c r="C31" s="362">
        <f>+C32+C33+C34</f>
        <v>0</v>
      </c>
    </row>
    <row r="32" spans="1:3" s="514" customFormat="1" ht="12" customHeight="1">
      <c r="A32" s="507" t="s">
        <v>94</v>
      </c>
      <c r="B32" s="508" t="s">
        <v>299</v>
      </c>
      <c r="C32" s="95"/>
    </row>
    <row r="33" spans="1:3" s="514" customFormat="1" ht="12" customHeight="1">
      <c r="A33" s="507" t="s">
        <v>95</v>
      </c>
      <c r="B33" s="509" t="s">
        <v>300</v>
      </c>
      <c r="C33" s="363"/>
    </row>
    <row r="34" spans="1:3" s="514" customFormat="1" ht="12" customHeight="1" thickBot="1">
      <c r="A34" s="506" t="s">
        <v>96</v>
      </c>
      <c r="B34" s="169" t="s">
        <v>301</v>
      </c>
      <c r="C34" s="102"/>
    </row>
    <row r="35" spans="1:3" s="419" customFormat="1" ht="12" customHeight="1" thickBot="1">
      <c r="A35" s="240" t="s">
        <v>24</v>
      </c>
      <c r="B35" s="151" t="s">
        <v>387</v>
      </c>
      <c r="C35" s="389"/>
    </row>
    <row r="36" spans="1:3" s="419" customFormat="1" ht="12" customHeight="1" thickBot="1">
      <c r="A36" s="240" t="s">
        <v>25</v>
      </c>
      <c r="B36" s="151" t="s">
        <v>419</v>
      </c>
      <c r="C36" s="410"/>
    </row>
    <row r="37" spans="1:3" s="419" customFormat="1" ht="12" customHeight="1" thickBot="1">
      <c r="A37" s="232" t="s">
        <v>26</v>
      </c>
      <c r="B37" s="151" t="s">
        <v>420</v>
      </c>
      <c r="C37" s="411">
        <f>+C8+C20+C25+C26+C31+C35+C36</f>
        <v>300</v>
      </c>
    </row>
    <row r="38" spans="1:3" s="419" customFormat="1" ht="12" customHeight="1" thickBot="1">
      <c r="A38" s="277" t="s">
        <v>27</v>
      </c>
      <c r="B38" s="151" t="s">
        <v>421</v>
      </c>
      <c r="C38" s="411">
        <f>+C39+C40+C41</f>
        <v>36521</v>
      </c>
    </row>
    <row r="39" spans="1:3" s="419" customFormat="1" ht="12" customHeight="1">
      <c r="A39" s="507" t="s">
        <v>422</v>
      </c>
      <c r="B39" s="508" t="s">
        <v>244</v>
      </c>
      <c r="C39" s="95"/>
    </row>
    <row r="40" spans="1:3" s="419" customFormat="1" ht="12" customHeight="1">
      <c r="A40" s="507" t="s">
        <v>423</v>
      </c>
      <c r="B40" s="509" t="s">
        <v>2</v>
      </c>
      <c r="C40" s="363"/>
    </row>
    <row r="41" spans="1:3" s="514" customFormat="1" ht="12" customHeight="1" thickBot="1">
      <c r="A41" s="506" t="s">
        <v>424</v>
      </c>
      <c r="B41" s="169" t="s">
        <v>425</v>
      </c>
      <c r="C41" s="102">
        <v>36521</v>
      </c>
    </row>
    <row r="42" spans="1:3" s="514" customFormat="1" ht="15" customHeight="1" thickBot="1">
      <c r="A42" s="277" t="s">
        <v>28</v>
      </c>
      <c r="B42" s="278" t="s">
        <v>426</v>
      </c>
      <c r="C42" s="414">
        <f>+C37+C38</f>
        <v>36821</v>
      </c>
    </row>
    <row r="43" spans="1:3" s="514" customFormat="1" ht="15" customHeight="1">
      <c r="A43" s="279"/>
      <c r="B43" s="280"/>
      <c r="C43" s="412"/>
    </row>
    <row r="44" spans="1:3" ht="13.5" thickBot="1">
      <c r="A44" s="281"/>
      <c r="B44" s="282"/>
      <c r="C44" s="413"/>
    </row>
    <row r="45" spans="1:3" s="513" customFormat="1" ht="16.5" customHeight="1" thickBot="1">
      <c r="A45" s="283"/>
      <c r="B45" s="284" t="s">
        <v>59</v>
      </c>
      <c r="C45" s="414"/>
    </row>
    <row r="46" spans="1:3" s="515" customFormat="1" ht="12" customHeight="1" thickBot="1">
      <c r="A46" s="240" t="s">
        <v>19</v>
      </c>
      <c r="B46" s="151" t="s">
        <v>427</v>
      </c>
      <c r="C46" s="362">
        <f>SUM(C47:C51)</f>
        <v>36722</v>
      </c>
    </row>
    <row r="47" spans="1:3" ht="12" customHeight="1">
      <c r="A47" s="506" t="s">
        <v>101</v>
      </c>
      <c r="B47" s="9" t="s">
        <v>50</v>
      </c>
      <c r="C47" s="95">
        <v>20271</v>
      </c>
    </row>
    <row r="48" spans="1:3" ht="12" customHeight="1">
      <c r="A48" s="506" t="s">
        <v>102</v>
      </c>
      <c r="B48" s="8" t="s">
        <v>187</v>
      </c>
      <c r="C48" s="98">
        <v>5684</v>
      </c>
    </row>
    <row r="49" spans="1:3" ht="12" customHeight="1">
      <c r="A49" s="506" t="s">
        <v>103</v>
      </c>
      <c r="B49" s="8" t="s">
        <v>143</v>
      </c>
      <c r="C49" s="98">
        <v>6394</v>
      </c>
    </row>
    <row r="50" spans="1:3" ht="12" customHeight="1">
      <c r="A50" s="506" t="s">
        <v>104</v>
      </c>
      <c r="B50" s="8" t="s">
        <v>188</v>
      </c>
      <c r="C50" s="98">
        <v>3073</v>
      </c>
    </row>
    <row r="51" spans="1:3" ht="12" customHeight="1" thickBot="1">
      <c r="A51" s="506" t="s">
        <v>152</v>
      </c>
      <c r="B51" s="8" t="s">
        <v>189</v>
      </c>
      <c r="C51" s="98">
        <v>1300</v>
      </c>
    </row>
    <row r="52" spans="1:3" ht="12" customHeight="1" thickBot="1">
      <c r="A52" s="240" t="s">
        <v>20</v>
      </c>
      <c r="B52" s="151" t="s">
        <v>428</v>
      </c>
      <c r="C52" s="362">
        <f>SUM(C53:C55)</f>
        <v>99</v>
      </c>
    </row>
    <row r="53" spans="1:3" s="515" customFormat="1" ht="12" customHeight="1">
      <c r="A53" s="506" t="s">
        <v>107</v>
      </c>
      <c r="B53" s="9" t="s">
        <v>234</v>
      </c>
      <c r="C53" s="95">
        <v>38</v>
      </c>
    </row>
    <row r="54" spans="1:3" ht="12" customHeight="1">
      <c r="A54" s="506" t="s">
        <v>108</v>
      </c>
      <c r="B54" s="8" t="s">
        <v>191</v>
      </c>
      <c r="C54" s="98">
        <v>61</v>
      </c>
    </row>
    <row r="55" spans="1:3" ht="12" customHeight="1">
      <c r="A55" s="506" t="s">
        <v>109</v>
      </c>
      <c r="B55" s="8" t="s">
        <v>60</v>
      </c>
      <c r="C55" s="98"/>
    </row>
    <row r="56" spans="1:3" ht="12" customHeight="1" thickBot="1">
      <c r="A56" s="506" t="s">
        <v>110</v>
      </c>
      <c r="B56" s="8" t="s">
        <v>534</v>
      </c>
      <c r="C56" s="98"/>
    </row>
    <row r="57" spans="1:3" ht="12" customHeight="1" thickBot="1">
      <c r="A57" s="240" t="s">
        <v>21</v>
      </c>
      <c r="B57" s="151" t="s">
        <v>13</v>
      </c>
      <c r="C57" s="389"/>
    </row>
    <row r="58" spans="1:3" ht="15" customHeight="1" thickBot="1">
      <c r="A58" s="240" t="s">
        <v>22</v>
      </c>
      <c r="B58" s="285" t="s">
        <v>541</v>
      </c>
      <c r="C58" s="415">
        <f>+C46+C52+C57</f>
        <v>36821</v>
      </c>
    </row>
    <row r="59" ht="13.5" thickBot="1">
      <c r="C59" s="416"/>
    </row>
    <row r="60" spans="1:3" ht="15" customHeight="1" thickBot="1">
      <c r="A60" s="288" t="s">
        <v>529</v>
      </c>
      <c r="B60" s="289"/>
      <c r="C60" s="148">
        <v>8</v>
      </c>
    </row>
    <row r="61" spans="1:3" ht="14.25" customHeight="1" thickBot="1">
      <c r="A61" s="288" t="s">
        <v>210</v>
      </c>
      <c r="B61" s="289"/>
      <c r="C61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46" useFirstPageNumber="1"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91">
      <selection activeCell="C112" sqref="C112"/>
    </sheetView>
  </sheetViews>
  <sheetFormatPr defaultColWidth="9.00390625" defaultRowHeight="12.75"/>
  <cols>
    <col min="1" max="1" width="9.50390625" style="434" customWidth="1"/>
    <col min="2" max="2" width="91.625" style="434" customWidth="1"/>
    <col min="3" max="3" width="21.625" style="435" customWidth="1"/>
    <col min="4" max="4" width="9.00390625" style="468" customWidth="1"/>
    <col min="5" max="16384" width="9.375" style="468" customWidth="1"/>
  </cols>
  <sheetData>
    <row r="1" spans="1:3" ht="15.75" customHeight="1">
      <c r="A1" s="594" t="s">
        <v>16</v>
      </c>
      <c r="B1" s="594"/>
      <c r="C1" s="594"/>
    </row>
    <row r="2" spans="1:3" ht="15.75" customHeight="1" thickBot="1">
      <c r="A2" s="593" t="s">
        <v>156</v>
      </c>
      <c r="B2" s="593"/>
      <c r="C2" s="352" t="s">
        <v>235</v>
      </c>
    </row>
    <row r="3" spans="1:3" ht="37.5" customHeight="1" thickBot="1">
      <c r="A3" s="23" t="s">
        <v>72</v>
      </c>
      <c r="B3" s="24" t="s">
        <v>18</v>
      </c>
      <c r="C3" s="45" t="str">
        <f>+CONCATENATE(LEFT(ÖSSZEFÜGGÉSEK!A5,4),". évi előirányzat")</f>
        <v>2016. évi előirányzat</v>
      </c>
    </row>
    <row r="4" spans="1:3" s="469" customFormat="1" ht="12" customHeight="1" thickBot="1">
      <c r="A4" s="463"/>
      <c r="B4" s="464" t="s">
        <v>503</v>
      </c>
      <c r="C4" s="465" t="s">
        <v>504</v>
      </c>
    </row>
    <row r="5" spans="1:3" s="470" customFormat="1" ht="12" customHeight="1" thickBot="1">
      <c r="A5" s="20" t="s">
        <v>19</v>
      </c>
      <c r="B5" s="21" t="s">
        <v>260</v>
      </c>
      <c r="C5" s="342">
        <f>+C6+C7+C8+C9+C10+C11</f>
        <v>140559</v>
      </c>
    </row>
    <row r="6" spans="1:3" s="470" customFormat="1" ht="12" customHeight="1">
      <c r="A6" s="15" t="s">
        <v>101</v>
      </c>
      <c r="B6" s="471" t="s">
        <v>261</v>
      </c>
      <c r="C6" s="345">
        <v>43439</v>
      </c>
    </row>
    <row r="7" spans="1:3" s="470" customFormat="1" ht="12" customHeight="1">
      <c r="A7" s="14" t="s">
        <v>102</v>
      </c>
      <c r="B7" s="472" t="s">
        <v>262</v>
      </c>
      <c r="C7" s="344">
        <v>39025</v>
      </c>
    </row>
    <row r="8" spans="1:3" s="470" customFormat="1" ht="12" customHeight="1">
      <c r="A8" s="14" t="s">
        <v>103</v>
      </c>
      <c r="B8" s="472" t="s">
        <v>562</v>
      </c>
      <c r="C8" s="344">
        <v>55767</v>
      </c>
    </row>
    <row r="9" spans="1:3" s="470" customFormat="1" ht="12" customHeight="1">
      <c r="A9" s="14" t="s">
        <v>104</v>
      </c>
      <c r="B9" s="472" t="s">
        <v>264</v>
      </c>
      <c r="C9" s="344">
        <v>2328</v>
      </c>
    </row>
    <row r="10" spans="1:3" s="470" customFormat="1" ht="12" customHeight="1">
      <c r="A10" s="14" t="s">
        <v>152</v>
      </c>
      <c r="B10" s="338" t="s">
        <v>444</v>
      </c>
      <c r="C10" s="344"/>
    </row>
    <row r="11" spans="1:3" s="470" customFormat="1" ht="12" customHeight="1" thickBot="1">
      <c r="A11" s="16" t="s">
        <v>105</v>
      </c>
      <c r="B11" s="339" t="s">
        <v>445</v>
      </c>
      <c r="C11" s="344"/>
    </row>
    <row r="12" spans="1:3" s="470" customFormat="1" ht="12" customHeight="1" thickBot="1">
      <c r="A12" s="20" t="s">
        <v>20</v>
      </c>
      <c r="B12" s="337" t="s">
        <v>265</v>
      </c>
      <c r="C12" s="342">
        <f>+C13+C14+C15+C16+C17</f>
        <v>104758</v>
      </c>
    </row>
    <row r="13" spans="1:3" s="470" customFormat="1" ht="12" customHeight="1">
      <c r="A13" s="15" t="s">
        <v>107</v>
      </c>
      <c r="B13" s="471" t="s">
        <v>266</v>
      </c>
      <c r="C13" s="345"/>
    </row>
    <row r="14" spans="1:3" s="470" customFormat="1" ht="12" customHeight="1">
      <c r="A14" s="14" t="s">
        <v>108</v>
      </c>
      <c r="B14" s="472" t="s">
        <v>267</v>
      </c>
      <c r="C14" s="344"/>
    </row>
    <row r="15" spans="1:3" s="470" customFormat="1" ht="12" customHeight="1">
      <c r="A15" s="14" t="s">
        <v>109</v>
      </c>
      <c r="B15" s="472" t="s">
        <v>434</v>
      </c>
      <c r="C15" s="344"/>
    </row>
    <row r="16" spans="1:3" s="470" customFormat="1" ht="12" customHeight="1">
      <c r="A16" s="14" t="s">
        <v>110</v>
      </c>
      <c r="B16" s="472" t="s">
        <v>435</v>
      </c>
      <c r="C16" s="344"/>
    </row>
    <row r="17" spans="1:3" s="470" customFormat="1" ht="12" customHeight="1">
      <c r="A17" s="14" t="s">
        <v>111</v>
      </c>
      <c r="B17" s="472" t="s">
        <v>268</v>
      </c>
      <c r="C17" s="344">
        <v>104758</v>
      </c>
    </row>
    <row r="18" spans="1:3" s="470" customFormat="1" ht="12" customHeight="1" thickBot="1">
      <c r="A18" s="16" t="s">
        <v>120</v>
      </c>
      <c r="B18" s="339" t="s">
        <v>269</v>
      </c>
      <c r="C18" s="346"/>
    </row>
    <row r="19" spans="1:3" s="470" customFormat="1" ht="12" customHeight="1" thickBot="1">
      <c r="A19" s="20" t="s">
        <v>21</v>
      </c>
      <c r="B19" s="21" t="s">
        <v>270</v>
      </c>
      <c r="C19" s="342">
        <f>+C20+C21+C22+C23+C24</f>
        <v>4382</v>
      </c>
    </row>
    <row r="20" spans="1:3" s="470" customFormat="1" ht="12" customHeight="1">
      <c r="A20" s="15" t="s">
        <v>90</v>
      </c>
      <c r="B20" s="471" t="s">
        <v>271</v>
      </c>
      <c r="C20" s="345"/>
    </row>
    <row r="21" spans="1:3" s="470" customFormat="1" ht="12" customHeight="1">
      <c r="A21" s="14" t="s">
        <v>91</v>
      </c>
      <c r="B21" s="472" t="s">
        <v>272</v>
      </c>
      <c r="C21" s="344"/>
    </row>
    <row r="22" spans="1:3" s="470" customFormat="1" ht="12" customHeight="1">
      <c r="A22" s="14" t="s">
        <v>92</v>
      </c>
      <c r="B22" s="472" t="s">
        <v>436</v>
      </c>
      <c r="C22" s="344"/>
    </row>
    <row r="23" spans="1:3" s="470" customFormat="1" ht="12" customHeight="1">
      <c r="A23" s="14" t="s">
        <v>93</v>
      </c>
      <c r="B23" s="472" t="s">
        <v>437</v>
      </c>
      <c r="C23" s="344"/>
    </row>
    <row r="24" spans="1:3" s="470" customFormat="1" ht="12" customHeight="1">
      <c r="A24" s="14" t="s">
        <v>175</v>
      </c>
      <c r="B24" s="472" t="s">
        <v>273</v>
      </c>
      <c r="C24" s="344">
        <v>4382</v>
      </c>
    </row>
    <row r="25" spans="1:3" s="470" customFormat="1" ht="12" customHeight="1" thickBot="1">
      <c r="A25" s="16" t="s">
        <v>176</v>
      </c>
      <c r="B25" s="473" t="s">
        <v>274</v>
      </c>
      <c r="C25" s="346"/>
    </row>
    <row r="26" spans="1:3" s="470" customFormat="1" ht="12" customHeight="1" thickBot="1">
      <c r="A26" s="20" t="s">
        <v>177</v>
      </c>
      <c r="B26" s="21" t="s">
        <v>563</v>
      </c>
      <c r="C26" s="348">
        <f>SUM(C27:C33)</f>
        <v>34020</v>
      </c>
    </row>
    <row r="27" spans="1:3" s="470" customFormat="1" ht="12" customHeight="1">
      <c r="A27" s="15" t="s">
        <v>276</v>
      </c>
      <c r="B27" s="471" t="s">
        <v>567</v>
      </c>
      <c r="C27" s="345"/>
    </row>
    <row r="28" spans="1:3" s="470" customFormat="1" ht="12" customHeight="1">
      <c r="A28" s="14" t="s">
        <v>277</v>
      </c>
      <c r="B28" s="472" t="s">
        <v>579</v>
      </c>
      <c r="C28" s="344">
        <v>2500</v>
      </c>
    </row>
    <row r="29" spans="1:3" s="470" customFormat="1" ht="12" customHeight="1">
      <c r="A29" s="14" t="s">
        <v>278</v>
      </c>
      <c r="B29" s="472" t="s">
        <v>569</v>
      </c>
      <c r="C29" s="344">
        <v>25000</v>
      </c>
    </row>
    <row r="30" spans="1:3" s="470" customFormat="1" ht="12" customHeight="1">
      <c r="A30" s="14" t="s">
        <v>279</v>
      </c>
      <c r="B30" s="472" t="s">
        <v>570</v>
      </c>
      <c r="C30" s="344">
        <v>2500</v>
      </c>
    </row>
    <row r="31" spans="1:3" s="470" customFormat="1" ht="12" customHeight="1">
      <c r="A31" s="14" t="s">
        <v>564</v>
      </c>
      <c r="B31" s="472" t="s">
        <v>280</v>
      </c>
      <c r="C31" s="344">
        <v>3500</v>
      </c>
    </row>
    <row r="32" spans="1:3" s="470" customFormat="1" ht="12" customHeight="1">
      <c r="A32" s="14" t="s">
        <v>565</v>
      </c>
      <c r="B32" s="472" t="s">
        <v>281</v>
      </c>
      <c r="C32" s="344"/>
    </row>
    <row r="33" spans="1:3" s="470" customFormat="1" ht="12" customHeight="1" thickBot="1">
      <c r="A33" s="16" t="s">
        <v>566</v>
      </c>
      <c r="B33" s="576" t="s">
        <v>282</v>
      </c>
      <c r="C33" s="346">
        <v>520</v>
      </c>
    </row>
    <row r="34" spans="1:3" s="470" customFormat="1" ht="12" customHeight="1" thickBot="1">
      <c r="A34" s="20" t="s">
        <v>23</v>
      </c>
      <c r="B34" s="21" t="s">
        <v>446</v>
      </c>
      <c r="C34" s="342">
        <f>SUM(C35:C45)</f>
        <v>28031</v>
      </c>
    </row>
    <row r="35" spans="1:3" s="470" customFormat="1" ht="12" customHeight="1">
      <c r="A35" s="15" t="s">
        <v>94</v>
      </c>
      <c r="B35" s="471" t="s">
        <v>285</v>
      </c>
      <c r="C35" s="345"/>
    </row>
    <row r="36" spans="1:3" s="470" customFormat="1" ht="12" customHeight="1">
      <c r="A36" s="14" t="s">
        <v>95</v>
      </c>
      <c r="B36" s="472" t="s">
        <v>286</v>
      </c>
      <c r="C36" s="344">
        <v>7749</v>
      </c>
    </row>
    <row r="37" spans="1:3" s="470" customFormat="1" ht="12" customHeight="1">
      <c r="A37" s="14" t="s">
        <v>96</v>
      </c>
      <c r="B37" s="472" t="s">
        <v>287</v>
      </c>
      <c r="C37" s="344">
        <v>559</v>
      </c>
    </row>
    <row r="38" spans="1:3" s="470" customFormat="1" ht="12" customHeight="1">
      <c r="A38" s="14" t="s">
        <v>179</v>
      </c>
      <c r="B38" s="472" t="s">
        <v>288</v>
      </c>
      <c r="C38" s="344">
        <v>3100</v>
      </c>
    </row>
    <row r="39" spans="1:3" s="470" customFormat="1" ht="12" customHeight="1">
      <c r="A39" s="14" t="s">
        <v>180</v>
      </c>
      <c r="B39" s="472" t="s">
        <v>289</v>
      </c>
      <c r="C39" s="344">
        <v>11377</v>
      </c>
    </row>
    <row r="40" spans="1:3" s="470" customFormat="1" ht="12" customHeight="1">
      <c r="A40" s="14" t="s">
        <v>181</v>
      </c>
      <c r="B40" s="472" t="s">
        <v>290</v>
      </c>
      <c r="C40" s="344">
        <v>4183</v>
      </c>
    </row>
    <row r="41" spans="1:3" s="470" customFormat="1" ht="12" customHeight="1">
      <c r="A41" s="14" t="s">
        <v>182</v>
      </c>
      <c r="B41" s="472" t="s">
        <v>291</v>
      </c>
      <c r="C41" s="344">
        <v>1063</v>
      </c>
    </row>
    <row r="42" spans="1:3" s="470" customFormat="1" ht="12" customHeight="1">
      <c r="A42" s="14" t="s">
        <v>183</v>
      </c>
      <c r="B42" s="472" t="s">
        <v>572</v>
      </c>
      <c r="C42" s="344"/>
    </row>
    <row r="43" spans="1:3" s="470" customFormat="1" ht="12" customHeight="1">
      <c r="A43" s="14" t="s">
        <v>283</v>
      </c>
      <c r="B43" s="472" t="s">
        <v>293</v>
      </c>
      <c r="C43" s="347"/>
    </row>
    <row r="44" spans="1:3" s="470" customFormat="1" ht="12" customHeight="1">
      <c r="A44" s="16" t="s">
        <v>284</v>
      </c>
      <c r="B44" s="473" t="s">
        <v>448</v>
      </c>
      <c r="C44" s="457"/>
    </row>
    <row r="45" spans="1:3" s="470" customFormat="1" ht="12" customHeight="1" thickBot="1">
      <c r="A45" s="16" t="s">
        <v>447</v>
      </c>
      <c r="B45" s="339" t="s">
        <v>294</v>
      </c>
      <c r="C45" s="457"/>
    </row>
    <row r="46" spans="1:3" s="470" customFormat="1" ht="12" customHeight="1" thickBot="1">
      <c r="A46" s="20" t="s">
        <v>24</v>
      </c>
      <c r="B46" s="21" t="s">
        <v>295</v>
      </c>
      <c r="C46" s="342">
        <f>SUM(C47:C51)</f>
        <v>0</v>
      </c>
    </row>
    <row r="47" spans="1:3" s="470" customFormat="1" ht="12" customHeight="1">
      <c r="A47" s="15" t="s">
        <v>97</v>
      </c>
      <c r="B47" s="471" t="s">
        <v>299</v>
      </c>
      <c r="C47" s="516"/>
    </row>
    <row r="48" spans="1:3" s="470" customFormat="1" ht="12" customHeight="1">
      <c r="A48" s="14" t="s">
        <v>98</v>
      </c>
      <c r="B48" s="472" t="s">
        <v>300</v>
      </c>
      <c r="C48" s="347"/>
    </row>
    <row r="49" spans="1:3" s="470" customFormat="1" ht="12" customHeight="1">
      <c r="A49" s="14" t="s">
        <v>296</v>
      </c>
      <c r="B49" s="472" t="s">
        <v>301</v>
      </c>
      <c r="C49" s="347"/>
    </row>
    <row r="50" spans="1:3" s="470" customFormat="1" ht="12" customHeight="1">
      <c r="A50" s="14" t="s">
        <v>297</v>
      </c>
      <c r="B50" s="472" t="s">
        <v>302</v>
      </c>
      <c r="C50" s="347"/>
    </row>
    <row r="51" spans="1:3" s="470" customFormat="1" ht="12" customHeight="1" thickBot="1">
      <c r="A51" s="16" t="s">
        <v>298</v>
      </c>
      <c r="B51" s="339" t="s">
        <v>303</v>
      </c>
      <c r="C51" s="457"/>
    </row>
    <row r="52" spans="1:3" s="470" customFormat="1" ht="12" customHeight="1" thickBot="1">
      <c r="A52" s="20" t="s">
        <v>184</v>
      </c>
      <c r="B52" s="21" t="s">
        <v>304</v>
      </c>
      <c r="C52" s="342">
        <f>SUM(C53:C55)</f>
        <v>0</v>
      </c>
    </row>
    <row r="53" spans="1:3" s="470" customFormat="1" ht="12" customHeight="1">
      <c r="A53" s="15" t="s">
        <v>99</v>
      </c>
      <c r="B53" s="471" t="s">
        <v>305</v>
      </c>
      <c r="C53" s="345"/>
    </row>
    <row r="54" spans="1:3" s="470" customFormat="1" ht="12" customHeight="1">
      <c r="A54" s="14" t="s">
        <v>100</v>
      </c>
      <c r="B54" s="472" t="s">
        <v>438</v>
      </c>
      <c r="C54" s="344"/>
    </row>
    <row r="55" spans="1:3" s="470" customFormat="1" ht="12" customHeight="1">
      <c r="A55" s="14" t="s">
        <v>308</v>
      </c>
      <c r="B55" s="472" t="s">
        <v>306</v>
      </c>
      <c r="C55" s="344"/>
    </row>
    <row r="56" spans="1:3" s="470" customFormat="1" ht="12" customHeight="1" thickBot="1">
      <c r="A56" s="16" t="s">
        <v>309</v>
      </c>
      <c r="B56" s="339" t="s">
        <v>307</v>
      </c>
      <c r="C56" s="346"/>
    </row>
    <row r="57" spans="1:3" s="470" customFormat="1" ht="12" customHeight="1" thickBot="1">
      <c r="A57" s="20" t="s">
        <v>26</v>
      </c>
      <c r="B57" s="337" t="s">
        <v>310</v>
      </c>
      <c r="C57" s="342">
        <f>SUM(C58:C60)</f>
        <v>33500</v>
      </c>
    </row>
    <row r="58" spans="1:3" s="470" customFormat="1" ht="12" customHeight="1">
      <c r="A58" s="15" t="s">
        <v>185</v>
      </c>
      <c r="B58" s="471" t="s">
        <v>312</v>
      </c>
      <c r="C58" s="347">
        <v>33500</v>
      </c>
    </row>
    <row r="59" spans="1:3" s="470" customFormat="1" ht="12" customHeight="1">
      <c r="A59" s="14" t="s">
        <v>186</v>
      </c>
      <c r="B59" s="472" t="s">
        <v>439</v>
      </c>
      <c r="C59" s="347"/>
    </row>
    <row r="60" spans="1:3" s="470" customFormat="1" ht="12" customHeight="1">
      <c r="A60" s="14" t="s">
        <v>236</v>
      </c>
      <c r="B60" s="472" t="s">
        <v>313</v>
      </c>
      <c r="C60" s="347"/>
    </row>
    <row r="61" spans="1:3" s="470" customFormat="1" ht="12" customHeight="1" thickBot="1">
      <c r="A61" s="16" t="s">
        <v>311</v>
      </c>
      <c r="B61" s="339" t="s">
        <v>314</v>
      </c>
      <c r="C61" s="347"/>
    </row>
    <row r="62" spans="1:3" s="470" customFormat="1" ht="12" customHeight="1" thickBot="1">
      <c r="A62" s="550" t="s">
        <v>486</v>
      </c>
      <c r="B62" s="21" t="s">
        <v>315</v>
      </c>
      <c r="C62" s="348">
        <f>+C5+C12+C19+C26+C34+C46+C52+C57</f>
        <v>345250</v>
      </c>
    </row>
    <row r="63" spans="1:3" s="470" customFormat="1" ht="12" customHeight="1" thickBot="1">
      <c r="A63" s="519" t="s">
        <v>316</v>
      </c>
      <c r="B63" s="337" t="s">
        <v>317</v>
      </c>
      <c r="C63" s="342">
        <f>SUM(C64:C66)</f>
        <v>0</v>
      </c>
    </row>
    <row r="64" spans="1:3" s="470" customFormat="1" ht="12" customHeight="1">
      <c r="A64" s="15" t="s">
        <v>348</v>
      </c>
      <c r="B64" s="471" t="s">
        <v>318</v>
      </c>
      <c r="C64" s="347"/>
    </row>
    <row r="65" spans="1:3" s="470" customFormat="1" ht="12" customHeight="1">
      <c r="A65" s="14" t="s">
        <v>357</v>
      </c>
      <c r="B65" s="472" t="s">
        <v>319</v>
      </c>
      <c r="C65" s="347"/>
    </row>
    <row r="66" spans="1:3" s="470" customFormat="1" ht="12" customHeight="1" thickBot="1">
      <c r="A66" s="16" t="s">
        <v>358</v>
      </c>
      <c r="B66" s="544" t="s">
        <v>471</v>
      </c>
      <c r="C66" s="347"/>
    </row>
    <row r="67" spans="1:3" s="470" customFormat="1" ht="12" customHeight="1" thickBot="1">
      <c r="A67" s="519" t="s">
        <v>321</v>
      </c>
      <c r="B67" s="337" t="s">
        <v>322</v>
      </c>
      <c r="C67" s="342">
        <f>SUM(C68:C71)</f>
        <v>0</v>
      </c>
    </row>
    <row r="68" spans="1:3" s="470" customFormat="1" ht="12" customHeight="1">
      <c r="A68" s="15" t="s">
        <v>153</v>
      </c>
      <c r="B68" s="471" t="s">
        <v>323</v>
      </c>
      <c r="C68" s="347"/>
    </row>
    <row r="69" spans="1:3" s="470" customFormat="1" ht="12" customHeight="1">
      <c r="A69" s="14" t="s">
        <v>154</v>
      </c>
      <c r="B69" s="472" t="s">
        <v>324</v>
      </c>
      <c r="C69" s="347"/>
    </row>
    <row r="70" spans="1:3" s="470" customFormat="1" ht="12" customHeight="1">
      <c r="A70" s="14" t="s">
        <v>349</v>
      </c>
      <c r="B70" s="472" t="s">
        <v>325</v>
      </c>
      <c r="C70" s="347"/>
    </row>
    <row r="71" spans="1:3" s="470" customFormat="1" ht="12" customHeight="1" thickBot="1">
      <c r="A71" s="16" t="s">
        <v>350</v>
      </c>
      <c r="B71" s="339" t="s">
        <v>326</v>
      </c>
      <c r="C71" s="347"/>
    </row>
    <row r="72" spans="1:3" s="470" customFormat="1" ht="12" customHeight="1" thickBot="1">
      <c r="A72" s="519" t="s">
        <v>327</v>
      </c>
      <c r="B72" s="337" t="s">
        <v>328</v>
      </c>
      <c r="C72" s="342">
        <f>SUM(C73:C74)</f>
        <v>36421</v>
      </c>
    </row>
    <row r="73" spans="1:3" s="470" customFormat="1" ht="12" customHeight="1">
      <c r="A73" s="15" t="s">
        <v>351</v>
      </c>
      <c r="B73" s="471" t="s">
        <v>329</v>
      </c>
      <c r="C73" s="347">
        <v>36421</v>
      </c>
    </row>
    <row r="74" spans="1:3" s="470" customFormat="1" ht="12" customHeight="1" thickBot="1">
      <c r="A74" s="16" t="s">
        <v>352</v>
      </c>
      <c r="B74" s="339" t="s">
        <v>330</v>
      </c>
      <c r="C74" s="347"/>
    </row>
    <row r="75" spans="1:3" s="470" customFormat="1" ht="12" customHeight="1" thickBot="1">
      <c r="A75" s="519" t="s">
        <v>331</v>
      </c>
      <c r="B75" s="337" t="s">
        <v>332</v>
      </c>
      <c r="C75" s="342">
        <f>SUM(C76:C78)</f>
        <v>0</v>
      </c>
    </row>
    <row r="76" spans="1:3" s="470" customFormat="1" ht="12" customHeight="1">
      <c r="A76" s="15" t="s">
        <v>353</v>
      </c>
      <c r="B76" s="471" t="s">
        <v>333</v>
      </c>
      <c r="C76" s="347"/>
    </row>
    <row r="77" spans="1:3" s="470" customFormat="1" ht="12" customHeight="1">
      <c r="A77" s="14" t="s">
        <v>354</v>
      </c>
      <c r="B77" s="472" t="s">
        <v>334</v>
      </c>
      <c r="C77" s="347"/>
    </row>
    <row r="78" spans="1:3" s="470" customFormat="1" ht="12" customHeight="1" thickBot="1">
      <c r="A78" s="16" t="s">
        <v>355</v>
      </c>
      <c r="B78" s="339" t="s">
        <v>335</v>
      </c>
      <c r="C78" s="347"/>
    </row>
    <row r="79" spans="1:3" s="470" customFormat="1" ht="12" customHeight="1" thickBot="1">
      <c r="A79" s="519" t="s">
        <v>336</v>
      </c>
      <c r="B79" s="337" t="s">
        <v>356</v>
      </c>
      <c r="C79" s="342">
        <f>SUM(C80:C83)</f>
        <v>0</v>
      </c>
    </row>
    <row r="80" spans="1:3" s="470" customFormat="1" ht="12" customHeight="1">
      <c r="A80" s="475" t="s">
        <v>337</v>
      </c>
      <c r="B80" s="471" t="s">
        <v>338</v>
      </c>
      <c r="C80" s="347"/>
    </row>
    <row r="81" spans="1:3" s="470" customFormat="1" ht="12" customHeight="1">
      <c r="A81" s="476" t="s">
        <v>339</v>
      </c>
      <c r="B81" s="472" t="s">
        <v>340</v>
      </c>
      <c r="C81" s="347"/>
    </row>
    <row r="82" spans="1:3" s="470" customFormat="1" ht="12" customHeight="1">
      <c r="A82" s="476" t="s">
        <v>341</v>
      </c>
      <c r="B82" s="472" t="s">
        <v>342</v>
      </c>
      <c r="C82" s="347"/>
    </row>
    <row r="83" spans="1:3" s="470" customFormat="1" ht="12" customHeight="1" thickBot="1">
      <c r="A83" s="477" t="s">
        <v>343</v>
      </c>
      <c r="B83" s="339" t="s">
        <v>344</v>
      </c>
      <c r="C83" s="347"/>
    </row>
    <row r="84" spans="1:3" s="470" customFormat="1" ht="12" customHeight="1" thickBot="1">
      <c r="A84" s="519" t="s">
        <v>345</v>
      </c>
      <c r="B84" s="337" t="s">
        <v>485</v>
      </c>
      <c r="C84" s="517"/>
    </row>
    <row r="85" spans="1:3" s="470" customFormat="1" ht="13.5" customHeight="1" thickBot="1">
      <c r="A85" s="519" t="s">
        <v>347</v>
      </c>
      <c r="B85" s="337" t="s">
        <v>346</v>
      </c>
      <c r="C85" s="517"/>
    </row>
    <row r="86" spans="1:3" s="470" customFormat="1" ht="15.75" customHeight="1" thickBot="1">
      <c r="A86" s="519" t="s">
        <v>359</v>
      </c>
      <c r="B86" s="478" t="s">
        <v>488</v>
      </c>
      <c r="C86" s="348">
        <f>+C63+C67+C72+C75+C79+C85+C84</f>
        <v>36421</v>
      </c>
    </row>
    <row r="87" spans="1:3" s="470" customFormat="1" ht="16.5" customHeight="1" thickBot="1">
      <c r="A87" s="520" t="s">
        <v>487</v>
      </c>
      <c r="B87" s="479" t="s">
        <v>489</v>
      </c>
      <c r="C87" s="348">
        <f>+C62+C86</f>
        <v>381671</v>
      </c>
    </row>
    <row r="88" spans="1:3" s="470" customFormat="1" ht="83.25" customHeight="1">
      <c r="A88" s="5"/>
      <c r="B88" s="6"/>
      <c r="C88" s="349"/>
    </row>
    <row r="89" spans="1:3" ht="16.5" customHeight="1">
      <c r="A89" s="594" t="s">
        <v>48</v>
      </c>
      <c r="B89" s="594"/>
      <c r="C89" s="594"/>
    </row>
    <row r="90" spans="1:3" s="480" customFormat="1" ht="16.5" customHeight="1" thickBot="1">
      <c r="A90" s="595" t="s">
        <v>157</v>
      </c>
      <c r="B90" s="595"/>
      <c r="C90" s="167" t="s">
        <v>235</v>
      </c>
    </row>
    <row r="91" spans="1:3" ht="37.5" customHeight="1" thickBot="1">
      <c r="A91" s="23" t="s">
        <v>72</v>
      </c>
      <c r="B91" s="24" t="s">
        <v>49</v>
      </c>
      <c r="C91" s="45" t="str">
        <f>+C3</f>
        <v>2016. évi előirányzat</v>
      </c>
    </row>
    <row r="92" spans="1:3" s="469" customFormat="1" ht="12" customHeight="1" thickBot="1">
      <c r="A92" s="37"/>
      <c r="B92" s="38" t="s">
        <v>503</v>
      </c>
      <c r="C92" s="39" t="s">
        <v>504</v>
      </c>
    </row>
    <row r="93" spans="1:3" ht="12" customHeight="1" thickBot="1">
      <c r="A93" s="22" t="s">
        <v>19</v>
      </c>
      <c r="B93" s="31" t="s">
        <v>449</v>
      </c>
      <c r="C93" s="341">
        <f>C94+C95+C96+C97+C98</f>
        <v>367095</v>
      </c>
    </row>
    <row r="94" spans="1:3" ht="12" customHeight="1">
      <c r="A94" s="17" t="s">
        <v>101</v>
      </c>
      <c r="B94" s="10" t="s">
        <v>50</v>
      </c>
      <c r="C94" s="343">
        <v>159689</v>
      </c>
    </row>
    <row r="95" spans="1:3" ht="12" customHeight="1">
      <c r="A95" s="14" t="s">
        <v>102</v>
      </c>
      <c r="B95" s="8" t="s">
        <v>187</v>
      </c>
      <c r="C95" s="344">
        <v>35987</v>
      </c>
    </row>
    <row r="96" spans="1:3" ht="12" customHeight="1">
      <c r="A96" s="14" t="s">
        <v>103</v>
      </c>
      <c r="B96" s="8" t="s">
        <v>143</v>
      </c>
      <c r="C96" s="346">
        <v>128636</v>
      </c>
    </row>
    <row r="97" spans="1:3" ht="12" customHeight="1">
      <c r="A97" s="14" t="s">
        <v>104</v>
      </c>
      <c r="B97" s="11" t="s">
        <v>188</v>
      </c>
      <c r="C97" s="346">
        <v>7248</v>
      </c>
    </row>
    <row r="98" spans="1:3" ht="12" customHeight="1">
      <c r="A98" s="14" t="s">
        <v>115</v>
      </c>
      <c r="B98" s="19" t="s">
        <v>189</v>
      </c>
      <c r="C98" s="346">
        <f>SUM(C99:C111)</f>
        <v>35535</v>
      </c>
    </row>
    <row r="99" spans="1:3" ht="12" customHeight="1">
      <c r="A99" s="14" t="s">
        <v>105</v>
      </c>
      <c r="B99" s="8" t="s">
        <v>454</v>
      </c>
      <c r="C99" s="346"/>
    </row>
    <row r="100" spans="1:3" ht="12" customHeight="1">
      <c r="A100" s="14" t="s">
        <v>106</v>
      </c>
      <c r="B100" s="172" t="s">
        <v>453</v>
      </c>
      <c r="C100" s="346"/>
    </row>
    <row r="101" spans="1:3" ht="12" customHeight="1">
      <c r="A101" s="14" t="s">
        <v>116</v>
      </c>
      <c r="B101" s="172" t="s">
        <v>452</v>
      </c>
      <c r="C101" s="346"/>
    </row>
    <row r="102" spans="1:3" ht="12" customHeight="1">
      <c r="A102" s="14" t="s">
        <v>117</v>
      </c>
      <c r="B102" s="170" t="s">
        <v>362</v>
      </c>
      <c r="C102" s="346"/>
    </row>
    <row r="103" spans="1:3" ht="12" customHeight="1">
      <c r="A103" s="14" t="s">
        <v>118</v>
      </c>
      <c r="B103" s="171" t="s">
        <v>363</v>
      </c>
      <c r="C103" s="346"/>
    </row>
    <row r="104" spans="1:3" ht="12" customHeight="1">
      <c r="A104" s="14" t="s">
        <v>119</v>
      </c>
      <c r="B104" s="171" t="s">
        <v>364</v>
      </c>
      <c r="C104" s="346"/>
    </row>
    <row r="105" spans="1:3" ht="12" customHeight="1">
      <c r="A105" s="14" t="s">
        <v>121</v>
      </c>
      <c r="B105" s="170" t="s">
        <v>365</v>
      </c>
      <c r="C105" s="346">
        <v>503</v>
      </c>
    </row>
    <row r="106" spans="1:3" ht="12" customHeight="1">
      <c r="A106" s="14" t="s">
        <v>190</v>
      </c>
      <c r="B106" s="170" t="s">
        <v>366</v>
      </c>
      <c r="C106" s="346"/>
    </row>
    <row r="107" spans="1:3" ht="12" customHeight="1">
      <c r="A107" s="14" t="s">
        <v>360</v>
      </c>
      <c r="B107" s="171" t="s">
        <v>367</v>
      </c>
      <c r="C107" s="346"/>
    </row>
    <row r="108" spans="1:3" ht="12" customHeight="1">
      <c r="A108" s="13" t="s">
        <v>361</v>
      </c>
      <c r="B108" s="172" t="s">
        <v>368</v>
      </c>
      <c r="C108" s="346"/>
    </row>
    <row r="109" spans="1:3" ht="12" customHeight="1">
      <c r="A109" s="14" t="s">
        <v>450</v>
      </c>
      <c r="B109" s="172" t="s">
        <v>369</v>
      </c>
      <c r="C109" s="346"/>
    </row>
    <row r="110" spans="1:3" ht="12" customHeight="1">
      <c r="A110" s="16" t="s">
        <v>451</v>
      </c>
      <c r="B110" s="172" t="s">
        <v>370</v>
      </c>
      <c r="C110" s="346">
        <v>695</v>
      </c>
    </row>
    <row r="111" spans="1:3" ht="12" customHeight="1">
      <c r="A111" s="14" t="s">
        <v>455</v>
      </c>
      <c r="B111" s="11" t="s">
        <v>580</v>
      </c>
      <c r="C111" s="344">
        <f>SUM(C112:C113)</f>
        <v>34337</v>
      </c>
    </row>
    <row r="112" spans="1:3" ht="12" customHeight="1">
      <c r="A112" s="14" t="s">
        <v>456</v>
      </c>
      <c r="B112" s="8" t="s">
        <v>581</v>
      </c>
      <c r="C112" s="344">
        <v>8046</v>
      </c>
    </row>
    <row r="113" spans="1:3" ht="12" customHeight="1" thickBot="1">
      <c r="A113" s="18" t="s">
        <v>457</v>
      </c>
      <c r="B113" s="548" t="s">
        <v>582</v>
      </c>
      <c r="C113" s="350">
        <v>26291</v>
      </c>
    </row>
    <row r="114" spans="1:3" ht="12" customHeight="1" thickBot="1">
      <c r="A114" s="545" t="s">
        <v>20</v>
      </c>
      <c r="B114" s="546" t="s">
        <v>371</v>
      </c>
      <c r="C114" s="547">
        <f>+C115+C117+C119</f>
        <v>9724</v>
      </c>
    </row>
    <row r="115" spans="1:3" ht="12" customHeight="1">
      <c r="A115" s="15" t="s">
        <v>107</v>
      </c>
      <c r="B115" s="8" t="s">
        <v>234</v>
      </c>
      <c r="C115" s="345">
        <v>6653</v>
      </c>
    </row>
    <row r="116" spans="1:3" ht="12" customHeight="1">
      <c r="A116" s="15" t="s">
        <v>108</v>
      </c>
      <c r="B116" s="12" t="s">
        <v>375</v>
      </c>
      <c r="C116" s="345"/>
    </row>
    <row r="117" spans="1:3" ht="12" customHeight="1">
      <c r="A117" s="15" t="s">
        <v>109</v>
      </c>
      <c r="B117" s="12" t="s">
        <v>191</v>
      </c>
      <c r="C117" s="344">
        <v>3071</v>
      </c>
    </row>
    <row r="118" spans="1:3" ht="12" customHeight="1">
      <c r="A118" s="15" t="s">
        <v>110</v>
      </c>
      <c r="B118" s="12" t="s">
        <v>376</v>
      </c>
      <c r="C118" s="309"/>
    </row>
    <row r="119" spans="1:3" ht="12" customHeight="1">
      <c r="A119" s="15" t="s">
        <v>111</v>
      </c>
      <c r="B119" s="339" t="s">
        <v>237</v>
      </c>
      <c r="C119" s="309"/>
    </row>
    <row r="120" spans="1:3" ht="12" customHeight="1">
      <c r="A120" s="15" t="s">
        <v>120</v>
      </c>
      <c r="B120" s="338" t="s">
        <v>440</v>
      </c>
      <c r="C120" s="309"/>
    </row>
    <row r="121" spans="1:3" ht="12" customHeight="1">
      <c r="A121" s="15" t="s">
        <v>122</v>
      </c>
      <c r="B121" s="467" t="s">
        <v>381</v>
      </c>
      <c r="C121" s="309"/>
    </row>
    <row r="122" spans="1:3" ht="15.75">
      <c r="A122" s="15" t="s">
        <v>192</v>
      </c>
      <c r="B122" s="171" t="s">
        <v>364</v>
      </c>
      <c r="C122" s="309"/>
    </row>
    <row r="123" spans="1:3" ht="12" customHeight="1">
      <c r="A123" s="15" t="s">
        <v>193</v>
      </c>
      <c r="B123" s="171" t="s">
        <v>380</v>
      </c>
      <c r="C123" s="309"/>
    </row>
    <row r="124" spans="1:3" ht="12" customHeight="1">
      <c r="A124" s="15" t="s">
        <v>194</v>
      </c>
      <c r="B124" s="171" t="s">
        <v>379</v>
      </c>
      <c r="C124" s="309"/>
    </row>
    <row r="125" spans="1:3" ht="12" customHeight="1">
      <c r="A125" s="15" t="s">
        <v>372</v>
      </c>
      <c r="B125" s="171" t="s">
        <v>367</v>
      </c>
      <c r="C125" s="309"/>
    </row>
    <row r="126" spans="1:3" ht="12" customHeight="1">
      <c r="A126" s="15" t="s">
        <v>373</v>
      </c>
      <c r="B126" s="171" t="s">
        <v>378</v>
      </c>
      <c r="C126" s="309"/>
    </row>
    <row r="127" spans="1:3" ht="16.5" thickBot="1">
      <c r="A127" s="13" t="s">
        <v>374</v>
      </c>
      <c r="B127" s="171" t="s">
        <v>377</v>
      </c>
      <c r="C127" s="311"/>
    </row>
    <row r="128" spans="1:3" ht="12" customHeight="1" thickBot="1">
      <c r="A128" s="20" t="s">
        <v>21</v>
      </c>
      <c r="B128" s="151" t="s">
        <v>458</v>
      </c>
      <c r="C128" s="342">
        <f>+C93+C114</f>
        <v>376819</v>
      </c>
    </row>
    <row r="129" spans="1:3" ht="12" customHeight="1" thickBot="1">
      <c r="A129" s="20" t="s">
        <v>22</v>
      </c>
      <c r="B129" s="151" t="s">
        <v>459</v>
      </c>
      <c r="C129" s="342">
        <f>+C130+C131+C132</f>
        <v>0</v>
      </c>
    </row>
    <row r="130" spans="1:3" ht="12" customHeight="1">
      <c r="A130" s="15" t="s">
        <v>276</v>
      </c>
      <c r="B130" s="12" t="s">
        <v>466</v>
      </c>
      <c r="C130" s="309"/>
    </row>
    <row r="131" spans="1:3" ht="12" customHeight="1">
      <c r="A131" s="15" t="s">
        <v>277</v>
      </c>
      <c r="B131" s="12" t="s">
        <v>467</v>
      </c>
      <c r="C131" s="309"/>
    </row>
    <row r="132" spans="1:3" ht="12" customHeight="1" thickBot="1">
      <c r="A132" s="13" t="s">
        <v>278</v>
      </c>
      <c r="B132" s="12" t="s">
        <v>468</v>
      </c>
      <c r="C132" s="309"/>
    </row>
    <row r="133" spans="1:3" ht="12" customHeight="1" thickBot="1">
      <c r="A133" s="20" t="s">
        <v>23</v>
      </c>
      <c r="B133" s="151" t="s">
        <v>460</v>
      </c>
      <c r="C133" s="342">
        <f>SUM(C134:C139)</f>
        <v>0</v>
      </c>
    </row>
    <row r="134" spans="1:3" ht="12" customHeight="1">
      <c r="A134" s="15" t="s">
        <v>94</v>
      </c>
      <c r="B134" s="9" t="s">
        <v>469</v>
      </c>
      <c r="C134" s="309"/>
    </row>
    <row r="135" spans="1:3" ht="12" customHeight="1">
      <c r="A135" s="15" t="s">
        <v>95</v>
      </c>
      <c r="B135" s="9" t="s">
        <v>461</v>
      </c>
      <c r="C135" s="309"/>
    </row>
    <row r="136" spans="1:3" ht="12" customHeight="1">
      <c r="A136" s="15" t="s">
        <v>96</v>
      </c>
      <c r="B136" s="9" t="s">
        <v>462</v>
      </c>
      <c r="C136" s="309"/>
    </row>
    <row r="137" spans="1:3" ht="12" customHeight="1">
      <c r="A137" s="15" t="s">
        <v>179</v>
      </c>
      <c r="B137" s="9" t="s">
        <v>463</v>
      </c>
      <c r="C137" s="309"/>
    </row>
    <row r="138" spans="1:3" ht="12" customHeight="1">
      <c r="A138" s="15" t="s">
        <v>180</v>
      </c>
      <c r="B138" s="9" t="s">
        <v>464</v>
      </c>
      <c r="C138" s="309"/>
    </row>
    <row r="139" spans="1:3" ht="12" customHeight="1" thickBot="1">
      <c r="A139" s="13" t="s">
        <v>181</v>
      </c>
      <c r="B139" s="9" t="s">
        <v>465</v>
      </c>
      <c r="C139" s="309"/>
    </row>
    <row r="140" spans="1:3" ht="12" customHeight="1" thickBot="1">
      <c r="A140" s="20" t="s">
        <v>24</v>
      </c>
      <c r="B140" s="151" t="s">
        <v>473</v>
      </c>
      <c r="C140" s="348">
        <f>+C141+C142+C143+C144</f>
        <v>4852</v>
      </c>
    </row>
    <row r="141" spans="1:3" ht="12" customHeight="1">
      <c r="A141" s="15" t="s">
        <v>97</v>
      </c>
      <c r="B141" s="9" t="s">
        <v>382</v>
      </c>
      <c r="C141" s="309"/>
    </row>
    <row r="142" spans="1:3" ht="12" customHeight="1">
      <c r="A142" s="15" t="s">
        <v>98</v>
      </c>
      <c r="B142" s="9" t="s">
        <v>383</v>
      </c>
      <c r="C142" s="309">
        <v>4852</v>
      </c>
    </row>
    <row r="143" spans="1:3" ht="12" customHeight="1">
      <c r="A143" s="15" t="s">
        <v>296</v>
      </c>
      <c r="B143" s="9" t="s">
        <v>474</v>
      </c>
      <c r="C143" s="309"/>
    </row>
    <row r="144" spans="1:3" ht="12" customHeight="1" thickBot="1">
      <c r="A144" s="13" t="s">
        <v>297</v>
      </c>
      <c r="B144" s="7" t="s">
        <v>402</v>
      </c>
      <c r="C144" s="309"/>
    </row>
    <row r="145" spans="1:3" ht="12" customHeight="1" thickBot="1">
      <c r="A145" s="20" t="s">
        <v>25</v>
      </c>
      <c r="B145" s="151" t="s">
        <v>475</v>
      </c>
      <c r="C145" s="351">
        <f>SUM(C146:C150)</f>
        <v>0</v>
      </c>
    </row>
    <row r="146" spans="1:3" ht="12" customHeight="1">
      <c r="A146" s="15" t="s">
        <v>99</v>
      </c>
      <c r="B146" s="9" t="s">
        <v>470</v>
      </c>
      <c r="C146" s="309"/>
    </row>
    <row r="147" spans="1:3" ht="12" customHeight="1">
      <c r="A147" s="15" t="s">
        <v>100</v>
      </c>
      <c r="B147" s="9" t="s">
        <v>477</v>
      </c>
      <c r="C147" s="309"/>
    </row>
    <row r="148" spans="1:3" ht="12" customHeight="1">
      <c r="A148" s="15" t="s">
        <v>308</v>
      </c>
      <c r="B148" s="9" t="s">
        <v>472</v>
      </c>
      <c r="C148" s="309"/>
    </row>
    <row r="149" spans="1:3" ht="12" customHeight="1">
      <c r="A149" s="15" t="s">
        <v>309</v>
      </c>
      <c r="B149" s="9" t="s">
        <v>478</v>
      </c>
      <c r="C149" s="309"/>
    </row>
    <row r="150" spans="1:3" ht="12" customHeight="1" thickBot="1">
      <c r="A150" s="15" t="s">
        <v>476</v>
      </c>
      <c r="B150" s="9" t="s">
        <v>479</v>
      </c>
      <c r="C150" s="309"/>
    </row>
    <row r="151" spans="1:3" ht="12" customHeight="1" thickBot="1">
      <c r="A151" s="20" t="s">
        <v>26</v>
      </c>
      <c r="B151" s="151" t="s">
        <v>480</v>
      </c>
      <c r="C151" s="549"/>
    </row>
    <row r="152" spans="1:3" ht="12" customHeight="1" thickBot="1">
      <c r="A152" s="20" t="s">
        <v>27</v>
      </c>
      <c r="B152" s="151" t="s">
        <v>481</v>
      </c>
      <c r="C152" s="549"/>
    </row>
    <row r="153" spans="1:9" ht="15" customHeight="1" thickBot="1">
      <c r="A153" s="20" t="s">
        <v>28</v>
      </c>
      <c r="B153" s="151" t="s">
        <v>483</v>
      </c>
      <c r="C153" s="481">
        <f>+C129+C133+C140+C145+C151+C152</f>
        <v>4852</v>
      </c>
      <c r="F153" s="482"/>
      <c r="G153" s="483"/>
      <c r="H153" s="483"/>
      <c r="I153" s="483"/>
    </row>
    <row r="154" spans="1:3" s="470" customFormat="1" ht="12.75" customHeight="1" thickBot="1">
      <c r="A154" s="340" t="s">
        <v>29</v>
      </c>
      <c r="B154" s="433" t="s">
        <v>482</v>
      </c>
      <c r="C154" s="481">
        <f>+C128+C153</f>
        <v>381671</v>
      </c>
    </row>
    <row r="155" ht="7.5" customHeight="1"/>
    <row r="156" spans="1:3" ht="15.75">
      <c r="A156" s="596" t="s">
        <v>384</v>
      </c>
      <c r="B156" s="596"/>
      <c r="C156" s="596"/>
    </row>
    <row r="157" spans="1:3" ht="15" customHeight="1" thickBot="1">
      <c r="A157" s="593" t="s">
        <v>158</v>
      </c>
      <c r="B157" s="593"/>
      <c r="C157" s="352" t="s">
        <v>235</v>
      </c>
    </row>
    <row r="158" spans="1:4" ht="13.5" customHeight="1" thickBot="1">
      <c r="A158" s="20">
        <v>1</v>
      </c>
      <c r="B158" s="30" t="s">
        <v>484</v>
      </c>
      <c r="C158" s="342">
        <f>+C62-C128</f>
        <v>-31569</v>
      </c>
      <c r="D158" s="484"/>
    </row>
    <row r="159" spans="1:3" ht="27.75" customHeight="1" thickBot="1">
      <c r="A159" s="20" t="s">
        <v>20</v>
      </c>
      <c r="B159" s="30" t="s">
        <v>490</v>
      </c>
      <c r="C159" s="342">
        <f>+C86-C153</f>
        <v>31569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rstPageNumber="14" useFirstPageNumber="1" fitToHeight="2" horizontalDpi="600" verticalDpi="600" orientation="portrait" paperSize="9" scale="71" r:id="rId1"/>
  <headerFooter alignWithMargins="0">
    <oddHeader>&amp;C&amp;"Times New Roman CE,Félkövér"&amp;12
Alattyán Község Önkormányzata
2016. ÉVI KÖLTSÉGVETÉSÉNEK ÖSSZEVONT MÉRLEGE&amp;10
&amp;R&amp;"Times New Roman CE,Félkövér dőlt"&amp;11 1.1. melléklet a ........./2016. (.......) önkormányzati rendelethez</oddHeader>
    <oddFooter>&amp;C&amp;P</oddFoot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25">
      <selection activeCell="C61" sqref="C61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+CONCATENATE("9.2.1. melléklet a ……/",LEFT(ÖSSZEFÜGGÉSEK!A5,4),". (….) önkormányzati rendelethez")</f>
        <v>9.2.1. melléklet a ……/2016. (….) önkormányzati rendelethez</v>
      </c>
    </row>
    <row r="2" spans="1:3" s="511" customFormat="1" ht="36.75" customHeight="1">
      <c r="A2" s="461" t="s">
        <v>208</v>
      </c>
      <c r="B2" s="403" t="s">
        <v>607</v>
      </c>
      <c r="C2" s="417" t="s">
        <v>61</v>
      </c>
    </row>
    <row r="3" spans="1:3" s="511" customFormat="1" ht="24.75" thickBot="1">
      <c r="A3" s="504" t="s">
        <v>207</v>
      </c>
      <c r="B3" s="404" t="s">
        <v>429</v>
      </c>
      <c r="C3" s="418" t="s">
        <v>55</v>
      </c>
    </row>
    <row r="4" spans="1:3" s="512" customFormat="1" ht="15.75" customHeight="1" thickBot="1">
      <c r="A4" s="269"/>
      <c r="B4" s="269"/>
      <c r="C4" s="270" t="s">
        <v>56</v>
      </c>
    </row>
    <row r="5" spans="1:3" ht="13.5" thickBot="1">
      <c r="A5" s="462" t="s">
        <v>209</v>
      </c>
      <c r="B5" s="271" t="s">
        <v>576</v>
      </c>
      <c r="C5" s="272" t="s">
        <v>57</v>
      </c>
    </row>
    <row r="6" spans="1:3" s="513" customFormat="1" ht="12.75" customHeight="1" thickBot="1">
      <c r="A6" s="232"/>
      <c r="B6" s="233" t="s">
        <v>503</v>
      </c>
      <c r="C6" s="234" t="s">
        <v>504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530</v>
      </c>
      <c r="C8" s="362">
        <f>SUM(C9:C19)</f>
        <v>300</v>
      </c>
    </row>
    <row r="9" spans="1:3" s="419" customFormat="1" ht="12" customHeight="1">
      <c r="A9" s="505" t="s">
        <v>101</v>
      </c>
      <c r="B9" s="10" t="s">
        <v>285</v>
      </c>
      <c r="C9" s="408"/>
    </row>
    <row r="10" spans="1:3" s="419" customFormat="1" ht="12" customHeight="1">
      <c r="A10" s="506" t="s">
        <v>102</v>
      </c>
      <c r="B10" s="8" t="s">
        <v>286</v>
      </c>
      <c r="C10" s="360">
        <v>300</v>
      </c>
    </row>
    <row r="11" spans="1:3" s="419" customFormat="1" ht="12" customHeight="1">
      <c r="A11" s="506" t="s">
        <v>103</v>
      </c>
      <c r="B11" s="8" t="s">
        <v>287</v>
      </c>
      <c r="C11" s="360"/>
    </row>
    <row r="12" spans="1:3" s="419" customFormat="1" ht="12" customHeight="1">
      <c r="A12" s="506" t="s">
        <v>104</v>
      </c>
      <c r="B12" s="8" t="s">
        <v>288</v>
      </c>
      <c r="C12" s="360"/>
    </row>
    <row r="13" spans="1:3" s="419" customFormat="1" ht="12" customHeight="1">
      <c r="A13" s="506" t="s">
        <v>152</v>
      </c>
      <c r="B13" s="8" t="s">
        <v>289</v>
      </c>
      <c r="C13" s="360"/>
    </row>
    <row r="14" spans="1:3" s="419" customFormat="1" ht="12" customHeight="1">
      <c r="A14" s="506" t="s">
        <v>105</v>
      </c>
      <c r="B14" s="8" t="s">
        <v>411</v>
      </c>
      <c r="C14" s="360"/>
    </row>
    <row r="15" spans="1:3" s="419" customFormat="1" ht="12" customHeight="1">
      <c r="A15" s="506" t="s">
        <v>106</v>
      </c>
      <c r="B15" s="7" t="s">
        <v>412</v>
      </c>
      <c r="C15" s="360"/>
    </row>
    <row r="16" spans="1:3" s="419" customFormat="1" ht="12" customHeight="1">
      <c r="A16" s="506" t="s">
        <v>116</v>
      </c>
      <c r="B16" s="8" t="s">
        <v>292</v>
      </c>
      <c r="C16" s="409"/>
    </row>
    <row r="17" spans="1:3" s="514" customFormat="1" ht="12" customHeight="1">
      <c r="A17" s="506" t="s">
        <v>117</v>
      </c>
      <c r="B17" s="8" t="s">
        <v>293</v>
      </c>
      <c r="C17" s="360"/>
    </row>
    <row r="18" spans="1:3" s="514" customFormat="1" ht="12" customHeight="1">
      <c r="A18" s="506" t="s">
        <v>118</v>
      </c>
      <c r="B18" s="8" t="s">
        <v>448</v>
      </c>
      <c r="C18" s="361"/>
    </row>
    <row r="19" spans="1:3" s="514" customFormat="1" ht="12" customHeight="1" thickBot="1">
      <c r="A19" s="506" t="s">
        <v>119</v>
      </c>
      <c r="B19" s="7" t="s">
        <v>294</v>
      </c>
      <c r="C19" s="361"/>
    </row>
    <row r="20" spans="1:3" s="419" customFormat="1" ht="12" customHeight="1" thickBot="1">
      <c r="A20" s="232" t="s">
        <v>20</v>
      </c>
      <c r="B20" s="276" t="s">
        <v>413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266</v>
      </c>
      <c r="C21" s="360"/>
    </row>
    <row r="22" spans="1:3" s="514" customFormat="1" ht="12" customHeight="1">
      <c r="A22" s="506" t="s">
        <v>108</v>
      </c>
      <c r="B22" s="8" t="s">
        <v>414</v>
      </c>
      <c r="C22" s="360"/>
    </row>
    <row r="23" spans="1:3" s="514" customFormat="1" ht="12" customHeight="1">
      <c r="A23" s="506" t="s">
        <v>109</v>
      </c>
      <c r="B23" s="8" t="s">
        <v>415</v>
      </c>
      <c r="C23" s="360"/>
    </row>
    <row r="24" spans="1:3" s="514" customFormat="1" ht="12" customHeight="1" thickBot="1">
      <c r="A24" s="506" t="s">
        <v>110</v>
      </c>
      <c r="B24" s="8" t="s">
        <v>531</v>
      </c>
      <c r="C24" s="360"/>
    </row>
    <row r="25" spans="1:3" s="514" customFormat="1" ht="12" customHeight="1" thickBot="1">
      <c r="A25" s="240" t="s">
        <v>21</v>
      </c>
      <c r="B25" s="151" t="s">
        <v>178</v>
      </c>
      <c r="C25" s="389"/>
    </row>
    <row r="26" spans="1:3" s="514" customFormat="1" ht="12" customHeight="1" thickBot="1">
      <c r="A26" s="240" t="s">
        <v>22</v>
      </c>
      <c r="B26" s="151" t="s">
        <v>532</v>
      </c>
      <c r="C26" s="362">
        <f>+C27+C28+C29</f>
        <v>0</v>
      </c>
    </row>
    <row r="27" spans="1:3" s="514" customFormat="1" ht="12" customHeight="1">
      <c r="A27" s="507" t="s">
        <v>276</v>
      </c>
      <c r="B27" s="508" t="s">
        <v>271</v>
      </c>
      <c r="C27" s="95"/>
    </row>
    <row r="28" spans="1:3" s="514" customFormat="1" ht="12" customHeight="1">
      <c r="A28" s="507" t="s">
        <v>277</v>
      </c>
      <c r="B28" s="508" t="s">
        <v>414</v>
      </c>
      <c r="C28" s="360"/>
    </row>
    <row r="29" spans="1:3" s="514" customFormat="1" ht="12" customHeight="1">
      <c r="A29" s="507" t="s">
        <v>278</v>
      </c>
      <c r="B29" s="509" t="s">
        <v>417</v>
      </c>
      <c r="C29" s="360"/>
    </row>
    <row r="30" spans="1:3" s="514" customFormat="1" ht="12" customHeight="1" thickBot="1">
      <c r="A30" s="506" t="s">
        <v>279</v>
      </c>
      <c r="B30" s="169" t="s">
        <v>533</v>
      </c>
      <c r="C30" s="102"/>
    </row>
    <row r="31" spans="1:3" s="514" customFormat="1" ht="12" customHeight="1" thickBot="1">
      <c r="A31" s="240" t="s">
        <v>23</v>
      </c>
      <c r="B31" s="151" t="s">
        <v>418</v>
      </c>
      <c r="C31" s="362">
        <f>+C32+C33+C34</f>
        <v>0</v>
      </c>
    </row>
    <row r="32" spans="1:3" s="514" customFormat="1" ht="12" customHeight="1">
      <c r="A32" s="507" t="s">
        <v>94</v>
      </c>
      <c r="B32" s="508" t="s">
        <v>299</v>
      </c>
      <c r="C32" s="95"/>
    </row>
    <row r="33" spans="1:3" s="514" customFormat="1" ht="12" customHeight="1">
      <c r="A33" s="507" t="s">
        <v>95</v>
      </c>
      <c r="B33" s="509" t="s">
        <v>300</v>
      </c>
      <c r="C33" s="363"/>
    </row>
    <row r="34" spans="1:3" s="514" customFormat="1" ht="12" customHeight="1" thickBot="1">
      <c r="A34" s="506" t="s">
        <v>96</v>
      </c>
      <c r="B34" s="169" t="s">
        <v>301</v>
      </c>
      <c r="C34" s="102"/>
    </row>
    <row r="35" spans="1:3" s="419" customFormat="1" ht="12" customHeight="1" thickBot="1">
      <c r="A35" s="240" t="s">
        <v>24</v>
      </c>
      <c r="B35" s="151" t="s">
        <v>387</v>
      </c>
      <c r="C35" s="389"/>
    </row>
    <row r="36" spans="1:3" s="419" customFormat="1" ht="12" customHeight="1" thickBot="1">
      <c r="A36" s="240" t="s">
        <v>25</v>
      </c>
      <c r="B36" s="151" t="s">
        <v>419</v>
      </c>
      <c r="C36" s="410"/>
    </row>
    <row r="37" spans="1:3" s="419" customFormat="1" ht="12" customHeight="1" thickBot="1">
      <c r="A37" s="232" t="s">
        <v>26</v>
      </c>
      <c r="B37" s="151" t="s">
        <v>420</v>
      </c>
      <c r="C37" s="411">
        <f>+C8+C20+C25+C26+C31+C35+C36</f>
        <v>300</v>
      </c>
    </row>
    <row r="38" spans="1:3" s="419" customFormat="1" ht="12" customHeight="1" thickBot="1">
      <c r="A38" s="277" t="s">
        <v>27</v>
      </c>
      <c r="B38" s="151" t="s">
        <v>421</v>
      </c>
      <c r="C38" s="411">
        <f>+C39+C40+C41</f>
        <v>36521</v>
      </c>
    </row>
    <row r="39" spans="1:3" s="419" customFormat="1" ht="12" customHeight="1">
      <c r="A39" s="507" t="s">
        <v>422</v>
      </c>
      <c r="B39" s="508" t="s">
        <v>244</v>
      </c>
      <c r="C39" s="95"/>
    </row>
    <row r="40" spans="1:3" s="419" customFormat="1" ht="12" customHeight="1">
      <c r="A40" s="507" t="s">
        <v>423</v>
      </c>
      <c r="B40" s="509" t="s">
        <v>2</v>
      </c>
      <c r="C40" s="363"/>
    </row>
    <row r="41" spans="1:3" s="514" customFormat="1" ht="12" customHeight="1" thickBot="1">
      <c r="A41" s="506" t="s">
        <v>424</v>
      </c>
      <c r="B41" s="169" t="s">
        <v>425</v>
      </c>
      <c r="C41" s="102">
        <v>36521</v>
      </c>
    </row>
    <row r="42" spans="1:3" s="514" customFormat="1" ht="15" customHeight="1" thickBot="1">
      <c r="A42" s="277" t="s">
        <v>28</v>
      </c>
      <c r="B42" s="278" t="s">
        <v>426</v>
      </c>
      <c r="C42" s="414">
        <f>+C37+C38</f>
        <v>36821</v>
      </c>
    </row>
    <row r="43" spans="1:3" s="514" customFormat="1" ht="15" customHeight="1">
      <c r="A43" s="279"/>
      <c r="B43" s="280"/>
      <c r="C43" s="412"/>
    </row>
    <row r="44" spans="1:3" ht="13.5" thickBot="1">
      <c r="A44" s="281"/>
      <c r="B44" s="282"/>
      <c r="C44" s="413"/>
    </row>
    <row r="45" spans="1:3" s="513" customFormat="1" ht="16.5" customHeight="1" thickBot="1">
      <c r="A45" s="283"/>
      <c r="B45" s="284" t="s">
        <v>59</v>
      </c>
      <c r="C45" s="414"/>
    </row>
    <row r="46" spans="1:3" s="515" customFormat="1" ht="12" customHeight="1" thickBot="1">
      <c r="A46" s="240" t="s">
        <v>19</v>
      </c>
      <c r="B46" s="151" t="s">
        <v>427</v>
      </c>
      <c r="C46" s="362">
        <f>SUM(C47:C51)</f>
        <v>36722</v>
      </c>
    </row>
    <row r="47" spans="1:3" ht="12" customHeight="1">
      <c r="A47" s="506" t="s">
        <v>101</v>
      </c>
      <c r="B47" s="9" t="s">
        <v>50</v>
      </c>
      <c r="C47" s="95">
        <v>20271</v>
      </c>
    </row>
    <row r="48" spans="1:3" ht="12" customHeight="1">
      <c r="A48" s="506" t="s">
        <v>102</v>
      </c>
      <c r="B48" s="8" t="s">
        <v>187</v>
      </c>
      <c r="C48" s="98">
        <v>5684</v>
      </c>
    </row>
    <row r="49" spans="1:3" ht="12" customHeight="1">
      <c r="A49" s="506" t="s">
        <v>103</v>
      </c>
      <c r="B49" s="8" t="s">
        <v>143</v>
      </c>
      <c r="C49" s="98">
        <v>6394</v>
      </c>
    </row>
    <row r="50" spans="1:3" ht="12" customHeight="1">
      <c r="A50" s="506" t="s">
        <v>104</v>
      </c>
      <c r="B50" s="8" t="s">
        <v>188</v>
      </c>
      <c r="C50" s="98">
        <v>3073</v>
      </c>
    </row>
    <row r="51" spans="1:3" ht="12" customHeight="1" thickBot="1">
      <c r="A51" s="506" t="s">
        <v>152</v>
      </c>
      <c r="B51" s="8" t="s">
        <v>189</v>
      </c>
      <c r="C51" s="98">
        <v>1300</v>
      </c>
    </row>
    <row r="52" spans="1:3" ht="12" customHeight="1" thickBot="1">
      <c r="A52" s="240" t="s">
        <v>20</v>
      </c>
      <c r="B52" s="151" t="s">
        <v>428</v>
      </c>
      <c r="C52" s="362">
        <f>SUM(C53:C55)</f>
        <v>99</v>
      </c>
    </row>
    <row r="53" spans="1:3" s="515" customFormat="1" ht="12" customHeight="1">
      <c r="A53" s="506" t="s">
        <v>107</v>
      </c>
      <c r="B53" s="9" t="s">
        <v>234</v>
      </c>
      <c r="C53" s="95">
        <v>38</v>
      </c>
    </row>
    <row r="54" spans="1:3" ht="12" customHeight="1">
      <c r="A54" s="506" t="s">
        <v>108</v>
      </c>
      <c r="B54" s="8" t="s">
        <v>191</v>
      </c>
      <c r="C54" s="98">
        <v>61</v>
      </c>
    </row>
    <row r="55" spans="1:3" ht="12" customHeight="1">
      <c r="A55" s="506" t="s">
        <v>109</v>
      </c>
      <c r="B55" s="8" t="s">
        <v>60</v>
      </c>
      <c r="C55" s="98"/>
    </row>
    <row r="56" spans="1:3" ht="12" customHeight="1" thickBot="1">
      <c r="A56" s="506" t="s">
        <v>110</v>
      </c>
      <c r="B56" s="8" t="s">
        <v>534</v>
      </c>
      <c r="C56" s="98"/>
    </row>
    <row r="57" spans="1:3" ht="15" customHeight="1" thickBot="1">
      <c r="A57" s="240" t="s">
        <v>21</v>
      </c>
      <c r="B57" s="151" t="s">
        <v>13</v>
      </c>
      <c r="C57" s="389"/>
    </row>
    <row r="58" spans="1:3" ht="13.5" thickBot="1">
      <c r="A58" s="240" t="s">
        <v>22</v>
      </c>
      <c r="B58" s="285" t="s">
        <v>541</v>
      </c>
      <c r="C58" s="415">
        <f>+C46+C52+C57</f>
        <v>36821</v>
      </c>
    </row>
    <row r="59" ht="15" customHeight="1" thickBot="1">
      <c r="C59" s="416"/>
    </row>
    <row r="60" spans="1:3" ht="14.25" customHeight="1" thickBot="1">
      <c r="A60" s="288" t="s">
        <v>529</v>
      </c>
      <c r="B60" s="289"/>
      <c r="C60" s="148">
        <v>8</v>
      </c>
    </row>
    <row r="61" spans="1:3" ht="13.5" thickBot="1">
      <c r="A61" s="288" t="s">
        <v>210</v>
      </c>
      <c r="B61" s="289"/>
      <c r="C61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47" useFirstPageNumber="1" horizontalDpi="600" verticalDpi="600" orientation="portrait" paperSize="9" scale="75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A1" sqref="A1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589" t="s">
        <v>585</v>
      </c>
      <c r="B1" s="267"/>
      <c r="C1" s="510" t="str">
        <f>+CONCATENATE("9.2.2. melléklet a ……/",LEFT(ÖSSZEFÜGGÉSEK!A5,4),". (….) önkormányzati rendelethez")</f>
        <v>9.2.2. melléklet a ……/2016. (….) önkormányzati rendelethez</v>
      </c>
    </row>
    <row r="2" spans="1:3" s="511" customFormat="1" ht="36.75" customHeight="1">
      <c r="A2" s="461" t="s">
        <v>208</v>
      </c>
      <c r="B2" s="403" t="s">
        <v>607</v>
      </c>
      <c r="C2" s="417" t="s">
        <v>61</v>
      </c>
    </row>
    <row r="3" spans="1:3" s="511" customFormat="1" ht="24.75" thickBot="1">
      <c r="A3" s="504" t="s">
        <v>207</v>
      </c>
      <c r="B3" s="404" t="s">
        <v>430</v>
      </c>
      <c r="C3" s="418" t="s">
        <v>61</v>
      </c>
    </row>
    <row r="4" spans="1:3" s="512" customFormat="1" ht="15.75" customHeight="1" thickBot="1">
      <c r="A4" s="269"/>
      <c r="B4" s="269"/>
      <c r="C4" s="270" t="s">
        <v>56</v>
      </c>
    </row>
    <row r="5" spans="1:3" ht="13.5" thickBot="1">
      <c r="A5" s="462" t="s">
        <v>209</v>
      </c>
      <c r="B5" s="271" t="s">
        <v>576</v>
      </c>
      <c r="C5" s="272" t="s">
        <v>57</v>
      </c>
    </row>
    <row r="6" spans="1:3" s="513" customFormat="1" ht="12.75" customHeight="1" thickBot="1">
      <c r="A6" s="232"/>
      <c r="B6" s="233" t="s">
        <v>503</v>
      </c>
      <c r="C6" s="234" t="s">
        <v>504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530</v>
      </c>
      <c r="C8" s="362">
        <f>SUM(C9:C19)</f>
        <v>0</v>
      </c>
    </row>
    <row r="9" spans="1:3" s="419" customFormat="1" ht="12" customHeight="1">
      <c r="A9" s="505" t="s">
        <v>101</v>
      </c>
      <c r="B9" s="10" t="s">
        <v>285</v>
      </c>
      <c r="C9" s="408"/>
    </row>
    <row r="10" spans="1:3" s="419" customFormat="1" ht="12" customHeight="1">
      <c r="A10" s="506" t="s">
        <v>102</v>
      </c>
      <c r="B10" s="8" t="s">
        <v>286</v>
      </c>
      <c r="C10" s="360"/>
    </row>
    <row r="11" spans="1:3" s="419" customFormat="1" ht="12" customHeight="1">
      <c r="A11" s="506" t="s">
        <v>103</v>
      </c>
      <c r="B11" s="8" t="s">
        <v>287</v>
      </c>
      <c r="C11" s="360"/>
    </row>
    <row r="12" spans="1:3" s="419" customFormat="1" ht="12" customHeight="1">
      <c r="A12" s="506" t="s">
        <v>104</v>
      </c>
      <c r="B12" s="8" t="s">
        <v>288</v>
      </c>
      <c r="C12" s="360"/>
    </row>
    <row r="13" spans="1:3" s="419" customFormat="1" ht="12" customHeight="1">
      <c r="A13" s="506" t="s">
        <v>152</v>
      </c>
      <c r="B13" s="8" t="s">
        <v>289</v>
      </c>
      <c r="C13" s="360"/>
    </row>
    <row r="14" spans="1:3" s="419" customFormat="1" ht="12" customHeight="1">
      <c r="A14" s="506" t="s">
        <v>105</v>
      </c>
      <c r="B14" s="8" t="s">
        <v>411</v>
      </c>
      <c r="C14" s="360"/>
    </row>
    <row r="15" spans="1:3" s="419" customFormat="1" ht="12" customHeight="1">
      <c r="A15" s="506" t="s">
        <v>106</v>
      </c>
      <c r="B15" s="7" t="s">
        <v>412</v>
      </c>
      <c r="C15" s="360"/>
    </row>
    <row r="16" spans="1:3" s="419" customFormat="1" ht="12" customHeight="1">
      <c r="A16" s="506" t="s">
        <v>116</v>
      </c>
      <c r="B16" s="8" t="s">
        <v>292</v>
      </c>
      <c r="C16" s="409"/>
    </row>
    <row r="17" spans="1:3" s="514" customFormat="1" ht="12" customHeight="1">
      <c r="A17" s="506" t="s">
        <v>117</v>
      </c>
      <c r="B17" s="8" t="s">
        <v>293</v>
      </c>
      <c r="C17" s="360"/>
    </row>
    <row r="18" spans="1:3" s="514" customFormat="1" ht="12" customHeight="1">
      <c r="A18" s="506" t="s">
        <v>118</v>
      </c>
      <c r="B18" s="8" t="s">
        <v>448</v>
      </c>
      <c r="C18" s="361"/>
    </row>
    <row r="19" spans="1:3" s="514" customFormat="1" ht="12" customHeight="1" thickBot="1">
      <c r="A19" s="506" t="s">
        <v>119</v>
      </c>
      <c r="B19" s="7" t="s">
        <v>294</v>
      </c>
      <c r="C19" s="361"/>
    </row>
    <row r="20" spans="1:3" s="419" customFormat="1" ht="12" customHeight="1" thickBot="1">
      <c r="A20" s="232" t="s">
        <v>20</v>
      </c>
      <c r="B20" s="276" t="s">
        <v>413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266</v>
      </c>
      <c r="C21" s="360"/>
    </row>
    <row r="22" spans="1:3" s="514" customFormat="1" ht="12" customHeight="1">
      <c r="A22" s="506" t="s">
        <v>108</v>
      </c>
      <c r="B22" s="8" t="s">
        <v>414</v>
      </c>
      <c r="C22" s="360"/>
    </row>
    <row r="23" spans="1:3" s="514" customFormat="1" ht="12" customHeight="1">
      <c r="A23" s="506" t="s">
        <v>109</v>
      </c>
      <c r="B23" s="8" t="s">
        <v>415</v>
      </c>
      <c r="C23" s="360"/>
    </row>
    <row r="24" spans="1:3" s="514" customFormat="1" ht="12" customHeight="1" thickBot="1">
      <c r="A24" s="506" t="s">
        <v>110</v>
      </c>
      <c r="B24" s="8" t="s">
        <v>531</v>
      </c>
      <c r="C24" s="360"/>
    </row>
    <row r="25" spans="1:3" s="514" customFormat="1" ht="12" customHeight="1" thickBot="1">
      <c r="A25" s="240" t="s">
        <v>21</v>
      </c>
      <c r="B25" s="151" t="s">
        <v>178</v>
      </c>
      <c r="C25" s="389"/>
    </row>
    <row r="26" spans="1:3" s="514" customFormat="1" ht="12" customHeight="1" thickBot="1">
      <c r="A26" s="240" t="s">
        <v>22</v>
      </c>
      <c r="B26" s="151" t="s">
        <v>532</v>
      </c>
      <c r="C26" s="362">
        <f>+C27+C28+C29</f>
        <v>0</v>
      </c>
    </row>
    <row r="27" spans="1:3" s="514" customFormat="1" ht="12" customHeight="1">
      <c r="A27" s="507" t="s">
        <v>276</v>
      </c>
      <c r="B27" s="508" t="s">
        <v>271</v>
      </c>
      <c r="C27" s="95"/>
    </row>
    <row r="28" spans="1:3" s="514" customFormat="1" ht="12" customHeight="1">
      <c r="A28" s="507" t="s">
        <v>277</v>
      </c>
      <c r="B28" s="508" t="s">
        <v>414</v>
      </c>
      <c r="C28" s="360"/>
    </row>
    <row r="29" spans="1:3" s="514" customFormat="1" ht="12" customHeight="1">
      <c r="A29" s="507" t="s">
        <v>278</v>
      </c>
      <c r="B29" s="509" t="s">
        <v>417</v>
      </c>
      <c r="C29" s="360"/>
    </row>
    <row r="30" spans="1:3" s="514" customFormat="1" ht="12" customHeight="1" thickBot="1">
      <c r="A30" s="506" t="s">
        <v>279</v>
      </c>
      <c r="B30" s="169" t="s">
        <v>533</v>
      </c>
      <c r="C30" s="102"/>
    </row>
    <row r="31" spans="1:3" s="514" customFormat="1" ht="12" customHeight="1" thickBot="1">
      <c r="A31" s="240" t="s">
        <v>23</v>
      </c>
      <c r="B31" s="151" t="s">
        <v>418</v>
      </c>
      <c r="C31" s="362">
        <f>+C32+C33+C34</f>
        <v>0</v>
      </c>
    </row>
    <row r="32" spans="1:3" s="514" customFormat="1" ht="12" customHeight="1">
      <c r="A32" s="507" t="s">
        <v>94</v>
      </c>
      <c r="B32" s="508" t="s">
        <v>299</v>
      </c>
      <c r="C32" s="95"/>
    </row>
    <row r="33" spans="1:3" s="514" customFormat="1" ht="12" customHeight="1">
      <c r="A33" s="507" t="s">
        <v>95</v>
      </c>
      <c r="B33" s="509" t="s">
        <v>300</v>
      </c>
      <c r="C33" s="363"/>
    </row>
    <row r="34" spans="1:3" s="514" customFormat="1" ht="12" customHeight="1" thickBot="1">
      <c r="A34" s="506" t="s">
        <v>96</v>
      </c>
      <c r="B34" s="169" t="s">
        <v>301</v>
      </c>
      <c r="C34" s="102"/>
    </row>
    <row r="35" spans="1:3" s="419" customFormat="1" ht="12" customHeight="1" thickBot="1">
      <c r="A35" s="240" t="s">
        <v>24</v>
      </c>
      <c r="B35" s="151" t="s">
        <v>387</v>
      </c>
      <c r="C35" s="389"/>
    </row>
    <row r="36" spans="1:3" s="419" customFormat="1" ht="12" customHeight="1" thickBot="1">
      <c r="A36" s="240" t="s">
        <v>25</v>
      </c>
      <c r="B36" s="151" t="s">
        <v>419</v>
      </c>
      <c r="C36" s="410"/>
    </row>
    <row r="37" spans="1:3" s="419" customFormat="1" ht="12" customHeight="1" thickBot="1">
      <c r="A37" s="232" t="s">
        <v>26</v>
      </c>
      <c r="B37" s="151" t="s">
        <v>420</v>
      </c>
      <c r="C37" s="411">
        <f>+C8+C20+C25+C26+C31+C35+C36</f>
        <v>0</v>
      </c>
    </row>
    <row r="38" spans="1:3" s="419" customFormat="1" ht="12" customHeight="1" thickBot="1">
      <c r="A38" s="277" t="s">
        <v>27</v>
      </c>
      <c r="B38" s="151" t="s">
        <v>421</v>
      </c>
      <c r="C38" s="411">
        <f>+C39+C40+C41</f>
        <v>0</v>
      </c>
    </row>
    <row r="39" spans="1:3" s="419" customFormat="1" ht="12" customHeight="1">
      <c r="A39" s="507" t="s">
        <v>422</v>
      </c>
      <c r="B39" s="508" t="s">
        <v>244</v>
      </c>
      <c r="C39" s="95"/>
    </row>
    <row r="40" spans="1:3" s="419" customFormat="1" ht="12" customHeight="1">
      <c r="A40" s="507" t="s">
        <v>423</v>
      </c>
      <c r="B40" s="509" t="s">
        <v>2</v>
      </c>
      <c r="C40" s="363"/>
    </row>
    <row r="41" spans="1:3" s="514" customFormat="1" ht="12" customHeight="1" thickBot="1">
      <c r="A41" s="506" t="s">
        <v>424</v>
      </c>
      <c r="B41" s="169" t="s">
        <v>425</v>
      </c>
      <c r="C41" s="102"/>
    </row>
    <row r="42" spans="1:3" s="514" customFormat="1" ht="15" customHeight="1" thickBot="1">
      <c r="A42" s="277" t="s">
        <v>28</v>
      </c>
      <c r="B42" s="278" t="s">
        <v>426</v>
      </c>
      <c r="C42" s="414">
        <f>+C37+C38</f>
        <v>0</v>
      </c>
    </row>
    <row r="43" spans="1:3" s="514" customFormat="1" ht="15" customHeight="1">
      <c r="A43" s="279"/>
      <c r="B43" s="280"/>
      <c r="C43" s="412"/>
    </row>
    <row r="44" spans="1:3" ht="13.5" thickBot="1">
      <c r="A44" s="281"/>
      <c r="B44" s="282"/>
      <c r="C44" s="413"/>
    </row>
    <row r="45" spans="1:3" s="513" customFormat="1" ht="16.5" customHeight="1" thickBot="1">
      <c r="A45" s="283"/>
      <c r="B45" s="284" t="s">
        <v>59</v>
      </c>
      <c r="C45" s="414"/>
    </row>
    <row r="46" spans="1:3" s="515" customFormat="1" ht="12" customHeight="1" thickBot="1">
      <c r="A46" s="240" t="s">
        <v>19</v>
      </c>
      <c r="B46" s="151" t="s">
        <v>427</v>
      </c>
      <c r="C46" s="362">
        <f>SUM(C47:C51)</f>
        <v>0</v>
      </c>
    </row>
    <row r="47" spans="1:3" ht="12" customHeight="1">
      <c r="A47" s="506" t="s">
        <v>101</v>
      </c>
      <c r="B47" s="9" t="s">
        <v>50</v>
      </c>
      <c r="C47" s="95"/>
    </row>
    <row r="48" spans="1:3" ht="12" customHeight="1">
      <c r="A48" s="506" t="s">
        <v>102</v>
      </c>
      <c r="B48" s="8" t="s">
        <v>187</v>
      </c>
      <c r="C48" s="98"/>
    </row>
    <row r="49" spans="1:3" ht="12" customHeight="1">
      <c r="A49" s="506" t="s">
        <v>103</v>
      </c>
      <c r="B49" s="8" t="s">
        <v>143</v>
      </c>
      <c r="C49" s="98"/>
    </row>
    <row r="50" spans="1:3" ht="12" customHeight="1">
      <c r="A50" s="506" t="s">
        <v>104</v>
      </c>
      <c r="B50" s="8" t="s">
        <v>188</v>
      </c>
      <c r="C50" s="98"/>
    </row>
    <row r="51" spans="1:3" ht="12" customHeight="1" thickBot="1">
      <c r="A51" s="506" t="s">
        <v>152</v>
      </c>
      <c r="B51" s="8" t="s">
        <v>189</v>
      </c>
      <c r="C51" s="98"/>
    </row>
    <row r="52" spans="1:3" ht="12" customHeight="1" thickBot="1">
      <c r="A52" s="240" t="s">
        <v>20</v>
      </c>
      <c r="B52" s="151" t="s">
        <v>428</v>
      </c>
      <c r="C52" s="362">
        <f>SUM(C53:C55)</f>
        <v>0</v>
      </c>
    </row>
    <row r="53" spans="1:3" s="515" customFormat="1" ht="12" customHeight="1">
      <c r="A53" s="506" t="s">
        <v>107</v>
      </c>
      <c r="B53" s="9" t="s">
        <v>234</v>
      </c>
      <c r="C53" s="95"/>
    </row>
    <row r="54" spans="1:3" ht="12" customHeight="1">
      <c r="A54" s="506" t="s">
        <v>108</v>
      </c>
      <c r="B54" s="8" t="s">
        <v>191</v>
      </c>
      <c r="C54" s="98"/>
    </row>
    <row r="55" spans="1:3" ht="12" customHeight="1">
      <c r="A55" s="506" t="s">
        <v>109</v>
      </c>
      <c r="B55" s="8" t="s">
        <v>60</v>
      </c>
      <c r="C55" s="98"/>
    </row>
    <row r="56" spans="1:3" ht="12" customHeight="1" thickBot="1">
      <c r="A56" s="506" t="s">
        <v>110</v>
      </c>
      <c r="B56" s="8" t="s">
        <v>534</v>
      </c>
      <c r="C56" s="98"/>
    </row>
    <row r="57" spans="1:3" ht="15" customHeight="1" thickBot="1">
      <c r="A57" s="240" t="s">
        <v>21</v>
      </c>
      <c r="B57" s="151" t="s">
        <v>13</v>
      </c>
      <c r="C57" s="389"/>
    </row>
    <row r="58" spans="1:3" ht="13.5" thickBot="1">
      <c r="A58" s="240" t="s">
        <v>22</v>
      </c>
      <c r="B58" s="285" t="s">
        <v>541</v>
      </c>
      <c r="C58" s="415">
        <f>+C46+C52+C57</f>
        <v>0</v>
      </c>
    </row>
    <row r="59" ht="15" customHeight="1" thickBot="1">
      <c r="C59" s="416"/>
    </row>
    <row r="60" spans="1:3" ht="14.25" customHeight="1" thickBot="1">
      <c r="A60" s="288" t="s">
        <v>529</v>
      </c>
      <c r="B60" s="289"/>
      <c r="C60" s="148"/>
    </row>
    <row r="61" spans="1:3" ht="13.5" thickBot="1">
      <c r="A61" s="288" t="s">
        <v>210</v>
      </c>
      <c r="B61" s="289"/>
      <c r="C61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48" useFirstPageNumber="1" horizontalDpi="600" verticalDpi="600" orientation="portrait" paperSize="9" scale="75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A1" sqref="A1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589" t="s">
        <v>585</v>
      </c>
      <c r="B1" s="267"/>
      <c r="C1" s="510" t="str">
        <f>+CONCATENATE("9.2.3. melléklet a ……/",LEFT(ÖSSZEFÜGGÉSEK!A5,4),". (….) önkormányzati rendelethez")</f>
        <v>9.2.3. melléklet a ……/2016. (….) önkormányzati rendelethez</v>
      </c>
    </row>
    <row r="2" spans="1:3" s="511" customFormat="1" ht="35.25" customHeight="1">
      <c r="A2" s="461" t="s">
        <v>208</v>
      </c>
      <c r="B2" s="403" t="s">
        <v>607</v>
      </c>
      <c r="C2" s="417" t="s">
        <v>61</v>
      </c>
    </row>
    <row r="3" spans="1:3" s="511" customFormat="1" ht="24.75" thickBot="1">
      <c r="A3" s="504" t="s">
        <v>207</v>
      </c>
      <c r="B3" s="404" t="s">
        <v>542</v>
      </c>
      <c r="C3" s="418" t="s">
        <v>62</v>
      </c>
    </row>
    <row r="4" spans="1:3" s="512" customFormat="1" ht="15.75" customHeight="1" thickBot="1">
      <c r="A4" s="269"/>
      <c r="B4" s="269"/>
      <c r="C4" s="270" t="s">
        <v>56</v>
      </c>
    </row>
    <row r="5" spans="1:3" ht="13.5" thickBot="1">
      <c r="A5" s="462" t="s">
        <v>209</v>
      </c>
      <c r="B5" s="271" t="s">
        <v>576</v>
      </c>
      <c r="C5" s="272" t="s">
        <v>57</v>
      </c>
    </row>
    <row r="6" spans="1:3" s="513" customFormat="1" ht="12.75" customHeight="1" thickBot="1">
      <c r="A6" s="232"/>
      <c r="B6" s="233" t="s">
        <v>503</v>
      </c>
      <c r="C6" s="234" t="s">
        <v>504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530</v>
      </c>
      <c r="C8" s="362">
        <f>SUM(C9:C19)</f>
        <v>0</v>
      </c>
    </row>
    <row r="9" spans="1:3" s="419" customFormat="1" ht="12" customHeight="1">
      <c r="A9" s="505" t="s">
        <v>101</v>
      </c>
      <c r="B9" s="10" t="s">
        <v>285</v>
      </c>
      <c r="C9" s="408"/>
    </row>
    <row r="10" spans="1:3" s="419" customFormat="1" ht="12" customHeight="1">
      <c r="A10" s="506" t="s">
        <v>102</v>
      </c>
      <c r="B10" s="8" t="s">
        <v>286</v>
      </c>
      <c r="C10" s="360"/>
    </row>
    <row r="11" spans="1:3" s="419" customFormat="1" ht="12" customHeight="1">
      <c r="A11" s="506" t="s">
        <v>103</v>
      </c>
      <c r="B11" s="8" t="s">
        <v>287</v>
      </c>
      <c r="C11" s="360"/>
    </row>
    <row r="12" spans="1:3" s="419" customFormat="1" ht="12" customHeight="1">
      <c r="A12" s="506" t="s">
        <v>104</v>
      </c>
      <c r="B12" s="8" t="s">
        <v>288</v>
      </c>
      <c r="C12" s="360"/>
    </row>
    <row r="13" spans="1:3" s="419" customFormat="1" ht="12" customHeight="1">
      <c r="A13" s="506" t="s">
        <v>152</v>
      </c>
      <c r="B13" s="8" t="s">
        <v>289</v>
      </c>
      <c r="C13" s="360"/>
    </row>
    <row r="14" spans="1:3" s="419" customFormat="1" ht="12" customHeight="1">
      <c r="A14" s="506" t="s">
        <v>105</v>
      </c>
      <c r="B14" s="8" t="s">
        <v>411</v>
      </c>
      <c r="C14" s="360"/>
    </row>
    <row r="15" spans="1:3" s="419" customFormat="1" ht="12" customHeight="1">
      <c r="A15" s="506" t="s">
        <v>106</v>
      </c>
      <c r="B15" s="7" t="s">
        <v>412</v>
      </c>
      <c r="C15" s="360"/>
    </row>
    <row r="16" spans="1:3" s="419" customFormat="1" ht="12" customHeight="1">
      <c r="A16" s="506" t="s">
        <v>116</v>
      </c>
      <c r="B16" s="8" t="s">
        <v>292</v>
      </c>
      <c r="C16" s="409"/>
    </row>
    <row r="17" spans="1:3" s="514" customFormat="1" ht="12" customHeight="1">
      <c r="A17" s="506" t="s">
        <v>117</v>
      </c>
      <c r="B17" s="8" t="s">
        <v>293</v>
      </c>
      <c r="C17" s="360"/>
    </row>
    <row r="18" spans="1:3" s="514" customFormat="1" ht="12" customHeight="1">
      <c r="A18" s="506" t="s">
        <v>118</v>
      </c>
      <c r="B18" s="8" t="s">
        <v>448</v>
      </c>
      <c r="C18" s="361"/>
    </row>
    <row r="19" spans="1:3" s="514" customFormat="1" ht="12" customHeight="1" thickBot="1">
      <c r="A19" s="506" t="s">
        <v>119</v>
      </c>
      <c r="B19" s="7" t="s">
        <v>294</v>
      </c>
      <c r="C19" s="361"/>
    </row>
    <row r="20" spans="1:3" s="419" customFormat="1" ht="12" customHeight="1" thickBot="1">
      <c r="A20" s="232" t="s">
        <v>20</v>
      </c>
      <c r="B20" s="276" t="s">
        <v>413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266</v>
      </c>
      <c r="C21" s="360"/>
    </row>
    <row r="22" spans="1:3" s="514" customFormat="1" ht="12" customHeight="1">
      <c r="A22" s="506" t="s">
        <v>108</v>
      </c>
      <c r="B22" s="8" t="s">
        <v>414</v>
      </c>
      <c r="C22" s="360"/>
    </row>
    <row r="23" spans="1:3" s="514" customFormat="1" ht="12" customHeight="1">
      <c r="A23" s="506" t="s">
        <v>109</v>
      </c>
      <c r="B23" s="8" t="s">
        <v>415</v>
      </c>
      <c r="C23" s="360"/>
    </row>
    <row r="24" spans="1:3" s="514" customFormat="1" ht="12" customHeight="1" thickBot="1">
      <c r="A24" s="506" t="s">
        <v>110</v>
      </c>
      <c r="B24" s="8" t="s">
        <v>531</v>
      </c>
      <c r="C24" s="360"/>
    </row>
    <row r="25" spans="1:3" s="514" customFormat="1" ht="12" customHeight="1" thickBot="1">
      <c r="A25" s="240" t="s">
        <v>21</v>
      </c>
      <c r="B25" s="151" t="s">
        <v>178</v>
      </c>
      <c r="C25" s="389"/>
    </row>
    <row r="26" spans="1:3" s="514" customFormat="1" ht="12" customHeight="1" thickBot="1">
      <c r="A26" s="240" t="s">
        <v>22</v>
      </c>
      <c r="B26" s="151" t="s">
        <v>532</v>
      </c>
      <c r="C26" s="362">
        <f>+C27+C28+C29</f>
        <v>0</v>
      </c>
    </row>
    <row r="27" spans="1:3" s="514" customFormat="1" ht="12" customHeight="1">
      <c r="A27" s="507" t="s">
        <v>276</v>
      </c>
      <c r="B27" s="508" t="s">
        <v>271</v>
      </c>
      <c r="C27" s="95"/>
    </row>
    <row r="28" spans="1:3" s="514" customFormat="1" ht="12" customHeight="1">
      <c r="A28" s="507" t="s">
        <v>277</v>
      </c>
      <c r="B28" s="508" t="s">
        <v>414</v>
      </c>
      <c r="C28" s="360"/>
    </row>
    <row r="29" spans="1:3" s="514" customFormat="1" ht="12" customHeight="1">
      <c r="A29" s="507" t="s">
        <v>278</v>
      </c>
      <c r="B29" s="509" t="s">
        <v>417</v>
      </c>
      <c r="C29" s="360"/>
    </row>
    <row r="30" spans="1:3" s="514" customFormat="1" ht="12" customHeight="1" thickBot="1">
      <c r="A30" s="506" t="s">
        <v>279</v>
      </c>
      <c r="B30" s="169" t="s">
        <v>533</v>
      </c>
      <c r="C30" s="102"/>
    </row>
    <row r="31" spans="1:3" s="514" customFormat="1" ht="12" customHeight="1" thickBot="1">
      <c r="A31" s="240" t="s">
        <v>23</v>
      </c>
      <c r="B31" s="151" t="s">
        <v>418</v>
      </c>
      <c r="C31" s="362">
        <f>+C32+C33+C34</f>
        <v>0</v>
      </c>
    </row>
    <row r="32" spans="1:3" s="514" customFormat="1" ht="12" customHeight="1">
      <c r="A32" s="507" t="s">
        <v>94</v>
      </c>
      <c r="B32" s="508" t="s">
        <v>299</v>
      </c>
      <c r="C32" s="95"/>
    </row>
    <row r="33" spans="1:3" s="514" customFormat="1" ht="12" customHeight="1">
      <c r="A33" s="507" t="s">
        <v>95</v>
      </c>
      <c r="B33" s="509" t="s">
        <v>300</v>
      </c>
      <c r="C33" s="363"/>
    </row>
    <row r="34" spans="1:3" s="514" customFormat="1" ht="12" customHeight="1" thickBot="1">
      <c r="A34" s="506" t="s">
        <v>96</v>
      </c>
      <c r="B34" s="169" t="s">
        <v>301</v>
      </c>
      <c r="C34" s="102"/>
    </row>
    <row r="35" spans="1:3" s="419" customFormat="1" ht="12" customHeight="1" thickBot="1">
      <c r="A35" s="240" t="s">
        <v>24</v>
      </c>
      <c r="B35" s="151" t="s">
        <v>387</v>
      </c>
      <c r="C35" s="389"/>
    </row>
    <row r="36" spans="1:3" s="419" customFormat="1" ht="12" customHeight="1" thickBot="1">
      <c r="A36" s="240" t="s">
        <v>25</v>
      </c>
      <c r="B36" s="151" t="s">
        <v>419</v>
      </c>
      <c r="C36" s="410"/>
    </row>
    <row r="37" spans="1:3" s="419" customFormat="1" ht="12" customHeight="1" thickBot="1">
      <c r="A37" s="232" t="s">
        <v>26</v>
      </c>
      <c r="B37" s="151" t="s">
        <v>420</v>
      </c>
      <c r="C37" s="411">
        <f>+C8+C20+C25+C26+C31+C35+C36</f>
        <v>0</v>
      </c>
    </row>
    <row r="38" spans="1:3" s="419" customFormat="1" ht="12" customHeight="1" thickBot="1">
      <c r="A38" s="277" t="s">
        <v>27</v>
      </c>
      <c r="B38" s="151" t="s">
        <v>421</v>
      </c>
      <c r="C38" s="411">
        <f>+C39+C40+C41</f>
        <v>0</v>
      </c>
    </row>
    <row r="39" spans="1:3" s="419" customFormat="1" ht="12" customHeight="1">
      <c r="A39" s="507" t="s">
        <v>422</v>
      </c>
      <c r="B39" s="508" t="s">
        <v>244</v>
      </c>
      <c r="C39" s="95"/>
    </row>
    <row r="40" spans="1:3" s="419" customFormat="1" ht="12" customHeight="1">
      <c r="A40" s="507" t="s">
        <v>423</v>
      </c>
      <c r="B40" s="509" t="s">
        <v>2</v>
      </c>
      <c r="C40" s="363"/>
    </row>
    <row r="41" spans="1:3" s="514" customFormat="1" ht="12" customHeight="1" thickBot="1">
      <c r="A41" s="506" t="s">
        <v>424</v>
      </c>
      <c r="B41" s="169" t="s">
        <v>425</v>
      </c>
      <c r="C41" s="102"/>
    </row>
    <row r="42" spans="1:3" s="514" customFormat="1" ht="15" customHeight="1" thickBot="1">
      <c r="A42" s="277" t="s">
        <v>28</v>
      </c>
      <c r="B42" s="278" t="s">
        <v>426</v>
      </c>
      <c r="C42" s="414">
        <f>+C37+C38</f>
        <v>0</v>
      </c>
    </row>
    <row r="43" spans="1:3" s="514" customFormat="1" ht="15" customHeight="1">
      <c r="A43" s="279"/>
      <c r="B43" s="280"/>
      <c r="C43" s="412"/>
    </row>
    <row r="44" spans="1:3" ht="13.5" thickBot="1">
      <c r="A44" s="281"/>
      <c r="B44" s="282"/>
      <c r="C44" s="413"/>
    </row>
    <row r="45" spans="1:3" s="513" customFormat="1" ht="16.5" customHeight="1" thickBot="1">
      <c r="A45" s="283"/>
      <c r="B45" s="284" t="s">
        <v>59</v>
      </c>
      <c r="C45" s="414"/>
    </row>
    <row r="46" spans="1:3" s="515" customFormat="1" ht="12" customHeight="1" thickBot="1">
      <c r="A46" s="240" t="s">
        <v>19</v>
      </c>
      <c r="B46" s="151" t="s">
        <v>427</v>
      </c>
      <c r="C46" s="362">
        <f>SUM(C47:C51)</f>
        <v>0</v>
      </c>
    </row>
    <row r="47" spans="1:3" ht="12" customHeight="1">
      <c r="A47" s="506" t="s">
        <v>101</v>
      </c>
      <c r="B47" s="9" t="s">
        <v>50</v>
      </c>
      <c r="C47" s="95"/>
    </row>
    <row r="48" spans="1:3" ht="12" customHeight="1">
      <c r="A48" s="506" t="s">
        <v>102</v>
      </c>
      <c r="B48" s="8" t="s">
        <v>187</v>
      </c>
      <c r="C48" s="98"/>
    </row>
    <row r="49" spans="1:3" ht="12" customHeight="1">
      <c r="A49" s="506" t="s">
        <v>103</v>
      </c>
      <c r="B49" s="8" t="s">
        <v>143</v>
      </c>
      <c r="C49" s="98"/>
    </row>
    <row r="50" spans="1:3" ht="12" customHeight="1">
      <c r="A50" s="506" t="s">
        <v>104</v>
      </c>
      <c r="B50" s="8" t="s">
        <v>188</v>
      </c>
      <c r="C50" s="98"/>
    </row>
    <row r="51" spans="1:3" ht="12" customHeight="1" thickBot="1">
      <c r="A51" s="506" t="s">
        <v>152</v>
      </c>
      <c r="B51" s="8" t="s">
        <v>189</v>
      </c>
      <c r="C51" s="98"/>
    </row>
    <row r="52" spans="1:3" ht="12" customHeight="1" thickBot="1">
      <c r="A52" s="240" t="s">
        <v>20</v>
      </c>
      <c r="B52" s="151" t="s">
        <v>428</v>
      </c>
      <c r="C52" s="362">
        <f>SUM(C53:C55)</f>
        <v>0</v>
      </c>
    </row>
    <row r="53" spans="1:3" s="515" customFormat="1" ht="12" customHeight="1">
      <c r="A53" s="506" t="s">
        <v>107</v>
      </c>
      <c r="B53" s="9" t="s">
        <v>234</v>
      </c>
      <c r="C53" s="95"/>
    </row>
    <row r="54" spans="1:3" ht="12" customHeight="1">
      <c r="A54" s="506" t="s">
        <v>108</v>
      </c>
      <c r="B54" s="8" t="s">
        <v>191</v>
      </c>
      <c r="C54" s="98"/>
    </row>
    <row r="55" spans="1:3" ht="12" customHeight="1">
      <c r="A55" s="506" t="s">
        <v>109</v>
      </c>
      <c r="B55" s="8" t="s">
        <v>60</v>
      </c>
      <c r="C55" s="98"/>
    </row>
    <row r="56" spans="1:3" ht="12" customHeight="1" thickBot="1">
      <c r="A56" s="506" t="s">
        <v>110</v>
      </c>
      <c r="B56" s="8" t="s">
        <v>534</v>
      </c>
      <c r="C56" s="98"/>
    </row>
    <row r="57" spans="1:3" ht="15" customHeight="1" thickBot="1">
      <c r="A57" s="240" t="s">
        <v>21</v>
      </c>
      <c r="B57" s="151" t="s">
        <v>13</v>
      </c>
      <c r="C57" s="389"/>
    </row>
    <row r="58" spans="1:3" ht="13.5" thickBot="1">
      <c r="A58" s="240" t="s">
        <v>22</v>
      </c>
      <c r="B58" s="285" t="s">
        <v>541</v>
      </c>
      <c r="C58" s="415">
        <f>+C46+C52+C57</f>
        <v>0</v>
      </c>
    </row>
    <row r="59" ht="15" customHeight="1" thickBot="1">
      <c r="C59" s="416"/>
    </row>
    <row r="60" spans="1:3" ht="14.25" customHeight="1" thickBot="1">
      <c r="A60" s="288" t="s">
        <v>529</v>
      </c>
      <c r="B60" s="289"/>
      <c r="C60" s="148"/>
    </row>
    <row r="61" spans="1:3" ht="13.5" thickBot="1">
      <c r="A61" s="288" t="s">
        <v>210</v>
      </c>
      <c r="B61" s="289"/>
      <c r="C61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49" useFirstPageNumber="1" horizontalDpi="600" verticalDpi="600" orientation="portrait" paperSize="9" scale="75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A2" sqref="A2:IV2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+CONCATENATE("9.3. melléklet a ……/",LEFT(ÖSSZEFÜGGÉSEK!A5,4),". (….) önkormányzati rendelethez")</f>
        <v>9.3. melléklet a ……/2016. (….) önkormányzati rendelethez</v>
      </c>
    </row>
    <row r="2" spans="1:3" s="511" customFormat="1" ht="36">
      <c r="A2" s="461" t="s">
        <v>208</v>
      </c>
      <c r="B2" s="403" t="s">
        <v>608</v>
      </c>
      <c r="C2" s="417" t="s">
        <v>62</v>
      </c>
    </row>
    <row r="3" spans="1:3" s="511" customFormat="1" ht="24.75" thickBot="1">
      <c r="A3" s="504" t="s">
        <v>207</v>
      </c>
      <c r="B3" s="404" t="s">
        <v>410</v>
      </c>
      <c r="C3" s="418"/>
    </row>
    <row r="4" spans="1:3" s="512" customFormat="1" ht="15.75" customHeight="1" thickBot="1">
      <c r="A4" s="269"/>
      <c r="B4" s="269"/>
      <c r="C4" s="270" t="s">
        <v>56</v>
      </c>
    </row>
    <row r="5" spans="1:3" ht="13.5" thickBot="1">
      <c r="A5" s="462" t="s">
        <v>209</v>
      </c>
      <c r="B5" s="271" t="s">
        <v>576</v>
      </c>
      <c r="C5" s="272" t="s">
        <v>57</v>
      </c>
    </row>
    <row r="6" spans="1:3" s="513" customFormat="1" ht="12.75" customHeight="1" thickBot="1">
      <c r="A6" s="232"/>
      <c r="B6" s="233" t="s">
        <v>503</v>
      </c>
      <c r="C6" s="234" t="s">
        <v>504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530</v>
      </c>
      <c r="C8" s="362">
        <f>SUM(C9:C19)</f>
        <v>12292</v>
      </c>
    </row>
    <row r="9" spans="1:3" s="419" customFormat="1" ht="12" customHeight="1">
      <c r="A9" s="505" t="s">
        <v>101</v>
      </c>
      <c r="B9" s="10" t="s">
        <v>285</v>
      </c>
      <c r="C9" s="408"/>
    </row>
    <row r="10" spans="1:3" s="419" customFormat="1" ht="12" customHeight="1">
      <c r="A10" s="506" t="s">
        <v>102</v>
      </c>
      <c r="B10" s="8" t="s">
        <v>286</v>
      </c>
      <c r="C10" s="360"/>
    </row>
    <row r="11" spans="1:3" s="419" customFormat="1" ht="12" customHeight="1">
      <c r="A11" s="506" t="s">
        <v>103</v>
      </c>
      <c r="B11" s="8" t="s">
        <v>287</v>
      </c>
      <c r="C11" s="360"/>
    </row>
    <row r="12" spans="1:3" s="419" customFormat="1" ht="12" customHeight="1">
      <c r="A12" s="506" t="s">
        <v>104</v>
      </c>
      <c r="B12" s="8" t="s">
        <v>288</v>
      </c>
      <c r="C12" s="360"/>
    </row>
    <row r="13" spans="1:3" s="419" customFormat="1" ht="12" customHeight="1">
      <c r="A13" s="506" t="s">
        <v>152</v>
      </c>
      <c r="B13" s="8" t="s">
        <v>289</v>
      </c>
      <c r="C13" s="360">
        <v>9956</v>
      </c>
    </row>
    <row r="14" spans="1:3" s="419" customFormat="1" ht="12" customHeight="1">
      <c r="A14" s="506" t="s">
        <v>105</v>
      </c>
      <c r="B14" s="8" t="s">
        <v>411</v>
      </c>
      <c r="C14" s="360">
        <v>1765</v>
      </c>
    </row>
    <row r="15" spans="1:3" s="419" customFormat="1" ht="12" customHeight="1">
      <c r="A15" s="506" t="s">
        <v>106</v>
      </c>
      <c r="B15" s="7" t="s">
        <v>412</v>
      </c>
      <c r="C15" s="360">
        <v>571</v>
      </c>
    </row>
    <row r="16" spans="1:3" s="419" customFormat="1" ht="12" customHeight="1">
      <c r="A16" s="506" t="s">
        <v>116</v>
      </c>
      <c r="B16" s="8" t="s">
        <v>292</v>
      </c>
      <c r="C16" s="409"/>
    </row>
    <row r="17" spans="1:3" s="514" customFormat="1" ht="12" customHeight="1">
      <c r="A17" s="506" t="s">
        <v>117</v>
      </c>
      <c r="B17" s="8" t="s">
        <v>293</v>
      </c>
      <c r="C17" s="360"/>
    </row>
    <row r="18" spans="1:3" s="514" customFormat="1" ht="12" customHeight="1">
      <c r="A18" s="506" t="s">
        <v>118</v>
      </c>
      <c r="B18" s="8" t="s">
        <v>448</v>
      </c>
      <c r="C18" s="361"/>
    </row>
    <row r="19" spans="1:3" s="514" customFormat="1" ht="12" customHeight="1" thickBot="1">
      <c r="A19" s="506" t="s">
        <v>119</v>
      </c>
      <c r="B19" s="7" t="s">
        <v>294</v>
      </c>
      <c r="C19" s="361"/>
    </row>
    <row r="20" spans="1:3" s="419" customFormat="1" ht="12" customHeight="1" thickBot="1">
      <c r="A20" s="232" t="s">
        <v>20</v>
      </c>
      <c r="B20" s="276" t="s">
        <v>413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266</v>
      </c>
      <c r="C21" s="360"/>
    </row>
    <row r="22" spans="1:3" s="514" customFormat="1" ht="12" customHeight="1">
      <c r="A22" s="506" t="s">
        <v>108</v>
      </c>
      <c r="B22" s="8" t="s">
        <v>414</v>
      </c>
      <c r="C22" s="360"/>
    </row>
    <row r="23" spans="1:3" s="514" customFormat="1" ht="12" customHeight="1">
      <c r="A23" s="506" t="s">
        <v>109</v>
      </c>
      <c r="B23" s="8" t="s">
        <v>415</v>
      </c>
      <c r="C23" s="360"/>
    </row>
    <row r="24" spans="1:3" s="514" customFormat="1" ht="12" customHeight="1" thickBot="1">
      <c r="A24" s="506" t="s">
        <v>110</v>
      </c>
      <c r="B24" s="8" t="s">
        <v>535</v>
      </c>
      <c r="C24" s="360"/>
    </row>
    <row r="25" spans="1:3" s="514" customFormat="1" ht="12" customHeight="1" thickBot="1">
      <c r="A25" s="240" t="s">
        <v>21</v>
      </c>
      <c r="B25" s="151" t="s">
        <v>178</v>
      </c>
      <c r="C25" s="389"/>
    </row>
    <row r="26" spans="1:3" s="514" customFormat="1" ht="12" customHeight="1" thickBot="1">
      <c r="A26" s="240" t="s">
        <v>22</v>
      </c>
      <c r="B26" s="151" t="s">
        <v>416</v>
      </c>
      <c r="C26" s="362">
        <f>+C27+C28</f>
        <v>0</v>
      </c>
    </row>
    <row r="27" spans="1:3" s="514" customFormat="1" ht="12" customHeight="1">
      <c r="A27" s="507" t="s">
        <v>276</v>
      </c>
      <c r="B27" s="508" t="s">
        <v>414</v>
      </c>
      <c r="C27" s="95"/>
    </row>
    <row r="28" spans="1:3" s="514" customFormat="1" ht="12" customHeight="1">
      <c r="A28" s="507" t="s">
        <v>277</v>
      </c>
      <c r="B28" s="509" t="s">
        <v>417</v>
      </c>
      <c r="C28" s="363"/>
    </row>
    <row r="29" spans="1:3" s="514" customFormat="1" ht="12" customHeight="1" thickBot="1">
      <c r="A29" s="506" t="s">
        <v>278</v>
      </c>
      <c r="B29" s="169" t="s">
        <v>536</v>
      </c>
      <c r="C29" s="102"/>
    </row>
    <row r="30" spans="1:3" s="514" customFormat="1" ht="12" customHeight="1" thickBot="1">
      <c r="A30" s="240" t="s">
        <v>23</v>
      </c>
      <c r="B30" s="151" t="s">
        <v>418</v>
      </c>
      <c r="C30" s="362">
        <f>+C31+C32+C33</f>
        <v>0</v>
      </c>
    </row>
    <row r="31" spans="1:3" s="514" customFormat="1" ht="12" customHeight="1">
      <c r="A31" s="507" t="s">
        <v>94</v>
      </c>
      <c r="B31" s="508" t="s">
        <v>299</v>
      </c>
      <c r="C31" s="95"/>
    </row>
    <row r="32" spans="1:3" s="514" customFormat="1" ht="12" customHeight="1">
      <c r="A32" s="507" t="s">
        <v>95</v>
      </c>
      <c r="B32" s="509" t="s">
        <v>300</v>
      </c>
      <c r="C32" s="363"/>
    </row>
    <row r="33" spans="1:3" s="514" customFormat="1" ht="12" customHeight="1" thickBot="1">
      <c r="A33" s="506" t="s">
        <v>96</v>
      </c>
      <c r="B33" s="169" t="s">
        <v>301</v>
      </c>
      <c r="C33" s="102"/>
    </row>
    <row r="34" spans="1:3" s="419" customFormat="1" ht="12" customHeight="1" thickBot="1">
      <c r="A34" s="240" t="s">
        <v>24</v>
      </c>
      <c r="B34" s="151" t="s">
        <v>387</v>
      </c>
      <c r="C34" s="389"/>
    </row>
    <row r="35" spans="1:3" s="419" customFormat="1" ht="12" customHeight="1" thickBot="1">
      <c r="A35" s="240" t="s">
        <v>25</v>
      </c>
      <c r="B35" s="151" t="s">
        <v>419</v>
      </c>
      <c r="C35" s="410"/>
    </row>
    <row r="36" spans="1:3" s="419" customFormat="1" ht="12" customHeight="1" thickBot="1">
      <c r="A36" s="232" t="s">
        <v>26</v>
      </c>
      <c r="B36" s="151" t="s">
        <v>537</v>
      </c>
      <c r="C36" s="411">
        <f>+C8+C20+C25+C26+C30+C34+C35</f>
        <v>12292</v>
      </c>
    </row>
    <row r="37" spans="1:3" s="419" customFormat="1" ht="12" customHeight="1" thickBot="1">
      <c r="A37" s="277" t="s">
        <v>27</v>
      </c>
      <c r="B37" s="151" t="s">
        <v>421</v>
      </c>
      <c r="C37" s="411">
        <f>+C38+C39+C40</f>
        <v>17168</v>
      </c>
    </row>
    <row r="38" spans="1:3" s="419" customFormat="1" ht="12" customHeight="1">
      <c r="A38" s="507" t="s">
        <v>422</v>
      </c>
      <c r="B38" s="508" t="s">
        <v>244</v>
      </c>
      <c r="C38" s="95"/>
    </row>
    <row r="39" spans="1:3" s="419" customFormat="1" ht="12" customHeight="1">
      <c r="A39" s="507" t="s">
        <v>423</v>
      </c>
      <c r="B39" s="509" t="s">
        <v>2</v>
      </c>
      <c r="C39" s="363"/>
    </row>
    <row r="40" spans="1:3" s="514" customFormat="1" ht="12" customHeight="1" thickBot="1">
      <c r="A40" s="506" t="s">
        <v>424</v>
      </c>
      <c r="B40" s="169" t="s">
        <v>425</v>
      </c>
      <c r="C40" s="102">
        <v>17168</v>
      </c>
    </row>
    <row r="41" spans="1:3" s="514" customFormat="1" ht="15" customHeight="1" thickBot="1">
      <c r="A41" s="277" t="s">
        <v>28</v>
      </c>
      <c r="B41" s="278" t="s">
        <v>426</v>
      </c>
      <c r="C41" s="414">
        <f>+C36+C37</f>
        <v>29460</v>
      </c>
    </row>
    <row r="42" spans="1:3" s="514" customFormat="1" ht="15" customHeight="1">
      <c r="A42" s="279"/>
      <c r="B42" s="280"/>
      <c r="C42" s="412"/>
    </row>
    <row r="43" spans="1:3" ht="13.5" thickBot="1">
      <c r="A43" s="281"/>
      <c r="B43" s="282"/>
      <c r="C43" s="413"/>
    </row>
    <row r="44" spans="1:3" s="513" customFormat="1" ht="16.5" customHeight="1" thickBot="1">
      <c r="A44" s="283"/>
      <c r="B44" s="284" t="s">
        <v>59</v>
      </c>
      <c r="C44" s="414"/>
    </row>
    <row r="45" spans="1:3" s="515" customFormat="1" ht="12" customHeight="1" thickBot="1">
      <c r="A45" s="240" t="s">
        <v>19</v>
      </c>
      <c r="B45" s="151" t="s">
        <v>427</v>
      </c>
      <c r="C45" s="362">
        <f>SUM(C46:C50)</f>
        <v>29320</v>
      </c>
    </row>
    <row r="46" spans="1:3" ht="12" customHeight="1">
      <c r="A46" s="506" t="s">
        <v>101</v>
      </c>
      <c r="B46" s="9" t="s">
        <v>50</v>
      </c>
      <c r="C46" s="95">
        <v>12225</v>
      </c>
    </row>
    <row r="47" spans="1:3" ht="12" customHeight="1">
      <c r="A47" s="506" t="s">
        <v>102</v>
      </c>
      <c r="B47" s="8" t="s">
        <v>187</v>
      </c>
      <c r="C47" s="98">
        <v>3283</v>
      </c>
    </row>
    <row r="48" spans="1:3" ht="12" customHeight="1">
      <c r="A48" s="506" t="s">
        <v>103</v>
      </c>
      <c r="B48" s="8" t="s">
        <v>143</v>
      </c>
      <c r="C48" s="98">
        <v>13812</v>
      </c>
    </row>
    <row r="49" spans="1:3" ht="12" customHeight="1">
      <c r="A49" s="506" t="s">
        <v>104</v>
      </c>
      <c r="B49" s="8" t="s">
        <v>188</v>
      </c>
      <c r="C49" s="98"/>
    </row>
    <row r="50" spans="1:3" ht="12" customHeight="1" thickBot="1">
      <c r="A50" s="506" t="s">
        <v>152</v>
      </c>
      <c r="B50" s="8" t="s">
        <v>189</v>
      </c>
      <c r="C50" s="98"/>
    </row>
    <row r="51" spans="1:3" ht="12" customHeight="1" thickBot="1">
      <c r="A51" s="240" t="s">
        <v>20</v>
      </c>
      <c r="B51" s="151" t="s">
        <v>428</v>
      </c>
      <c r="C51" s="362">
        <f>SUM(C52:C54)</f>
        <v>140</v>
      </c>
    </row>
    <row r="52" spans="1:3" s="515" customFormat="1" ht="12" customHeight="1">
      <c r="A52" s="506" t="s">
        <v>107</v>
      </c>
      <c r="B52" s="9" t="s">
        <v>234</v>
      </c>
      <c r="C52" s="95">
        <v>140</v>
      </c>
    </row>
    <row r="53" spans="1:3" ht="12" customHeight="1">
      <c r="A53" s="506" t="s">
        <v>108</v>
      </c>
      <c r="B53" s="8" t="s">
        <v>191</v>
      </c>
      <c r="C53" s="98"/>
    </row>
    <row r="54" spans="1:3" ht="12" customHeight="1">
      <c r="A54" s="506" t="s">
        <v>109</v>
      </c>
      <c r="B54" s="8" t="s">
        <v>60</v>
      </c>
      <c r="C54" s="98"/>
    </row>
    <row r="55" spans="1:3" ht="12" customHeight="1" thickBot="1">
      <c r="A55" s="506" t="s">
        <v>110</v>
      </c>
      <c r="B55" s="8" t="s">
        <v>534</v>
      </c>
      <c r="C55" s="98"/>
    </row>
    <row r="56" spans="1:3" ht="15" customHeight="1" thickBot="1">
      <c r="A56" s="240" t="s">
        <v>21</v>
      </c>
      <c r="B56" s="151" t="s">
        <v>13</v>
      </c>
      <c r="C56" s="389"/>
    </row>
    <row r="57" spans="1:3" ht="13.5" thickBot="1">
      <c r="A57" s="240" t="s">
        <v>22</v>
      </c>
      <c r="B57" s="285" t="s">
        <v>541</v>
      </c>
      <c r="C57" s="415">
        <f>+C45+C51+C56</f>
        <v>29460</v>
      </c>
    </row>
    <row r="58" ht="15" customHeight="1" thickBot="1">
      <c r="C58" s="416"/>
    </row>
    <row r="59" spans="1:3" ht="14.25" customHeight="1" thickBot="1">
      <c r="A59" s="288" t="s">
        <v>529</v>
      </c>
      <c r="B59" s="289"/>
      <c r="C59" s="148">
        <v>6</v>
      </c>
    </row>
    <row r="60" spans="1:3" ht="13.5" thickBot="1">
      <c r="A60" s="288" t="s">
        <v>210</v>
      </c>
      <c r="B60" s="289"/>
      <c r="C60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50" useFirstPageNumber="1" horizontalDpi="600" verticalDpi="600" orientation="portrait" paperSize="9" scale="75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60" sqref="C60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+CONCATENATE("9.3.1. melléklet a ……/",LEFT(ÖSSZEFÜGGÉSEK!A5,4),". (….) önkormányzati rendelethez")</f>
        <v>9.3.1. melléklet a ……/2016. (….) önkormányzati rendelethez</v>
      </c>
    </row>
    <row r="2" spans="1:3" s="511" customFormat="1" ht="36">
      <c r="A2" s="461" t="s">
        <v>208</v>
      </c>
      <c r="B2" s="403" t="s">
        <v>608</v>
      </c>
      <c r="C2" s="417" t="s">
        <v>62</v>
      </c>
    </row>
    <row r="3" spans="1:3" s="511" customFormat="1" ht="24.75" thickBot="1">
      <c r="A3" s="504" t="s">
        <v>207</v>
      </c>
      <c r="B3" s="404" t="s">
        <v>429</v>
      </c>
      <c r="C3" s="418" t="s">
        <v>55</v>
      </c>
    </row>
    <row r="4" spans="1:3" s="512" customFormat="1" ht="15.75" customHeight="1" thickBot="1">
      <c r="A4" s="269"/>
      <c r="B4" s="269"/>
      <c r="C4" s="270" t="s">
        <v>56</v>
      </c>
    </row>
    <row r="5" spans="1:3" ht="13.5" thickBot="1">
      <c r="A5" s="462" t="s">
        <v>209</v>
      </c>
      <c r="B5" s="271" t="s">
        <v>576</v>
      </c>
      <c r="C5" s="272" t="s">
        <v>57</v>
      </c>
    </row>
    <row r="6" spans="1:3" s="513" customFormat="1" ht="12.75" customHeight="1" thickBot="1">
      <c r="A6" s="232"/>
      <c r="B6" s="233" t="s">
        <v>503</v>
      </c>
      <c r="C6" s="234" t="s">
        <v>504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530</v>
      </c>
      <c r="C8" s="362">
        <f>SUM(C9:C19)</f>
        <v>12292</v>
      </c>
    </row>
    <row r="9" spans="1:3" s="419" customFormat="1" ht="12" customHeight="1">
      <c r="A9" s="505" t="s">
        <v>101</v>
      </c>
      <c r="B9" s="10" t="s">
        <v>285</v>
      </c>
      <c r="C9" s="95">
        <f>'9.3. sz. mell'!C9-'9.3.2. sz. mell'!C9</f>
        <v>0</v>
      </c>
    </row>
    <row r="10" spans="1:3" s="419" customFormat="1" ht="12" customHeight="1">
      <c r="A10" s="506" t="s">
        <v>102</v>
      </c>
      <c r="B10" s="8" t="s">
        <v>286</v>
      </c>
      <c r="C10" s="95">
        <f>'9.3. sz. mell'!C10-'9.3.2. sz. mell'!C10</f>
        <v>0</v>
      </c>
    </row>
    <row r="11" spans="1:3" s="419" customFormat="1" ht="12" customHeight="1">
      <c r="A11" s="506" t="s">
        <v>103</v>
      </c>
      <c r="B11" s="8" t="s">
        <v>287</v>
      </c>
      <c r="C11" s="95">
        <f>'9.3. sz. mell'!C11-'9.3.2. sz. mell'!C11</f>
        <v>0</v>
      </c>
    </row>
    <row r="12" spans="1:3" s="419" customFormat="1" ht="12" customHeight="1">
      <c r="A12" s="506" t="s">
        <v>104</v>
      </c>
      <c r="B12" s="8" t="s">
        <v>288</v>
      </c>
      <c r="C12" s="95">
        <f>'9.3. sz. mell'!C12-'9.3.2. sz. mell'!C12</f>
        <v>0</v>
      </c>
    </row>
    <row r="13" spans="1:3" s="419" customFormat="1" ht="12" customHeight="1">
      <c r="A13" s="506" t="s">
        <v>152</v>
      </c>
      <c r="B13" s="8" t="s">
        <v>289</v>
      </c>
      <c r="C13" s="95">
        <f>'9.3. sz. mell'!C13-'9.3.2. sz. mell'!C13</f>
        <v>9956</v>
      </c>
    </row>
    <row r="14" spans="1:3" s="419" customFormat="1" ht="12" customHeight="1">
      <c r="A14" s="506" t="s">
        <v>105</v>
      </c>
      <c r="B14" s="8" t="s">
        <v>411</v>
      </c>
      <c r="C14" s="95">
        <f>'9.3. sz. mell'!C14-'9.3.2. sz. mell'!C14</f>
        <v>1765</v>
      </c>
    </row>
    <row r="15" spans="1:3" s="419" customFormat="1" ht="12" customHeight="1">
      <c r="A15" s="506" t="s">
        <v>106</v>
      </c>
      <c r="B15" s="7" t="s">
        <v>412</v>
      </c>
      <c r="C15" s="95">
        <f>'9.3. sz. mell'!C15-'9.3.2. sz. mell'!C15</f>
        <v>571</v>
      </c>
    </row>
    <row r="16" spans="1:3" s="419" customFormat="1" ht="12" customHeight="1">
      <c r="A16" s="506" t="s">
        <v>116</v>
      </c>
      <c r="B16" s="8" t="s">
        <v>292</v>
      </c>
      <c r="C16" s="95">
        <f>'9.3. sz. mell'!C16-'9.3.2. sz. mell'!C16</f>
        <v>0</v>
      </c>
    </row>
    <row r="17" spans="1:3" s="514" customFormat="1" ht="12" customHeight="1">
      <c r="A17" s="506" t="s">
        <v>117</v>
      </c>
      <c r="B17" s="8" t="s">
        <v>293</v>
      </c>
      <c r="C17" s="95">
        <f>'9.3. sz. mell'!C17-'9.3.2. sz. mell'!C17</f>
        <v>0</v>
      </c>
    </row>
    <row r="18" spans="1:3" s="514" customFormat="1" ht="12" customHeight="1">
      <c r="A18" s="506" t="s">
        <v>118</v>
      </c>
      <c r="B18" s="8" t="s">
        <v>448</v>
      </c>
      <c r="C18" s="95">
        <f>'9.3. sz. mell'!C18-'9.3.2. sz. mell'!C18</f>
        <v>0</v>
      </c>
    </row>
    <row r="19" spans="1:3" s="514" customFormat="1" ht="12" customHeight="1" thickBot="1">
      <c r="A19" s="506" t="s">
        <v>119</v>
      </c>
      <c r="B19" s="7" t="s">
        <v>294</v>
      </c>
      <c r="C19" s="95">
        <f>'9.3. sz. mell'!C19-'9.3.2. sz. mell'!C19</f>
        <v>0</v>
      </c>
    </row>
    <row r="20" spans="1:3" s="419" customFormat="1" ht="12" customHeight="1" thickBot="1">
      <c r="A20" s="232" t="s">
        <v>20</v>
      </c>
      <c r="B20" s="276" t="s">
        <v>413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266</v>
      </c>
      <c r="C21" s="95">
        <f>'9.3. sz. mell'!C21-'9.3.2. sz. mell'!C21</f>
        <v>0</v>
      </c>
    </row>
    <row r="22" spans="1:3" s="514" customFormat="1" ht="12" customHeight="1">
      <c r="A22" s="506" t="s">
        <v>108</v>
      </c>
      <c r="B22" s="8" t="s">
        <v>414</v>
      </c>
      <c r="C22" s="95">
        <f>'9.3. sz. mell'!C22-'9.3.2. sz. mell'!C22</f>
        <v>0</v>
      </c>
    </row>
    <row r="23" spans="1:3" s="514" customFormat="1" ht="12" customHeight="1">
      <c r="A23" s="506" t="s">
        <v>109</v>
      </c>
      <c r="B23" s="8" t="s">
        <v>415</v>
      </c>
      <c r="C23" s="95">
        <f>'9.3. sz. mell'!C23-'9.3.2. sz. mell'!C23</f>
        <v>0</v>
      </c>
    </row>
    <row r="24" spans="1:3" s="514" customFormat="1" ht="12" customHeight="1" thickBot="1">
      <c r="A24" s="506" t="s">
        <v>110</v>
      </c>
      <c r="B24" s="8" t="s">
        <v>535</v>
      </c>
      <c r="C24" s="95">
        <f>'9.3. sz. mell'!C24-'9.3.2. sz. mell'!C24</f>
        <v>0</v>
      </c>
    </row>
    <row r="25" spans="1:3" s="514" customFormat="1" ht="12" customHeight="1" thickBot="1">
      <c r="A25" s="240" t="s">
        <v>21</v>
      </c>
      <c r="B25" s="151" t="s">
        <v>178</v>
      </c>
      <c r="C25" s="389"/>
    </row>
    <row r="26" spans="1:3" s="514" customFormat="1" ht="12" customHeight="1" thickBot="1">
      <c r="A26" s="240" t="s">
        <v>22</v>
      </c>
      <c r="B26" s="151" t="s">
        <v>416</v>
      </c>
      <c r="C26" s="362">
        <f>+C27+C28</f>
        <v>0</v>
      </c>
    </row>
    <row r="27" spans="1:3" s="514" customFormat="1" ht="12" customHeight="1">
      <c r="A27" s="507" t="s">
        <v>276</v>
      </c>
      <c r="B27" s="508" t="s">
        <v>414</v>
      </c>
      <c r="C27" s="95">
        <f>'9.3. sz. mell'!C27-'9.3.2. sz. mell'!C27</f>
        <v>0</v>
      </c>
    </row>
    <row r="28" spans="1:3" s="514" customFormat="1" ht="12" customHeight="1">
      <c r="A28" s="507" t="s">
        <v>277</v>
      </c>
      <c r="B28" s="509" t="s">
        <v>417</v>
      </c>
      <c r="C28" s="95">
        <f>'9.3. sz. mell'!C28-'9.3.2. sz. mell'!C28</f>
        <v>0</v>
      </c>
    </row>
    <row r="29" spans="1:3" s="514" customFormat="1" ht="12" customHeight="1" thickBot="1">
      <c r="A29" s="506" t="s">
        <v>278</v>
      </c>
      <c r="B29" s="169" t="s">
        <v>536</v>
      </c>
      <c r="C29" s="95">
        <f>'9.3. sz. mell'!C29-'9.3.2. sz. mell'!C29</f>
        <v>0</v>
      </c>
    </row>
    <row r="30" spans="1:3" s="514" customFormat="1" ht="12" customHeight="1" thickBot="1">
      <c r="A30" s="240" t="s">
        <v>23</v>
      </c>
      <c r="B30" s="151" t="s">
        <v>418</v>
      </c>
      <c r="C30" s="362">
        <f>+C31+C32+C33</f>
        <v>0</v>
      </c>
    </row>
    <row r="31" spans="1:3" s="514" customFormat="1" ht="12" customHeight="1">
      <c r="A31" s="507" t="s">
        <v>94</v>
      </c>
      <c r="B31" s="508" t="s">
        <v>299</v>
      </c>
      <c r="C31" s="95">
        <f>'9.3. sz. mell'!C31-'9.3.2. sz. mell'!C31</f>
        <v>0</v>
      </c>
    </row>
    <row r="32" spans="1:3" s="514" customFormat="1" ht="12" customHeight="1">
      <c r="A32" s="507" t="s">
        <v>95</v>
      </c>
      <c r="B32" s="509" t="s">
        <v>300</v>
      </c>
      <c r="C32" s="95">
        <f>'9.3. sz. mell'!C32-'9.3.2. sz. mell'!C32</f>
        <v>0</v>
      </c>
    </row>
    <row r="33" spans="1:3" s="514" customFormat="1" ht="12" customHeight="1" thickBot="1">
      <c r="A33" s="506" t="s">
        <v>96</v>
      </c>
      <c r="B33" s="169" t="s">
        <v>301</v>
      </c>
      <c r="C33" s="95">
        <f>'9.3. sz. mell'!C33-'9.3.2. sz. mell'!C33</f>
        <v>0</v>
      </c>
    </row>
    <row r="34" spans="1:3" s="419" customFormat="1" ht="12" customHeight="1" thickBot="1">
      <c r="A34" s="240" t="s">
        <v>24</v>
      </c>
      <c r="B34" s="151" t="s">
        <v>387</v>
      </c>
      <c r="C34" s="389"/>
    </row>
    <row r="35" spans="1:3" s="419" customFormat="1" ht="12" customHeight="1" thickBot="1">
      <c r="A35" s="240" t="s">
        <v>25</v>
      </c>
      <c r="B35" s="151" t="s">
        <v>419</v>
      </c>
      <c r="C35" s="410"/>
    </row>
    <row r="36" spans="1:3" s="419" customFormat="1" ht="12" customHeight="1" thickBot="1">
      <c r="A36" s="232" t="s">
        <v>26</v>
      </c>
      <c r="B36" s="151" t="s">
        <v>537</v>
      </c>
      <c r="C36" s="411">
        <f>+C8+C20+C25+C26+C30+C34+C35</f>
        <v>12292</v>
      </c>
    </row>
    <row r="37" spans="1:3" s="419" customFormat="1" ht="12" customHeight="1" thickBot="1">
      <c r="A37" s="277" t="s">
        <v>27</v>
      </c>
      <c r="B37" s="151" t="s">
        <v>421</v>
      </c>
      <c r="C37" s="411">
        <f>+C38+C39+C40</f>
        <v>16679</v>
      </c>
    </row>
    <row r="38" spans="1:3" s="419" customFormat="1" ht="12" customHeight="1">
      <c r="A38" s="507" t="s">
        <v>422</v>
      </c>
      <c r="B38" s="508" t="s">
        <v>244</v>
      </c>
      <c r="C38" s="95"/>
    </row>
    <row r="39" spans="1:3" s="419" customFormat="1" ht="12" customHeight="1">
      <c r="A39" s="507" t="s">
        <v>423</v>
      </c>
      <c r="B39" s="509" t="s">
        <v>2</v>
      </c>
      <c r="C39" s="363"/>
    </row>
    <row r="40" spans="1:3" s="514" customFormat="1" ht="12" customHeight="1" thickBot="1">
      <c r="A40" s="506" t="s">
        <v>424</v>
      </c>
      <c r="B40" s="169" t="s">
        <v>425</v>
      </c>
      <c r="C40" s="102">
        <f>'9.3. sz. mell'!C40-'9.3.2. sz. mell'!C40</f>
        <v>16679</v>
      </c>
    </row>
    <row r="41" spans="1:3" s="514" customFormat="1" ht="15" customHeight="1" thickBot="1">
      <c r="A41" s="277" t="s">
        <v>28</v>
      </c>
      <c r="B41" s="278" t="s">
        <v>426</v>
      </c>
      <c r="C41" s="414">
        <f>+C36+C37</f>
        <v>28971</v>
      </c>
    </row>
    <row r="42" spans="1:3" s="514" customFormat="1" ht="15" customHeight="1">
      <c r="A42" s="279"/>
      <c r="B42" s="280"/>
      <c r="C42" s="412"/>
    </row>
    <row r="43" spans="1:3" ht="13.5" thickBot="1">
      <c r="A43" s="281"/>
      <c r="B43" s="282"/>
      <c r="C43" s="413"/>
    </row>
    <row r="44" spans="1:3" s="513" customFormat="1" ht="16.5" customHeight="1" thickBot="1">
      <c r="A44" s="283"/>
      <c r="B44" s="284" t="s">
        <v>59</v>
      </c>
      <c r="C44" s="414"/>
    </row>
    <row r="45" spans="1:3" s="515" customFormat="1" ht="12" customHeight="1" thickBot="1">
      <c r="A45" s="240" t="s">
        <v>19</v>
      </c>
      <c r="B45" s="151" t="s">
        <v>427</v>
      </c>
      <c r="C45" s="362">
        <f>SUM(C46:C50)</f>
        <v>28831</v>
      </c>
    </row>
    <row r="46" spans="1:3" ht="12" customHeight="1">
      <c r="A46" s="506" t="s">
        <v>101</v>
      </c>
      <c r="B46" s="9" t="s">
        <v>50</v>
      </c>
      <c r="C46" s="95">
        <f>'9.3. sz. mell'!C46-'9.3.2. sz. mell'!C46</f>
        <v>11865</v>
      </c>
    </row>
    <row r="47" spans="1:3" ht="12" customHeight="1">
      <c r="A47" s="506" t="s">
        <v>102</v>
      </c>
      <c r="B47" s="8" t="s">
        <v>187</v>
      </c>
      <c r="C47" s="95">
        <f>'9.3. sz. mell'!C47-'9.3.2. sz. mell'!C47</f>
        <v>3154</v>
      </c>
    </row>
    <row r="48" spans="1:3" ht="12" customHeight="1">
      <c r="A48" s="506" t="s">
        <v>103</v>
      </c>
      <c r="B48" s="8" t="s">
        <v>143</v>
      </c>
      <c r="C48" s="95">
        <f>'9.3. sz. mell'!C48-'9.3.2. sz. mell'!C48</f>
        <v>13812</v>
      </c>
    </row>
    <row r="49" spans="1:3" ht="12" customHeight="1">
      <c r="A49" s="506" t="s">
        <v>104</v>
      </c>
      <c r="B49" s="8" t="s">
        <v>188</v>
      </c>
      <c r="C49" s="95">
        <f>'9.3. sz. mell'!C49-'9.3.2. sz. mell'!C49</f>
        <v>0</v>
      </c>
    </row>
    <row r="50" spans="1:3" ht="12" customHeight="1" thickBot="1">
      <c r="A50" s="506" t="s">
        <v>152</v>
      </c>
      <c r="B50" s="8" t="s">
        <v>189</v>
      </c>
      <c r="C50" s="95">
        <f>'9.3. sz. mell'!C50-'9.3.2. sz. mell'!C50</f>
        <v>0</v>
      </c>
    </row>
    <row r="51" spans="1:3" ht="12" customHeight="1" thickBot="1">
      <c r="A51" s="240" t="s">
        <v>20</v>
      </c>
      <c r="B51" s="151" t="s">
        <v>428</v>
      </c>
      <c r="C51" s="362">
        <f>SUM(C52:C54)</f>
        <v>140</v>
      </c>
    </row>
    <row r="52" spans="1:3" s="515" customFormat="1" ht="12" customHeight="1">
      <c r="A52" s="506" t="s">
        <v>107</v>
      </c>
      <c r="B52" s="9" t="s">
        <v>234</v>
      </c>
      <c r="C52" s="95">
        <f>'9.3. sz. mell'!C52-'9.3.2. sz. mell'!C52</f>
        <v>140</v>
      </c>
    </row>
    <row r="53" spans="1:3" ht="12" customHeight="1">
      <c r="A53" s="506" t="s">
        <v>108</v>
      </c>
      <c r="B53" s="8" t="s">
        <v>191</v>
      </c>
      <c r="C53" s="95">
        <f>'9.3. sz. mell'!C53-'9.3.2. sz. mell'!C53</f>
        <v>0</v>
      </c>
    </row>
    <row r="54" spans="1:3" ht="12" customHeight="1">
      <c r="A54" s="506" t="s">
        <v>109</v>
      </c>
      <c r="B54" s="8" t="s">
        <v>60</v>
      </c>
      <c r="C54" s="95">
        <f>'9.3. sz. mell'!C54-'9.3.2. sz. mell'!C54</f>
        <v>0</v>
      </c>
    </row>
    <row r="55" spans="1:3" ht="12" customHeight="1" thickBot="1">
      <c r="A55" s="506" t="s">
        <v>110</v>
      </c>
      <c r="B55" s="8" t="s">
        <v>534</v>
      </c>
      <c r="C55" s="95">
        <f>'9.3. sz. mell'!C55-'9.3.2. sz. mell'!C55</f>
        <v>0</v>
      </c>
    </row>
    <row r="56" spans="1:3" ht="15" customHeight="1" thickBot="1">
      <c r="A56" s="240" t="s">
        <v>21</v>
      </c>
      <c r="B56" s="151" t="s">
        <v>13</v>
      </c>
      <c r="C56" s="389"/>
    </row>
    <row r="57" spans="1:3" ht="13.5" thickBot="1">
      <c r="A57" s="240" t="s">
        <v>22</v>
      </c>
      <c r="B57" s="285" t="s">
        <v>541</v>
      </c>
      <c r="C57" s="415">
        <f>+C45+C51+C56</f>
        <v>28971</v>
      </c>
    </row>
    <row r="58" ht="15" customHeight="1" thickBot="1">
      <c r="C58" s="416"/>
    </row>
    <row r="59" spans="1:3" ht="14.25" customHeight="1" thickBot="1">
      <c r="A59" s="288" t="s">
        <v>529</v>
      </c>
      <c r="B59" s="289"/>
      <c r="C59" s="148">
        <v>6</v>
      </c>
    </row>
    <row r="60" spans="1:3" ht="13.5" thickBot="1">
      <c r="A60" s="288" t="s">
        <v>210</v>
      </c>
      <c r="B60" s="289"/>
      <c r="C60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51" useFirstPageNumber="1" horizontalDpi="600" verticalDpi="600" orientation="portrait" paperSize="9" scale="75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A2" sqref="A2:IV2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+CONCATENATE("9.3.2. melléklet a ……/",LEFT(ÖSSZEFÜGGÉSEK!A5,4),". (….) önkormányzati rendelethez")</f>
        <v>9.3.2. melléklet a ……/2016. (….) önkormányzati rendelethez</v>
      </c>
    </row>
    <row r="2" spans="1:3" s="511" customFormat="1" ht="36">
      <c r="A2" s="461" t="s">
        <v>208</v>
      </c>
      <c r="B2" s="403" t="s">
        <v>608</v>
      </c>
      <c r="C2" s="417" t="s">
        <v>62</v>
      </c>
    </row>
    <row r="3" spans="1:3" s="511" customFormat="1" ht="24.75" thickBot="1">
      <c r="A3" s="504" t="s">
        <v>207</v>
      </c>
      <c r="B3" s="404" t="s">
        <v>430</v>
      </c>
      <c r="C3" s="418" t="s">
        <v>61</v>
      </c>
    </row>
    <row r="4" spans="1:3" s="512" customFormat="1" ht="15.75" customHeight="1" thickBot="1">
      <c r="A4" s="269"/>
      <c r="B4" s="269"/>
      <c r="C4" s="270" t="s">
        <v>56</v>
      </c>
    </row>
    <row r="5" spans="1:3" ht="13.5" thickBot="1">
      <c r="A5" s="462" t="s">
        <v>209</v>
      </c>
      <c r="B5" s="271" t="s">
        <v>576</v>
      </c>
      <c r="C5" s="272" t="s">
        <v>57</v>
      </c>
    </row>
    <row r="6" spans="1:3" s="513" customFormat="1" ht="12.75" customHeight="1" thickBot="1">
      <c r="A6" s="232"/>
      <c r="B6" s="233" t="s">
        <v>503</v>
      </c>
      <c r="C6" s="234" t="s">
        <v>504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530</v>
      </c>
      <c r="C8" s="362">
        <f>SUM(C9:C19)</f>
        <v>0</v>
      </c>
    </row>
    <row r="9" spans="1:3" s="419" customFormat="1" ht="12" customHeight="1">
      <c r="A9" s="505" t="s">
        <v>101</v>
      </c>
      <c r="B9" s="10" t="s">
        <v>285</v>
      </c>
      <c r="C9" s="408"/>
    </row>
    <row r="10" spans="1:3" s="419" customFormat="1" ht="12" customHeight="1">
      <c r="A10" s="506" t="s">
        <v>102</v>
      </c>
      <c r="B10" s="8" t="s">
        <v>286</v>
      </c>
      <c r="C10" s="360"/>
    </row>
    <row r="11" spans="1:3" s="419" customFormat="1" ht="12" customHeight="1">
      <c r="A11" s="506" t="s">
        <v>103</v>
      </c>
      <c r="B11" s="8" t="s">
        <v>287</v>
      </c>
      <c r="C11" s="360"/>
    </row>
    <row r="12" spans="1:3" s="419" customFormat="1" ht="12" customHeight="1">
      <c r="A12" s="506" t="s">
        <v>104</v>
      </c>
      <c r="B12" s="8" t="s">
        <v>288</v>
      </c>
      <c r="C12" s="360"/>
    </row>
    <row r="13" spans="1:3" s="419" customFormat="1" ht="12" customHeight="1">
      <c r="A13" s="506" t="s">
        <v>152</v>
      </c>
      <c r="B13" s="8" t="s">
        <v>289</v>
      </c>
      <c r="C13" s="360"/>
    </row>
    <row r="14" spans="1:3" s="419" customFormat="1" ht="12" customHeight="1">
      <c r="A14" s="506" t="s">
        <v>105</v>
      </c>
      <c r="B14" s="8" t="s">
        <v>411</v>
      </c>
      <c r="C14" s="360"/>
    </row>
    <row r="15" spans="1:3" s="419" customFormat="1" ht="12" customHeight="1">
      <c r="A15" s="506" t="s">
        <v>106</v>
      </c>
      <c r="B15" s="7" t="s">
        <v>412</v>
      </c>
      <c r="C15" s="360"/>
    </row>
    <row r="16" spans="1:3" s="419" customFormat="1" ht="12" customHeight="1">
      <c r="A16" s="506" t="s">
        <v>116</v>
      </c>
      <c r="B16" s="8" t="s">
        <v>292</v>
      </c>
      <c r="C16" s="409"/>
    </row>
    <row r="17" spans="1:3" s="514" customFormat="1" ht="12" customHeight="1">
      <c r="A17" s="506" t="s">
        <v>117</v>
      </c>
      <c r="B17" s="8" t="s">
        <v>293</v>
      </c>
      <c r="C17" s="360"/>
    </row>
    <row r="18" spans="1:3" s="514" customFormat="1" ht="12" customHeight="1">
      <c r="A18" s="506" t="s">
        <v>118</v>
      </c>
      <c r="B18" s="8" t="s">
        <v>448</v>
      </c>
      <c r="C18" s="361"/>
    </row>
    <row r="19" spans="1:3" s="514" customFormat="1" ht="12" customHeight="1" thickBot="1">
      <c r="A19" s="506" t="s">
        <v>119</v>
      </c>
      <c r="B19" s="7" t="s">
        <v>294</v>
      </c>
      <c r="C19" s="361"/>
    </row>
    <row r="20" spans="1:3" s="419" customFormat="1" ht="12" customHeight="1" thickBot="1">
      <c r="A20" s="232" t="s">
        <v>20</v>
      </c>
      <c r="B20" s="276" t="s">
        <v>413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266</v>
      </c>
      <c r="C21" s="360"/>
    </row>
    <row r="22" spans="1:3" s="514" customFormat="1" ht="12" customHeight="1">
      <c r="A22" s="506" t="s">
        <v>108</v>
      </c>
      <c r="B22" s="8" t="s">
        <v>414</v>
      </c>
      <c r="C22" s="360"/>
    </row>
    <row r="23" spans="1:3" s="514" customFormat="1" ht="12" customHeight="1">
      <c r="A23" s="506" t="s">
        <v>109</v>
      </c>
      <c r="B23" s="8" t="s">
        <v>415</v>
      </c>
      <c r="C23" s="360"/>
    </row>
    <row r="24" spans="1:3" s="514" customFormat="1" ht="12" customHeight="1" thickBot="1">
      <c r="A24" s="506" t="s">
        <v>110</v>
      </c>
      <c r="B24" s="8" t="s">
        <v>535</v>
      </c>
      <c r="C24" s="360"/>
    </row>
    <row r="25" spans="1:3" s="514" customFormat="1" ht="12" customHeight="1" thickBot="1">
      <c r="A25" s="240" t="s">
        <v>21</v>
      </c>
      <c r="B25" s="151" t="s">
        <v>178</v>
      </c>
      <c r="C25" s="389"/>
    </row>
    <row r="26" spans="1:3" s="514" customFormat="1" ht="12" customHeight="1" thickBot="1">
      <c r="A26" s="240" t="s">
        <v>22</v>
      </c>
      <c r="B26" s="151" t="s">
        <v>416</v>
      </c>
      <c r="C26" s="362">
        <f>+C27+C28</f>
        <v>0</v>
      </c>
    </row>
    <row r="27" spans="1:3" s="514" customFormat="1" ht="12" customHeight="1">
      <c r="A27" s="507" t="s">
        <v>276</v>
      </c>
      <c r="B27" s="508" t="s">
        <v>414</v>
      </c>
      <c r="C27" s="95"/>
    </row>
    <row r="28" spans="1:3" s="514" customFormat="1" ht="12" customHeight="1">
      <c r="A28" s="507" t="s">
        <v>277</v>
      </c>
      <c r="B28" s="509" t="s">
        <v>417</v>
      </c>
      <c r="C28" s="363"/>
    </row>
    <row r="29" spans="1:3" s="514" customFormat="1" ht="12" customHeight="1" thickBot="1">
      <c r="A29" s="506" t="s">
        <v>278</v>
      </c>
      <c r="B29" s="169" t="s">
        <v>536</v>
      </c>
      <c r="C29" s="102"/>
    </row>
    <row r="30" spans="1:3" s="514" customFormat="1" ht="12" customHeight="1" thickBot="1">
      <c r="A30" s="240" t="s">
        <v>23</v>
      </c>
      <c r="B30" s="151" t="s">
        <v>418</v>
      </c>
      <c r="C30" s="362">
        <f>+C31+C32+C33</f>
        <v>0</v>
      </c>
    </row>
    <row r="31" spans="1:3" s="514" customFormat="1" ht="12" customHeight="1">
      <c r="A31" s="507" t="s">
        <v>94</v>
      </c>
      <c r="B31" s="508" t="s">
        <v>299</v>
      </c>
      <c r="C31" s="95"/>
    </row>
    <row r="32" spans="1:3" s="514" customFormat="1" ht="12" customHeight="1">
      <c r="A32" s="507" t="s">
        <v>95</v>
      </c>
      <c r="B32" s="509" t="s">
        <v>300</v>
      </c>
      <c r="C32" s="363"/>
    </row>
    <row r="33" spans="1:3" s="514" customFormat="1" ht="12" customHeight="1" thickBot="1">
      <c r="A33" s="506" t="s">
        <v>96</v>
      </c>
      <c r="B33" s="169" t="s">
        <v>301</v>
      </c>
      <c r="C33" s="102"/>
    </row>
    <row r="34" spans="1:3" s="419" customFormat="1" ht="12" customHeight="1" thickBot="1">
      <c r="A34" s="240" t="s">
        <v>24</v>
      </c>
      <c r="B34" s="151" t="s">
        <v>387</v>
      </c>
      <c r="C34" s="389"/>
    </row>
    <row r="35" spans="1:3" s="419" customFormat="1" ht="12" customHeight="1" thickBot="1">
      <c r="A35" s="240" t="s">
        <v>25</v>
      </c>
      <c r="B35" s="151" t="s">
        <v>419</v>
      </c>
      <c r="C35" s="410"/>
    </row>
    <row r="36" spans="1:3" s="419" customFormat="1" ht="12" customHeight="1" thickBot="1">
      <c r="A36" s="232" t="s">
        <v>26</v>
      </c>
      <c r="B36" s="151" t="s">
        <v>537</v>
      </c>
      <c r="C36" s="411">
        <f>+C8+C20+C25+C26+C30+C34+C35</f>
        <v>0</v>
      </c>
    </row>
    <row r="37" spans="1:3" s="419" customFormat="1" ht="12" customHeight="1" thickBot="1">
      <c r="A37" s="277" t="s">
        <v>27</v>
      </c>
      <c r="B37" s="151" t="s">
        <v>421</v>
      </c>
      <c r="C37" s="411">
        <f>+C38+C39+C40</f>
        <v>489</v>
      </c>
    </row>
    <row r="38" spans="1:3" s="419" customFormat="1" ht="12" customHeight="1">
      <c r="A38" s="507" t="s">
        <v>422</v>
      </c>
      <c r="B38" s="508" t="s">
        <v>244</v>
      </c>
      <c r="C38" s="95"/>
    </row>
    <row r="39" spans="1:3" s="419" customFormat="1" ht="12" customHeight="1">
      <c r="A39" s="507" t="s">
        <v>423</v>
      </c>
      <c r="B39" s="509" t="s">
        <v>2</v>
      </c>
      <c r="C39" s="363"/>
    </row>
    <row r="40" spans="1:3" s="514" customFormat="1" ht="12" customHeight="1" thickBot="1">
      <c r="A40" s="506" t="s">
        <v>424</v>
      </c>
      <c r="B40" s="169" t="s">
        <v>425</v>
      </c>
      <c r="C40" s="102">
        <v>489</v>
      </c>
    </row>
    <row r="41" spans="1:3" s="514" customFormat="1" ht="15" customHeight="1" thickBot="1">
      <c r="A41" s="277" t="s">
        <v>28</v>
      </c>
      <c r="B41" s="278" t="s">
        <v>426</v>
      </c>
      <c r="C41" s="414">
        <f>+C36+C37</f>
        <v>489</v>
      </c>
    </row>
    <row r="42" spans="1:3" s="514" customFormat="1" ht="15" customHeight="1">
      <c r="A42" s="279"/>
      <c r="B42" s="280"/>
      <c r="C42" s="412"/>
    </row>
    <row r="43" spans="1:3" ht="13.5" thickBot="1">
      <c r="A43" s="281"/>
      <c r="B43" s="282"/>
      <c r="C43" s="413"/>
    </row>
    <row r="44" spans="1:3" s="513" customFormat="1" ht="16.5" customHeight="1" thickBot="1">
      <c r="A44" s="283"/>
      <c r="B44" s="284" t="s">
        <v>59</v>
      </c>
      <c r="C44" s="414"/>
    </row>
    <row r="45" spans="1:3" s="515" customFormat="1" ht="12" customHeight="1" thickBot="1">
      <c r="A45" s="240" t="s">
        <v>19</v>
      </c>
      <c r="B45" s="151" t="s">
        <v>427</v>
      </c>
      <c r="C45" s="362">
        <f>SUM(C46:C50)</f>
        <v>489</v>
      </c>
    </row>
    <row r="46" spans="1:3" ht="12" customHeight="1">
      <c r="A46" s="506" t="s">
        <v>101</v>
      </c>
      <c r="B46" s="9" t="s">
        <v>50</v>
      </c>
      <c r="C46" s="95">
        <v>360</v>
      </c>
    </row>
    <row r="47" spans="1:3" ht="12" customHeight="1">
      <c r="A47" s="506" t="s">
        <v>102</v>
      </c>
      <c r="B47" s="8" t="s">
        <v>187</v>
      </c>
      <c r="C47" s="98">
        <v>129</v>
      </c>
    </row>
    <row r="48" spans="1:3" ht="12" customHeight="1">
      <c r="A48" s="506" t="s">
        <v>103</v>
      </c>
      <c r="B48" s="8" t="s">
        <v>143</v>
      </c>
      <c r="C48" s="98"/>
    </row>
    <row r="49" spans="1:3" ht="12" customHeight="1">
      <c r="A49" s="506" t="s">
        <v>104</v>
      </c>
      <c r="B49" s="8" t="s">
        <v>188</v>
      </c>
      <c r="C49" s="98"/>
    </row>
    <row r="50" spans="1:3" ht="12" customHeight="1" thickBot="1">
      <c r="A50" s="506" t="s">
        <v>152</v>
      </c>
      <c r="B50" s="8" t="s">
        <v>189</v>
      </c>
      <c r="C50" s="98"/>
    </row>
    <row r="51" spans="1:3" ht="12" customHeight="1" thickBot="1">
      <c r="A51" s="240" t="s">
        <v>20</v>
      </c>
      <c r="B51" s="151" t="s">
        <v>428</v>
      </c>
      <c r="C51" s="362">
        <f>SUM(C52:C54)</f>
        <v>0</v>
      </c>
    </row>
    <row r="52" spans="1:3" s="515" customFormat="1" ht="12" customHeight="1">
      <c r="A52" s="506" t="s">
        <v>107</v>
      </c>
      <c r="B52" s="9" t="s">
        <v>234</v>
      </c>
      <c r="C52" s="95"/>
    </row>
    <row r="53" spans="1:3" ht="12" customHeight="1">
      <c r="A53" s="506" t="s">
        <v>108</v>
      </c>
      <c r="B53" s="8" t="s">
        <v>191</v>
      </c>
      <c r="C53" s="98"/>
    </row>
    <row r="54" spans="1:3" ht="12" customHeight="1">
      <c r="A54" s="506" t="s">
        <v>109</v>
      </c>
      <c r="B54" s="8" t="s">
        <v>60</v>
      </c>
      <c r="C54" s="98"/>
    </row>
    <row r="55" spans="1:3" ht="12" customHeight="1" thickBot="1">
      <c r="A55" s="506" t="s">
        <v>110</v>
      </c>
      <c r="B55" s="8" t="s">
        <v>534</v>
      </c>
      <c r="C55" s="98"/>
    </row>
    <row r="56" spans="1:3" ht="15" customHeight="1" thickBot="1">
      <c r="A56" s="240" t="s">
        <v>21</v>
      </c>
      <c r="B56" s="151" t="s">
        <v>13</v>
      </c>
      <c r="C56" s="389"/>
    </row>
    <row r="57" spans="1:3" ht="13.5" thickBot="1">
      <c r="A57" s="240" t="s">
        <v>22</v>
      </c>
      <c r="B57" s="285" t="s">
        <v>541</v>
      </c>
      <c r="C57" s="415">
        <f>+C45+C51+C56</f>
        <v>489</v>
      </c>
    </row>
    <row r="58" ht="15" customHeight="1" thickBot="1">
      <c r="C58" s="416"/>
    </row>
    <row r="59" spans="1:3" ht="14.25" customHeight="1" thickBot="1">
      <c r="A59" s="288" t="s">
        <v>529</v>
      </c>
      <c r="B59" s="289"/>
      <c r="C59" s="148"/>
    </row>
    <row r="60" spans="1:3" ht="13.5" thickBot="1">
      <c r="A60" s="288" t="s">
        <v>210</v>
      </c>
      <c r="B60" s="289"/>
      <c r="C60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52" useFirstPageNumber="1" horizontalDpi="600" verticalDpi="600" orientation="portrait" paperSize="9" scale="75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7">
      <selection activeCell="A1" sqref="A1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589" t="s">
        <v>585</v>
      </c>
      <c r="B1" s="267"/>
      <c r="C1" s="510" t="str">
        <f>+CONCATENATE("9.3.3. melléklet a ……/",LEFT(ÖSSZEFÜGGÉSEK!A5,4),". (….) önkormányzati rendelethez")</f>
        <v>9.3.3. melléklet a ……/2016. (….) önkormányzati rendelethez</v>
      </c>
    </row>
    <row r="2" spans="1:3" s="511" customFormat="1" ht="33" customHeight="1">
      <c r="A2" s="461" t="s">
        <v>208</v>
      </c>
      <c r="B2" s="403" t="s">
        <v>608</v>
      </c>
      <c r="C2" s="417" t="s">
        <v>62</v>
      </c>
    </row>
    <row r="3" spans="1:3" s="511" customFormat="1" ht="24.75" thickBot="1">
      <c r="A3" s="504" t="s">
        <v>207</v>
      </c>
      <c r="B3" s="404" t="s">
        <v>542</v>
      </c>
      <c r="C3" s="418" t="s">
        <v>62</v>
      </c>
    </row>
    <row r="4" spans="1:3" s="512" customFormat="1" ht="15.75" customHeight="1" thickBot="1">
      <c r="A4" s="269"/>
      <c r="B4" s="269"/>
      <c r="C4" s="270" t="s">
        <v>56</v>
      </c>
    </row>
    <row r="5" spans="1:3" ht="13.5" thickBot="1">
      <c r="A5" s="462" t="s">
        <v>209</v>
      </c>
      <c r="B5" s="271" t="s">
        <v>576</v>
      </c>
      <c r="C5" s="272" t="s">
        <v>57</v>
      </c>
    </row>
    <row r="6" spans="1:3" s="513" customFormat="1" ht="12.75" customHeight="1" thickBot="1">
      <c r="A6" s="232"/>
      <c r="B6" s="233" t="s">
        <v>503</v>
      </c>
      <c r="C6" s="234" t="s">
        <v>504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530</v>
      </c>
      <c r="C8" s="362">
        <f>SUM(C9:C19)</f>
        <v>0</v>
      </c>
    </row>
    <row r="9" spans="1:3" s="419" customFormat="1" ht="12" customHeight="1">
      <c r="A9" s="505" t="s">
        <v>101</v>
      </c>
      <c r="B9" s="10" t="s">
        <v>285</v>
      </c>
      <c r="C9" s="408"/>
    </row>
    <row r="10" spans="1:3" s="419" customFormat="1" ht="12" customHeight="1">
      <c r="A10" s="506" t="s">
        <v>102</v>
      </c>
      <c r="B10" s="8" t="s">
        <v>286</v>
      </c>
      <c r="C10" s="360"/>
    </row>
    <row r="11" spans="1:3" s="419" customFormat="1" ht="12" customHeight="1">
      <c r="A11" s="506" t="s">
        <v>103</v>
      </c>
      <c r="B11" s="8" t="s">
        <v>287</v>
      </c>
      <c r="C11" s="360"/>
    </row>
    <row r="12" spans="1:3" s="419" customFormat="1" ht="12" customHeight="1">
      <c r="A12" s="506" t="s">
        <v>104</v>
      </c>
      <c r="B12" s="8" t="s">
        <v>288</v>
      </c>
      <c r="C12" s="360"/>
    </row>
    <row r="13" spans="1:3" s="419" customFormat="1" ht="12" customHeight="1">
      <c r="A13" s="506" t="s">
        <v>152</v>
      </c>
      <c r="B13" s="8" t="s">
        <v>289</v>
      </c>
      <c r="C13" s="360"/>
    </row>
    <row r="14" spans="1:3" s="419" customFormat="1" ht="12" customHeight="1">
      <c r="A14" s="506" t="s">
        <v>105</v>
      </c>
      <c r="B14" s="8" t="s">
        <v>411</v>
      </c>
      <c r="C14" s="360"/>
    </row>
    <row r="15" spans="1:3" s="419" customFormat="1" ht="12" customHeight="1">
      <c r="A15" s="506" t="s">
        <v>106</v>
      </c>
      <c r="B15" s="7" t="s">
        <v>412</v>
      </c>
      <c r="C15" s="360"/>
    </row>
    <row r="16" spans="1:3" s="419" customFormat="1" ht="12" customHeight="1">
      <c r="A16" s="506" t="s">
        <v>116</v>
      </c>
      <c r="B16" s="8" t="s">
        <v>292</v>
      </c>
      <c r="C16" s="409"/>
    </row>
    <row r="17" spans="1:3" s="514" customFormat="1" ht="12" customHeight="1">
      <c r="A17" s="506" t="s">
        <v>117</v>
      </c>
      <c r="B17" s="8" t="s">
        <v>293</v>
      </c>
      <c r="C17" s="360"/>
    </row>
    <row r="18" spans="1:3" s="514" customFormat="1" ht="12" customHeight="1">
      <c r="A18" s="506" t="s">
        <v>118</v>
      </c>
      <c r="B18" s="8" t="s">
        <v>448</v>
      </c>
      <c r="C18" s="361"/>
    </row>
    <row r="19" spans="1:3" s="514" customFormat="1" ht="12" customHeight="1" thickBot="1">
      <c r="A19" s="506" t="s">
        <v>119</v>
      </c>
      <c r="B19" s="7" t="s">
        <v>294</v>
      </c>
      <c r="C19" s="361"/>
    </row>
    <row r="20" spans="1:3" s="419" customFormat="1" ht="12" customHeight="1" thickBot="1">
      <c r="A20" s="232" t="s">
        <v>20</v>
      </c>
      <c r="B20" s="276" t="s">
        <v>413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266</v>
      </c>
      <c r="C21" s="360"/>
    </row>
    <row r="22" spans="1:3" s="514" customFormat="1" ht="12" customHeight="1">
      <c r="A22" s="506" t="s">
        <v>108</v>
      </c>
      <c r="B22" s="8" t="s">
        <v>414</v>
      </c>
      <c r="C22" s="360"/>
    </row>
    <row r="23" spans="1:3" s="514" customFormat="1" ht="12" customHeight="1">
      <c r="A23" s="506" t="s">
        <v>109</v>
      </c>
      <c r="B23" s="8" t="s">
        <v>415</v>
      </c>
      <c r="C23" s="360"/>
    </row>
    <row r="24" spans="1:3" s="514" customFormat="1" ht="12" customHeight="1" thickBot="1">
      <c r="A24" s="506" t="s">
        <v>110</v>
      </c>
      <c r="B24" s="8" t="s">
        <v>535</v>
      </c>
      <c r="C24" s="360"/>
    </row>
    <row r="25" spans="1:3" s="514" customFormat="1" ht="12" customHeight="1" thickBot="1">
      <c r="A25" s="240" t="s">
        <v>21</v>
      </c>
      <c r="B25" s="151" t="s">
        <v>178</v>
      </c>
      <c r="C25" s="389"/>
    </row>
    <row r="26" spans="1:3" s="514" customFormat="1" ht="12" customHeight="1" thickBot="1">
      <c r="A26" s="240" t="s">
        <v>22</v>
      </c>
      <c r="B26" s="151" t="s">
        <v>416</v>
      </c>
      <c r="C26" s="362">
        <f>+C27+C28</f>
        <v>0</v>
      </c>
    </row>
    <row r="27" spans="1:3" s="514" customFormat="1" ht="12" customHeight="1">
      <c r="A27" s="507" t="s">
        <v>276</v>
      </c>
      <c r="B27" s="508" t="s">
        <v>414</v>
      </c>
      <c r="C27" s="95"/>
    </row>
    <row r="28" spans="1:3" s="514" customFormat="1" ht="12" customHeight="1">
      <c r="A28" s="507" t="s">
        <v>277</v>
      </c>
      <c r="B28" s="509" t="s">
        <v>417</v>
      </c>
      <c r="C28" s="363"/>
    </row>
    <row r="29" spans="1:3" s="514" customFormat="1" ht="12" customHeight="1" thickBot="1">
      <c r="A29" s="506" t="s">
        <v>278</v>
      </c>
      <c r="B29" s="169" t="s">
        <v>536</v>
      </c>
      <c r="C29" s="102"/>
    </row>
    <row r="30" spans="1:3" s="514" customFormat="1" ht="12" customHeight="1" thickBot="1">
      <c r="A30" s="240" t="s">
        <v>23</v>
      </c>
      <c r="B30" s="151" t="s">
        <v>418</v>
      </c>
      <c r="C30" s="362">
        <f>+C31+C32+C33</f>
        <v>0</v>
      </c>
    </row>
    <row r="31" spans="1:3" s="514" customFormat="1" ht="12" customHeight="1">
      <c r="A31" s="507" t="s">
        <v>94</v>
      </c>
      <c r="B31" s="508" t="s">
        <v>299</v>
      </c>
      <c r="C31" s="95"/>
    </row>
    <row r="32" spans="1:3" s="514" customFormat="1" ht="12" customHeight="1">
      <c r="A32" s="507" t="s">
        <v>95</v>
      </c>
      <c r="B32" s="509" t="s">
        <v>300</v>
      </c>
      <c r="C32" s="363"/>
    </row>
    <row r="33" spans="1:3" s="514" customFormat="1" ht="12" customHeight="1" thickBot="1">
      <c r="A33" s="506" t="s">
        <v>96</v>
      </c>
      <c r="B33" s="169" t="s">
        <v>301</v>
      </c>
      <c r="C33" s="102"/>
    </row>
    <row r="34" spans="1:3" s="419" customFormat="1" ht="12" customHeight="1" thickBot="1">
      <c r="A34" s="240" t="s">
        <v>24</v>
      </c>
      <c r="B34" s="151" t="s">
        <v>387</v>
      </c>
      <c r="C34" s="389"/>
    </row>
    <row r="35" spans="1:3" s="419" customFormat="1" ht="12" customHeight="1" thickBot="1">
      <c r="A35" s="240" t="s">
        <v>25</v>
      </c>
      <c r="B35" s="151" t="s">
        <v>419</v>
      </c>
      <c r="C35" s="410"/>
    </row>
    <row r="36" spans="1:3" s="419" customFormat="1" ht="12" customHeight="1" thickBot="1">
      <c r="A36" s="232" t="s">
        <v>26</v>
      </c>
      <c r="B36" s="151" t="s">
        <v>537</v>
      </c>
      <c r="C36" s="411">
        <f>+C8+C20+C25+C26+C30+C34+C35</f>
        <v>0</v>
      </c>
    </row>
    <row r="37" spans="1:3" s="419" customFormat="1" ht="12" customHeight="1" thickBot="1">
      <c r="A37" s="277" t="s">
        <v>27</v>
      </c>
      <c r="B37" s="151" t="s">
        <v>421</v>
      </c>
      <c r="C37" s="411">
        <f>+C38+C39+C40</f>
        <v>0</v>
      </c>
    </row>
    <row r="38" spans="1:3" s="419" customFormat="1" ht="12" customHeight="1">
      <c r="A38" s="507" t="s">
        <v>422</v>
      </c>
      <c r="B38" s="508" t="s">
        <v>244</v>
      </c>
      <c r="C38" s="95"/>
    </row>
    <row r="39" spans="1:3" s="419" customFormat="1" ht="12" customHeight="1">
      <c r="A39" s="507" t="s">
        <v>423</v>
      </c>
      <c r="B39" s="509" t="s">
        <v>2</v>
      </c>
      <c r="C39" s="363"/>
    </row>
    <row r="40" spans="1:3" s="514" customFormat="1" ht="12" customHeight="1" thickBot="1">
      <c r="A40" s="506" t="s">
        <v>424</v>
      </c>
      <c r="B40" s="169" t="s">
        <v>425</v>
      </c>
      <c r="C40" s="102"/>
    </row>
    <row r="41" spans="1:3" s="514" customFormat="1" ht="15" customHeight="1" thickBot="1">
      <c r="A41" s="277" t="s">
        <v>28</v>
      </c>
      <c r="B41" s="278" t="s">
        <v>426</v>
      </c>
      <c r="C41" s="414">
        <f>+C36+C37</f>
        <v>0</v>
      </c>
    </row>
    <row r="42" spans="1:3" s="514" customFormat="1" ht="15" customHeight="1">
      <c r="A42" s="279"/>
      <c r="B42" s="280"/>
      <c r="C42" s="412"/>
    </row>
    <row r="43" spans="1:3" ht="13.5" thickBot="1">
      <c r="A43" s="281"/>
      <c r="B43" s="282"/>
      <c r="C43" s="413"/>
    </row>
    <row r="44" spans="1:3" s="513" customFormat="1" ht="16.5" customHeight="1" thickBot="1">
      <c r="A44" s="283"/>
      <c r="B44" s="284" t="s">
        <v>59</v>
      </c>
      <c r="C44" s="414"/>
    </row>
    <row r="45" spans="1:3" s="515" customFormat="1" ht="12" customHeight="1" thickBot="1">
      <c r="A45" s="240" t="s">
        <v>19</v>
      </c>
      <c r="B45" s="151" t="s">
        <v>427</v>
      </c>
      <c r="C45" s="362">
        <f>SUM(C46:C50)</f>
        <v>0</v>
      </c>
    </row>
    <row r="46" spans="1:3" ht="12" customHeight="1">
      <c r="A46" s="506" t="s">
        <v>101</v>
      </c>
      <c r="B46" s="9" t="s">
        <v>50</v>
      </c>
      <c r="C46" s="95"/>
    </row>
    <row r="47" spans="1:3" ht="12" customHeight="1">
      <c r="A47" s="506" t="s">
        <v>102</v>
      </c>
      <c r="B47" s="8" t="s">
        <v>187</v>
      </c>
      <c r="C47" s="98"/>
    </row>
    <row r="48" spans="1:3" ht="12" customHeight="1">
      <c r="A48" s="506" t="s">
        <v>103</v>
      </c>
      <c r="B48" s="8" t="s">
        <v>143</v>
      </c>
      <c r="C48" s="98"/>
    </row>
    <row r="49" spans="1:3" ht="12" customHeight="1">
      <c r="A49" s="506" t="s">
        <v>104</v>
      </c>
      <c r="B49" s="8" t="s">
        <v>188</v>
      </c>
      <c r="C49" s="98"/>
    </row>
    <row r="50" spans="1:3" ht="12" customHeight="1" thickBot="1">
      <c r="A50" s="506" t="s">
        <v>152</v>
      </c>
      <c r="B50" s="8" t="s">
        <v>189</v>
      </c>
      <c r="C50" s="98"/>
    </row>
    <row r="51" spans="1:3" ht="12" customHeight="1" thickBot="1">
      <c r="A51" s="240" t="s">
        <v>20</v>
      </c>
      <c r="B51" s="151" t="s">
        <v>428</v>
      </c>
      <c r="C51" s="362">
        <f>SUM(C52:C54)</f>
        <v>0</v>
      </c>
    </row>
    <row r="52" spans="1:3" s="515" customFormat="1" ht="12" customHeight="1">
      <c r="A52" s="506" t="s">
        <v>107</v>
      </c>
      <c r="B52" s="9" t="s">
        <v>234</v>
      </c>
      <c r="C52" s="95"/>
    </row>
    <row r="53" spans="1:3" ht="12" customHeight="1">
      <c r="A53" s="506" t="s">
        <v>108</v>
      </c>
      <c r="B53" s="8" t="s">
        <v>191</v>
      </c>
      <c r="C53" s="98"/>
    </row>
    <row r="54" spans="1:3" ht="12" customHeight="1">
      <c r="A54" s="506" t="s">
        <v>109</v>
      </c>
      <c r="B54" s="8" t="s">
        <v>60</v>
      </c>
      <c r="C54" s="98"/>
    </row>
    <row r="55" spans="1:3" ht="12" customHeight="1" thickBot="1">
      <c r="A55" s="506" t="s">
        <v>110</v>
      </c>
      <c r="B55" s="8" t="s">
        <v>534</v>
      </c>
      <c r="C55" s="98"/>
    </row>
    <row r="56" spans="1:3" ht="15" customHeight="1" thickBot="1">
      <c r="A56" s="240" t="s">
        <v>21</v>
      </c>
      <c r="B56" s="151" t="s">
        <v>13</v>
      </c>
      <c r="C56" s="389"/>
    </row>
    <row r="57" spans="1:3" ht="13.5" thickBot="1">
      <c r="A57" s="240" t="s">
        <v>22</v>
      </c>
      <c r="B57" s="285" t="s">
        <v>541</v>
      </c>
      <c r="C57" s="415">
        <f>+C45+C51+C56</f>
        <v>0</v>
      </c>
    </row>
    <row r="58" ht="15" customHeight="1" thickBot="1">
      <c r="C58" s="416"/>
    </row>
    <row r="59" spans="1:3" ht="14.25" customHeight="1" thickBot="1">
      <c r="A59" s="288" t="s">
        <v>529</v>
      </c>
      <c r="B59" s="289"/>
      <c r="C59" s="148"/>
    </row>
    <row r="60" spans="1:3" ht="13.5" thickBot="1">
      <c r="A60" s="288" t="s">
        <v>210</v>
      </c>
      <c r="B60" s="289"/>
      <c r="C60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53" useFirstPageNumber="1" horizontalDpi="600" verticalDpi="600" orientation="portrait" paperSize="9" scale="75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41" sqref="C41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+CONCATENATE("9.3. melléklet a ……/",LEFT(ÖSSZEFÜGGÉSEK!A5,4),". (….) önkormányzati rendelethez")</f>
        <v>9.3. melléklet a ……/2016. (….) önkormányzati rendelethez</v>
      </c>
    </row>
    <row r="2" spans="1:3" s="511" customFormat="1" ht="36">
      <c r="A2" s="461" t="s">
        <v>208</v>
      </c>
      <c r="B2" s="403" t="s">
        <v>609</v>
      </c>
      <c r="C2" s="417" t="s">
        <v>62</v>
      </c>
    </row>
    <row r="3" spans="1:3" s="511" customFormat="1" ht="24.75" thickBot="1">
      <c r="A3" s="504" t="s">
        <v>207</v>
      </c>
      <c r="B3" s="404" t="s">
        <v>410</v>
      </c>
      <c r="C3" s="418"/>
    </row>
    <row r="4" spans="1:3" s="512" customFormat="1" ht="15.75" customHeight="1" thickBot="1">
      <c r="A4" s="269"/>
      <c r="B4" s="269"/>
      <c r="C4" s="270" t="s">
        <v>56</v>
      </c>
    </row>
    <row r="5" spans="1:3" ht="13.5" thickBot="1">
      <c r="A5" s="462" t="s">
        <v>209</v>
      </c>
      <c r="B5" s="271" t="s">
        <v>576</v>
      </c>
      <c r="C5" s="272" t="s">
        <v>57</v>
      </c>
    </row>
    <row r="6" spans="1:3" s="513" customFormat="1" ht="12.75" customHeight="1" thickBot="1">
      <c r="A6" s="232"/>
      <c r="B6" s="233" t="s">
        <v>503</v>
      </c>
      <c r="C6" s="234" t="s">
        <v>504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530</v>
      </c>
      <c r="C8" s="362">
        <f>SUM(C9:C19)</f>
        <v>110</v>
      </c>
    </row>
    <row r="9" spans="1:3" s="419" customFormat="1" ht="12" customHeight="1">
      <c r="A9" s="505" t="s">
        <v>101</v>
      </c>
      <c r="B9" s="10" t="s">
        <v>285</v>
      </c>
      <c r="C9" s="408"/>
    </row>
    <row r="10" spans="1:3" s="419" customFormat="1" ht="12" customHeight="1">
      <c r="A10" s="506" t="s">
        <v>102</v>
      </c>
      <c r="B10" s="8" t="s">
        <v>286</v>
      </c>
      <c r="C10" s="360"/>
    </row>
    <row r="11" spans="1:3" s="419" customFormat="1" ht="12" customHeight="1">
      <c r="A11" s="506" t="s">
        <v>103</v>
      </c>
      <c r="B11" s="8" t="s">
        <v>287</v>
      </c>
      <c r="C11" s="360"/>
    </row>
    <row r="12" spans="1:3" s="419" customFormat="1" ht="12" customHeight="1">
      <c r="A12" s="506" t="s">
        <v>104</v>
      </c>
      <c r="B12" s="8" t="s">
        <v>288</v>
      </c>
      <c r="C12" s="360"/>
    </row>
    <row r="13" spans="1:3" s="419" customFormat="1" ht="12" customHeight="1">
      <c r="A13" s="506" t="s">
        <v>152</v>
      </c>
      <c r="B13" s="8" t="s">
        <v>289</v>
      </c>
      <c r="C13" s="360">
        <v>76</v>
      </c>
    </row>
    <row r="14" spans="1:3" s="419" customFormat="1" ht="12" customHeight="1">
      <c r="A14" s="506" t="s">
        <v>105</v>
      </c>
      <c r="B14" s="8" t="s">
        <v>411</v>
      </c>
      <c r="C14" s="360">
        <v>21</v>
      </c>
    </row>
    <row r="15" spans="1:3" s="419" customFormat="1" ht="12" customHeight="1">
      <c r="A15" s="506" t="s">
        <v>106</v>
      </c>
      <c r="B15" s="7" t="s">
        <v>412</v>
      </c>
      <c r="C15" s="360">
        <v>13</v>
      </c>
    </row>
    <row r="16" spans="1:3" s="419" customFormat="1" ht="12" customHeight="1">
      <c r="A16" s="506" t="s">
        <v>116</v>
      </c>
      <c r="B16" s="8" t="s">
        <v>292</v>
      </c>
      <c r="C16" s="409"/>
    </row>
    <row r="17" spans="1:3" s="514" customFormat="1" ht="12" customHeight="1">
      <c r="A17" s="506" t="s">
        <v>117</v>
      </c>
      <c r="B17" s="8" t="s">
        <v>293</v>
      </c>
      <c r="C17" s="360"/>
    </row>
    <row r="18" spans="1:3" s="514" customFormat="1" ht="12" customHeight="1">
      <c r="A18" s="506" t="s">
        <v>118</v>
      </c>
      <c r="B18" s="8" t="s">
        <v>448</v>
      </c>
      <c r="C18" s="361"/>
    </row>
    <row r="19" spans="1:3" s="514" customFormat="1" ht="12" customHeight="1" thickBot="1">
      <c r="A19" s="506" t="s">
        <v>119</v>
      </c>
      <c r="B19" s="7" t="s">
        <v>294</v>
      </c>
      <c r="C19" s="361"/>
    </row>
    <row r="20" spans="1:3" s="419" customFormat="1" ht="12" customHeight="1" thickBot="1">
      <c r="A20" s="232" t="s">
        <v>20</v>
      </c>
      <c r="B20" s="276" t="s">
        <v>413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266</v>
      </c>
      <c r="C21" s="360"/>
    </row>
    <row r="22" spans="1:3" s="514" customFormat="1" ht="12" customHeight="1">
      <c r="A22" s="506" t="s">
        <v>108</v>
      </c>
      <c r="B22" s="8" t="s">
        <v>414</v>
      </c>
      <c r="C22" s="360"/>
    </row>
    <row r="23" spans="1:3" s="514" customFormat="1" ht="12" customHeight="1">
      <c r="A23" s="506" t="s">
        <v>109</v>
      </c>
      <c r="B23" s="8" t="s">
        <v>415</v>
      </c>
      <c r="C23" s="360"/>
    </row>
    <row r="24" spans="1:3" s="514" customFormat="1" ht="12" customHeight="1" thickBot="1">
      <c r="A24" s="506" t="s">
        <v>110</v>
      </c>
      <c r="B24" s="8" t="s">
        <v>535</v>
      </c>
      <c r="C24" s="360"/>
    </row>
    <row r="25" spans="1:3" s="514" customFormat="1" ht="12" customHeight="1" thickBot="1">
      <c r="A25" s="240" t="s">
        <v>21</v>
      </c>
      <c r="B25" s="151" t="s">
        <v>178</v>
      </c>
      <c r="C25" s="389"/>
    </row>
    <row r="26" spans="1:3" s="514" customFormat="1" ht="12" customHeight="1" thickBot="1">
      <c r="A26" s="240" t="s">
        <v>22</v>
      </c>
      <c r="B26" s="151" t="s">
        <v>416</v>
      </c>
      <c r="C26" s="362">
        <f>+C27+C28</f>
        <v>0</v>
      </c>
    </row>
    <row r="27" spans="1:3" s="514" customFormat="1" ht="12" customHeight="1">
      <c r="A27" s="507" t="s">
        <v>276</v>
      </c>
      <c r="B27" s="508" t="s">
        <v>414</v>
      </c>
      <c r="C27" s="95"/>
    </row>
    <row r="28" spans="1:3" s="514" customFormat="1" ht="12" customHeight="1">
      <c r="A28" s="507" t="s">
        <v>277</v>
      </c>
      <c r="B28" s="509" t="s">
        <v>417</v>
      </c>
      <c r="C28" s="363"/>
    </row>
    <row r="29" spans="1:3" s="514" customFormat="1" ht="12" customHeight="1" thickBot="1">
      <c r="A29" s="506" t="s">
        <v>278</v>
      </c>
      <c r="B29" s="169" t="s">
        <v>536</v>
      </c>
      <c r="C29" s="102"/>
    </row>
    <row r="30" spans="1:3" s="514" customFormat="1" ht="12" customHeight="1" thickBot="1">
      <c r="A30" s="240" t="s">
        <v>23</v>
      </c>
      <c r="B30" s="151" t="s">
        <v>418</v>
      </c>
      <c r="C30" s="362">
        <f>+C31+C32+C33</f>
        <v>0</v>
      </c>
    </row>
    <row r="31" spans="1:3" s="514" customFormat="1" ht="12" customHeight="1">
      <c r="A31" s="507" t="s">
        <v>94</v>
      </c>
      <c r="B31" s="508" t="s">
        <v>299</v>
      </c>
      <c r="C31" s="95"/>
    </row>
    <row r="32" spans="1:3" s="514" customFormat="1" ht="12" customHeight="1">
      <c r="A32" s="507" t="s">
        <v>95</v>
      </c>
      <c r="B32" s="509" t="s">
        <v>300</v>
      </c>
      <c r="C32" s="363"/>
    </row>
    <row r="33" spans="1:3" s="514" customFormat="1" ht="12" customHeight="1" thickBot="1">
      <c r="A33" s="506" t="s">
        <v>96</v>
      </c>
      <c r="B33" s="169" t="s">
        <v>301</v>
      </c>
      <c r="C33" s="102"/>
    </row>
    <row r="34" spans="1:3" s="419" customFormat="1" ht="12" customHeight="1" thickBot="1">
      <c r="A34" s="240" t="s">
        <v>24</v>
      </c>
      <c r="B34" s="151" t="s">
        <v>387</v>
      </c>
      <c r="C34" s="389"/>
    </row>
    <row r="35" spans="1:3" s="419" customFormat="1" ht="12" customHeight="1" thickBot="1">
      <c r="A35" s="240" t="s">
        <v>25</v>
      </c>
      <c r="B35" s="151" t="s">
        <v>419</v>
      </c>
      <c r="C35" s="410"/>
    </row>
    <row r="36" spans="1:3" s="419" customFormat="1" ht="12" customHeight="1" thickBot="1">
      <c r="A36" s="232" t="s">
        <v>26</v>
      </c>
      <c r="B36" s="151" t="s">
        <v>537</v>
      </c>
      <c r="C36" s="411">
        <f>+C8+C20+C25+C26+C30+C34+C35</f>
        <v>110</v>
      </c>
    </row>
    <row r="37" spans="1:3" s="419" customFormat="1" ht="12" customHeight="1" thickBot="1">
      <c r="A37" s="277" t="s">
        <v>27</v>
      </c>
      <c r="B37" s="151" t="s">
        <v>421</v>
      </c>
      <c r="C37" s="411">
        <f>+C38+C39+C40</f>
        <v>54521</v>
      </c>
    </row>
    <row r="38" spans="1:3" s="419" customFormat="1" ht="12" customHeight="1">
      <c r="A38" s="507" t="s">
        <v>422</v>
      </c>
      <c r="B38" s="508" t="s">
        <v>244</v>
      </c>
      <c r="C38" s="95"/>
    </row>
    <row r="39" spans="1:3" s="419" customFormat="1" ht="12" customHeight="1">
      <c r="A39" s="507" t="s">
        <v>423</v>
      </c>
      <c r="B39" s="509" t="s">
        <v>2</v>
      </c>
      <c r="C39" s="363"/>
    </row>
    <row r="40" spans="1:3" s="514" customFormat="1" ht="12" customHeight="1" thickBot="1">
      <c r="A40" s="506" t="s">
        <v>424</v>
      </c>
      <c r="B40" s="169" t="s">
        <v>425</v>
      </c>
      <c r="C40" s="102">
        <v>54521</v>
      </c>
    </row>
    <row r="41" spans="1:3" s="514" customFormat="1" ht="15" customHeight="1" thickBot="1">
      <c r="A41" s="277" t="s">
        <v>28</v>
      </c>
      <c r="B41" s="278" t="s">
        <v>426</v>
      </c>
      <c r="C41" s="414">
        <f>+C36+C37</f>
        <v>54631</v>
      </c>
    </row>
    <row r="42" spans="1:3" s="514" customFormat="1" ht="15" customHeight="1">
      <c r="A42" s="279"/>
      <c r="B42" s="280"/>
      <c r="C42" s="412"/>
    </row>
    <row r="43" spans="1:3" ht="13.5" thickBot="1">
      <c r="A43" s="281"/>
      <c r="B43" s="282"/>
      <c r="C43" s="413"/>
    </row>
    <row r="44" spans="1:3" s="513" customFormat="1" ht="16.5" customHeight="1" thickBot="1">
      <c r="A44" s="283"/>
      <c r="B44" s="284" t="s">
        <v>59</v>
      </c>
      <c r="C44" s="414"/>
    </row>
    <row r="45" spans="1:3" s="515" customFormat="1" ht="12" customHeight="1" thickBot="1">
      <c r="A45" s="240" t="s">
        <v>19</v>
      </c>
      <c r="B45" s="151" t="s">
        <v>427</v>
      </c>
      <c r="C45" s="362">
        <f>SUM(C46:C50)</f>
        <v>54532</v>
      </c>
    </row>
    <row r="46" spans="1:3" ht="12" customHeight="1">
      <c r="A46" s="506" t="s">
        <v>101</v>
      </c>
      <c r="B46" s="9" t="s">
        <v>50</v>
      </c>
      <c r="C46" s="95">
        <v>31781</v>
      </c>
    </row>
    <row r="47" spans="1:3" ht="12" customHeight="1">
      <c r="A47" s="506" t="s">
        <v>102</v>
      </c>
      <c r="B47" s="8" t="s">
        <v>187</v>
      </c>
      <c r="C47" s="98">
        <v>8546</v>
      </c>
    </row>
    <row r="48" spans="1:3" ht="12" customHeight="1">
      <c r="A48" s="506" t="s">
        <v>103</v>
      </c>
      <c r="B48" s="8" t="s">
        <v>143</v>
      </c>
      <c r="C48" s="98">
        <v>14205</v>
      </c>
    </row>
    <row r="49" spans="1:3" ht="12" customHeight="1">
      <c r="A49" s="506" t="s">
        <v>104</v>
      </c>
      <c r="B49" s="8" t="s">
        <v>188</v>
      </c>
      <c r="C49" s="98"/>
    </row>
    <row r="50" spans="1:3" ht="12" customHeight="1" thickBot="1">
      <c r="A50" s="506" t="s">
        <v>152</v>
      </c>
      <c r="B50" s="8" t="s">
        <v>189</v>
      </c>
      <c r="C50" s="98"/>
    </row>
    <row r="51" spans="1:3" ht="12" customHeight="1" thickBot="1">
      <c r="A51" s="240" t="s">
        <v>20</v>
      </c>
      <c r="B51" s="151" t="s">
        <v>428</v>
      </c>
      <c r="C51" s="362">
        <f>SUM(C52:C54)</f>
        <v>99</v>
      </c>
    </row>
    <row r="52" spans="1:3" s="515" customFormat="1" ht="12" customHeight="1">
      <c r="A52" s="506" t="s">
        <v>107</v>
      </c>
      <c r="B52" s="9" t="s">
        <v>234</v>
      </c>
      <c r="C52" s="95">
        <v>99</v>
      </c>
    </row>
    <row r="53" spans="1:3" ht="12" customHeight="1">
      <c r="A53" s="506" t="s">
        <v>108</v>
      </c>
      <c r="B53" s="8" t="s">
        <v>191</v>
      </c>
      <c r="C53" s="98"/>
    </row>
    <row r="54" spans="1:3" ht="12" customHeight="1">
      <c r="A54" s="506" t="s">
        <v>109</v>
      </c>
      <c r="B54" s="8" t="s">
        <v>60</v>
      </c>
      <c r="C54" s="98"/>
    </row>
    <row r="55" spans="1:3" ht="12" customHeight="1" thickBot="1">
      <c r="A55" s="506" t="s">
        <v>110</v>
      </c>
      <c r="B55" s="8" t="s">
        <v>534</v>
      </c>
      <c r="C55" s="98"/>
    </row>
    <row r="56" spans="1:3" ht="15" customHeight="1" thickBot="1">
      <c r="A56" s="240" t="s">
        <v>21</v>
      </c>
      <c r="B56" s="151" t="s">
        <v>13</v>
      </c>
      <c r="C56" s="389"/>
    </row>
    <row r="57" spans="1:3" ht="13.5" thickBot="1">
      <c r="A57" s="240" t="s">
        <v>22</v>
      </c>
      <c r="B57" s="285" t="s">
        <v>541</v>
      </c>
      <c r="C57" s="415">
        <f>+C45+C51+C56</f>
        <v>54631</v>
      </c>
    </row>
    <row r="58" ht="15" customHeight="1" thickBot="1">
      <c r="C58" s="416"/>
    </row>
    <row r="59" spans="1:3" ht="14.25" customHeight="1" thickBot="1">
      <c r="A59" s="288" t="s">
        <v>529</v>
      </c>
      <c r="B59" s="289"/>
      <c r="C59" s="148">
        <v>11</v>
      </c>
    </row>
    <row r="60" spans="1:3" ht="13.5" thickBot="1">
      <c r="A60" s="288" t="s">
        <v>210</v>
      </c>
      <c r="B60" s="289"/>
      <c r="C60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54" useFirstPageNumber="1" horizontalDpi="600" verticalDpi="600" orientation="portrait" paperSize="9" scale="75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28">
      <selection activeCell="E40" sqref="E40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+CONCATENATE("9.3.1. melléklet a ……/",LEFT(ÖSSZEFÜGGÉSEK!A5,4),". (….) önkormányzati rendelethez")</f>
        <v>9.3.1. melléklet a ……/2016. (….) önkormányzati rendelethez</v>
      </c>
    </row>
    <row r="2" spans="1:3" s="511" customFormat="1" ht="25.5" customHeight="1">
      <c r="A2" s="461" t="s">
        <v>208</v>
      </c>
      <c r="B2" s="403" t="s">
        <v>609</v>
      </c>
      <c r="C2" s="417" t="s">
        <v>62</v>
      </c>
    </row>
    <row r="3" spans="1:3" s="511" customFormat="1" ht="24.75" thickBot="1">
      <c r="A3" s="504" t="s">
        <v>207</v>
      </c>
      <c r="B3" s="404" t="s">
        <v>429</v>
      </c>
      <c r="C3" s="418" t="s">
        <v>55</v>
      </c>
    </row>
    <row r="4" spans="1:3" s="512" customFormat="1" ht="15.75" customHeight="1" thickBot="1">
      <c r="A4" s="269"/>
      <c r="B4" s="269"/>
      <c r="C4" s="270" t="s">
        <v>56</v>
      </c>
    </row>
    <row r="5" spans="1:3" ht="13.5" thickBot="1">
      <c r="A5" s="462" t="s">
        <v>209</v>
      </c>
      <c r="B5" s="271" t="s">
        <v>576</v>
      </c>
      <c r="C5" s="272" t="s">
        <v>57</v>
      </c>
    </row>
    <row r="6" spans="1:3" s="513" customFormat="1" ht="12.75" customHeight="1" thickBot="1">
      <c r="A6" s="232"/>
      <c r="B6" s="233" t="s">
        <v>503</v>
      </c>
      <c r="C6" s="234" t="s">
        <v>504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530</v>
      </c>
      <c r="C8" s="362">
        <f>SUM(C9:C19)</f>
        <v>110</v>
      </c>
    </row>
    <row r="9" spans="1:3" s="419" customFormat="1" ht="12" customHeight="1">
      <c r="A9" s="505" t="s">
        <v>101</v>
      </c>
      <c r="B9" s="10" t="s">
        <v>285</v>
      </c>
      <c r="C9" s="95">
        <f>'9.4. sz. mell'!C9-'9.4.2. sz. mell'!C9</f>
        <v>0</v>
      </c>
    </row>
    <row r="10" spans="1:3" s="419" customFormat="1" ht="12" customHeight="1">
      <c r="A10" s="506" t="s">
        <v>102</v>
      </c>
      <c r="B10" s="8" t="s">
        <v>286</v>
      </c>
      <c r="C10" s="95">
        <f>'9.4. sz. mell'!C10-'9.4.2. sz. mell'!C10</f>
        <v>0</v>
      </c>
    </row>
    <row r="11" spans="1:3" s="419" customFormat="1" ht="12" customHeight="1">
      <c r="A11" s="506" t="s">
        <v>103</v>
      </c>
      <c r="B11" s="8" t="s">
        <v>287</v>
      </c>
      <c r="C11" s="95">
        <f>'9.4. sz. mell'!C11-'9.4.2. sz. mell'!C11</f>
        <v>0</v>
      </c>
    </row>
    <row r="12" spans="1:3" s="419" customFormat="1" ht="12" customHeight="1">
      <c r="A12" s="506" t="s">
        <v>104</v>
      </c>
      <c r="B12" s="8" t="s">
        <v>288</v>
      </c>
      <c r="C12" s="95">
        <f>'9.4. sz. mell'!C12-'9.4.2. sz. mell'!C12</f>
        <v>0</v>
      </c>
    </row>
    <row r="13" spans="1:3" s="419" customFormat="1" ht="12" customHeight="1">
      <c r="A13" s="506" t="s">
        <v>152</v>
      </c>
      <c r="B13" s="8" t="s">
        <v>289</v>
      </c>
      <c r="C13" s="95">
        <f>'9.4. sz. mell'!C13-'9.4.2. sz. mell'!C13</f>
        <v>76</v>
      </c>
    </row>
    <row r="14" spans="1:3" s="419" customFormat="1" ht="12" customHeight="1">
      <c r="A14" s="506" t="s">
        <v>105</v>
      </c>
      <c r="B14" s="8" t="s">
        <v>411</v>
      </c>
      <c r="C14" s="95">
        <f>'9.4. sz. mell'!C14-'9.4.2. sz. mell'!C14</f>
        <v>21</v>
      </c>
    </row>
    <row r="15" spans="1:3" s="419" customFormat="1" ht="12" customHeight="1">
      <c r="A15" s="506" t="s">
        <v>106</v>
      </c>
      <c r="B15" s="7" t="s">
        <v>412</v>
      </c>
      <c r="C15" s="95">
        <f>'9.4. sz. mell'!C15-'9.4.2. sz. mell'!C15</f>
        <v>13</v>
      </c>
    </row>
    <row r="16" spans="1:3" s="419" customFormat="1" ht="12" customHeight="1">
      <c r="A16" s="506" t="s">
        <v>116</v>
      </c>
      <c r="B16" s="8" t="s">
        <v>292</v>
      </c>
      <c r="C16" s="95">
        <f>'9.4. sz. mell'!C16-'9.4.2. sz. mell'!C16</f>
        <v>0</v>
      </c>
    </row>
    <row r="17" spans="1:3" s="514" customFormat="1" ht="12" customHeight="1">
      <c r="A17" s="506" t="s">
        <v>117</v>
      </c>
      <c r="B17" s="8" t="s">
        <v>293</v>
      </c>
      <c r="C17" s="95">
        <f>'9.4. sz. mell'!C17-'9.4.2. sz. mell'!C17</f>
        <v>0</v>
      </c>
    </row>
    <row r="18" spans="1:3" s="514" customFormat="1" ht="12" customHeight="1">
      <c r="A18" s="506" t="s">
        <v>118</v>
      </c>
      <c r="B18" s="8" t="s">
        <v>448</v>
      </c>
      <c r="C18" s="95">
        <f>'9.4. sz. mell'!C18-'9.4.2. sz. mell'!C18</f>
        <v>0</v>
      </c>
    </row>
    <row r="19" spans="1:3" s="514" customFormat="1" ht="12" customHeight="1" thickBot="1">
      <c r="A19" s="506" t="s">
        <v>119</v>
      </c>
      <c r="B19" s="7" t="s">
        <v>294</v>
      </c>
      <c r="C19" s="95">
        <f>'9.4. sz. mell'!C19-'9.4.2. sz. mell'!C19</f>
        <v>0</v>
      </c>
    </row>
    <row r="20" spans="1:3" s="419" customFormat="1" ht="12" customHeight="1" thickBot="1">
      <c r="A20" s="232" t="s">
        <v>20</v>
      </c>
      <c r="B20" s="276" t="s">
        <v>413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266</v>
      </c>
      <c r="C21" s="95">
        <f>'9.4. sz. mell'!C21-'9.4.2. sz. mell'!C21</f>
        <v>0</v>
      </c>
    </row>
    <row r="22" spans="1:3" s="514" customFormat="1" ht="12" customHeight="1">
      <c r="A22" s="506" t="s">
        <v>108</v>
      </c>
      <c r="B22" s="8" t="s">
        <v>414</v>
      </c>
      <c r="C22" s="95">
        <f>'9.4. sz. mell'!C22-'9.4.2. sz. mell'!C22</f>
        <v>0</v>
      </c>
    </row>
    <row r="23" spans="1:3" s="514" customFormat="1" ht="12" customHeight="1">
      <c r="A23" s="506" t="s">
        <v>109</v>
      </c>
      <c r="B23" s="8" t="s">
        <v>415</v>
      </c>
      <c r="C23" s="95">
        <f>'9.4. sz. mell'!C23-'9.4.2. sz. mell'!C23</f>
        <v>0</v>
      </c>
    </row>
    <row r="24" spans="1:3" s="514" customFormat="1" ht="12" customHeight="1" thickBot="1">
      <c r="A24" s="506" t="s">
        <v>110</v>
      </c>
      <c r="B24" s="8" t="s">
        <v>535</v>
      </c>
      <c r="C24" s="95">
        <f>'9.4. sz. mell'!C24-'9.4.2. sz. mell'!C24</f>
        <v>0</v>
      </c>
    </row>
    <row r="25" spans="1:3" s="514" customFormat="1" ht="12" customHeight="1" thickBot="1">
      <c r="A25" s="240" t="s">
        <v>21</v>
      </c>
      <c r="B25" s="151" t="s">
        <v>178</v>
      </c>
      <c r="C25" s="389"/>
    </row>
    <row r="26" spans="1:3" s="514" customFormat="1" ht="12" customHeight="1" thickBot="1">
      <c r="A26" s="240" t="s">
        <v>22</v>
      </c>
      <c r="B26" s="151" t="s">
        <v>416</v>
      </c>
      <c r="C26" s="362">
        <f>+C27+C28</f>
        <v>0</v>
      </c>
    </row>
    <row r="27" spans="1:3" s="514" customFormat="1" ht="12" customHeight="1">
      <c r="A27" s="507" t="s">
        <v>276</v>
      </c>
      <c r="B27" s="508" t="s">
        <v>414</v>
      </c>
      <c r="C27" s="95">
        <f>'9.4. sz. mell'!C27-'9.4.2. sz. mell'!C27</f>
        <v>0</v>
      </c>
    </row>
    <row r="28" spans="1:3" s="514" customFormat="1" ht="12" customHeight="1">
      <c r="A28" s="507" t="s">
        <v>277</v>
      </c>
      <c r="B28" s="509" t="s">
        <v>417</v>
      </c>
      <c r="C28" s="95">
        <f>'9.4. sz. mell'!C28-'9.4.2. sz. mell'!C28</f>
        <v>0</v>
      </c>
    </row>
    <row r="29" spans="1:3" s="514" customFormat="1" ht="12" customHeight="1" thickBot="1">
      <c r="A29" s="506" t="s">
        <v>278</v>
      </c>
      <c r="B29" s="169" t="s">
        <v>536</v>
      </c>
      <c r="C29" s="95">
        <f>'9.4. sz. mell'!C29-'9.4.2. sz. mell'!C29</f>
        <v>0</v>
      </c>
    </row>
    <row r="30" spans="1:3" s="514" customFormat="1" ht="12" customHeight="1" thickBot="1">
      <c r="A30" s="240" t="s">
        <v>23</v>
      </c>
      <c r="B30" s="151" t="s">
        <v>418</v>
      </c>
      <c r="C30" s="362">
        <f>+C31+C32+C33</f>
        <v>0</v>
      </c>
    </row>
    <row r="31" spans="1:3" s="514" customFormat="1" ht="12" customHeight="1">
      <c r="A31" s="507" t="s">
        <v>94</v>
      </c>
      <c r="B31" s="508" t="s">
        <v>299</v>
      </c>
      <c r="C31" s="95">
        <f>'9.4. sz. mell'!C31-'9.4.2. sz. mell'!C31</f>
        <v>0</v>
      </c>
    </row>
    <row r="32" spans="1:3" s="514" customFormat="1" ht="12" customHeight="1">
      <c r="A32" s="507" t="s">
        <v>95</v>
      </c>
      <c r="B32" s="509" t="s">
        <v>300</v>
      </c>
      <c r="C32" s="95">
        <f>'9.4. sz. mell'!C32-'9.4.2. sz. mell'!C32</f>
        <v>0</v>
      </c>
    </row>
    <row r="33" spans="1:3" s="514" customFormat="1" ht="12" customHeight="1" thickBot="1">
      <c r="A33" s="506" t="s">
        <v>96</v>
      </c>
      <c r="B33" s="169" t="s">
        <v>301</v>
      </c>
      <c r="C33" s="95">
        <f>'9.4. sz. mell'!C33-'9.4.2. sz. mell'!C33</f>
        <v>0</v>
      </c>
    </row>
    <row r="34" spans="1:3" s="419" customFormat="1" ht="12" customHeight="1" thickBot="1">
      <c r="A34" s="240" t="s">
        <v>24</v>
      </c>
      <c r="B34" s="151" t="s">
        <v>387</v>
      </c>
      <c r="C34" s="389"/>
    </row>
    <row r="35" spans="1:3" s="419" customFormat="1" ht="12" customHeight="1" thickBot="1">
      <c r="A35" s="240" t="s">
        <v>25</v>
      </c>
      <c r="B35" s="151" t="s">
        <v>419</v>
      </c>
      <c r="C35" s="410"/>
    </row>
    <row r="36" spans="1:3" s="419" customFormat="1" ht="12" customHeight="1" thickBot="1">
      <c r="A36" s="232" t="s">
        <v>26</v>
      </c>
      <c r="B36" s="151" t="s">
        <v>537</v>
      </c>
      <c r="C36" s="411">
        <f>+C8+C20+C25+C26+C30+C34+C35</f>
        <v>110</v>
      </c>
    </row>
    <row r="37" spans="1:3" s="419" customFormat="1" ht="12" customHeight="1" thickBot="1">
      <c r="A37" s="277" t="s">
        <v>27</v>
      </c>
      <c r="B37" s="151" t="s">
        <v>421</v>
      </c>
      <c r="C37" s="411">
        <f>+C38+C39+C40</f>
        <v>53625</v>
      </c>
    </row>
    <row r="38" spans="1:3" s="419" customFormat="1" ht="12" customHeight="1">
      <c r="A38" s="507" t="s">
        <v>422</v>
      </c>
      <c r="B38" s="508" t="s">
        <v>244</v>
      </c>
      <c r="C38" s="95">
        <f>'9.4. sz. mell'!C38-'9.4.2. sz. mell'!C38</f>
        <v>0</v>
      </c>
    </row>
    <row r="39" spans="1:3" s="419" customFormat="1" ht="12" customHeight="1">
      <c r="A39" s="507" t="s">
        <v>423</v>
      </c>
      <c r="B39" s="509" t="s">
        <v>2</v>
      </c>
      <c r="C39" s="95">
        <f>'9.4. sz. mell'!C39-'9.4.2. sz. mell'!C39</f>
        <v>0</v>
      </c>
    </row>
    <row r="40" spans="1:3" s="514" customFormat="1" ht="12" customHeight="1" thickBot="1">
      <c r="A40" s="506" t="s">
        <v>424</v>
      </c>
      <c r="B40" s="169" t="s">
        <v>425</v>
      </c>
      <c r="C40" s="95">
        <f>'9.4. sz. mell'!C40-'9.4.2. sz. mell'!C40</f>
        <v>53625</v>
      </c>
    </row>
    <row r="41" spans="1:3" s="514" customFormat="1" ht="15" customHeight="1" thickBot="1">
      <c r="A41" s="277" t="s">
        <v>28</v>
      </c>
      <c r="B41" s="278" t="s">
        <v>426</v>
      </c>
      <c r="C41" s="414">
        <f>+C36+C37</f>
        <v>53735</v>
      </c>
    </row>
    <row r="42" spans="1:3" s="514" customFormat="1" ht="15" customHeight="1">
      <c r="A42" s="279"/>
      <c r="B42" s="280"/>
      <c r="C42" s="412"/>
    </row>
    <row r="43" spans="1:3" ht="13.5" thickBot="1">
      <c r="A43" s="281"/>
      <c r="B43" s="282"/>
      <c r="C43" s="413"/>
    </row>
    <row r="44" spans="1:3" s="513" customFormat="1" ht="16.5" customHeight="1" thickBot="1">
      <c r="A44" s="283"/>
      <c r="B44" s="284" t="s">
        <v>59</v>
      </c>
      <c r="C44" s="414"/>
    </row>
    <row r="45" spans="1:3" s="515" customFormat="1" ht="12" customHeight="1" thickBot="1">
      <c r="A45" s="240" t="s">
        <v>19</v>
      </c>
      <c r="B45" s="151" t="s">
        <v>427</v>
      </c>
      <c r="C45" s="362">
        <f>SUM(C46:C50)</f>
        <v>53636</v>
      </c>
    </row>
    <row r="46" spans="1:3" ht="12" customHeight="1">
      <c r="A46" s="506" t="s">
        <v>101</v>
      </c>
      <c r="B46" s="9" t="s">
        <v>50</v>
      </c>
      <c r="C46" s="95">
        <f>'9.4. sz. mell'!C46-'9.4.2. sz. mell'!C46</f>
        <v>31121</v>
      </c>
    </row>
    <row r="47" spans="1:3" ht="12" customHeight="1">
      <c r="A47" s="506" t="s">
        <v>102</v>
      </c>
      <c r="B47" s="8" t="s">
        <v>187</v>
      </c>
      <c r="C47" s="95">
        <f>'9.4. sz. mell'!C47-'9.4.2. sz. mell'!C47</f>
        <v>8310</v>
      </c>
    </row>
    <row r="48" spans="1:3" ht="12" customHeight="1">
      <c r="A48" s="506" t="s">
        <v>103</v>
      </c>
      <c r="B48" s="8" t="s">
        <v>143</v>
      </c>
      <c r="C48" s="95">
        <f>'9.4. sz. mell'!C48-'9.4.2. sz. mell'!C48</f>
        <v>14205</v>
      </c>
    </row>
    <row r="49" spans="1:3" ht="12" customHeight="1">
      <c r="A49" s="506" t="s">
        <v>104</v>
      </c>
      <c r="B49" s="8" t="s">
        <v>188</v>
      </c>
      <c r="C49" s="95">
        <f>'9.4. sz. mell'!C49-'9.4.2. sz. mell'!C49</f>
        <v>0</v>
      </c>
    </row>
    <row r="50" spans="1:3" ht="12" customHeight="1" thickBot="1">
      <c r="A50" s="506" t="s">
        <v>152</v>
      </c>
      <c r="B50" s="8" t="s">
        <v>189</v>
      </c>
      <c r="C50" s="95">
        <f>'9.4. sz. mell'!C50-'9.4.2. sz. mell'!C50</f>
        <v>0</v>
      </c>
    </row>
    <row r="51" spans="1:3" ht="12" customHeight="1" thickBot="1">
      <c r="A51" s="240" t="s">
        <v>20</v>
      </c>
      <c r="B51" s="151" t="s">
        <v>428</v>
      </c>
      <c r="C51" s="362">
        <f>SUM(C52:C54)</f>
        <v>99</v>
      </c>
    </row>
    <row r="52" spans="1:3" s="515" customFormat="1" ht="12" customHeight="1">
      <c r="A52" s="506" t="s">
        <v>107</v>
      </c>
      <c r="B52" s="9" t="s">
        <v>234</v>
      </c>
      <c r="C52" s="95">
        <f>'9.4. sz. mell'!C52-'9.4.2. sz. mell'!C52</f>
        <v>99</v>
      </c>
    </row>
    <row r="53" spans="1:3" ht="12" customHeight="1">
      <c r="A53" s="506" t="s">
        <v>108</v>
      </c>
      <c r="B53" s="8" t="s">
        <v>191</v>
      </c>
      <c r="C53" s="95">
        <f>'9.4. sz. mell'!C53-'9.4.2. sz. mell'!C53</f>
        <v>0</v>
      </c>
    </row>
    <row r="54" spans="1:3" ht="12" customHeight="1">
      <c r="A54" s="506" t="s">
        <v>109</v>
      </c>
      <c r="B54" s="8" t="s">
        <v>60</v>
      </c>
      <c r="C54" s="95">
        <f>'9.4. sz. mell'!C54-'9.4.2. sz. mell'!C54</f>
        <v>0</v>
      </c>
    </row>
    <row r="55" spans="1:3" ht="12" customHeight="1" thickBot="1">
      <c r="A55" s="506" t="s">
        <v>110</v>
      </c>
      <c r="B55" s="8" t="s">
        <v>534</v>
      </c>
      <c r="C55" s="95">
        <f>'9.4. sz. mell'!C55-'9.4.2. sz. mell'!C55</f>
        <v>0</v>
      </c>
    </row>
    <row r="56" spans="1:3" ht="15" customHeight="1" thickBot="1">
      <c r="A56" s="240" t="s">
        <v>21</v>
      </c>
      <c r="B56" s="151" t="s">
        <v>13</v>
      </c>
      <c r="C56" s="389"/>
    </row>
    <row r="57" spans="1:3" ht="13.5" thickBot="1">
      <c r="A57" s="240" t="s">
        <v>22</v>
      </c>
      <c r="B57" s="285" t="s">
        <v>541</v>
      </c>
      <c r="C57" s="415">
        <f>+C45+C51+C56</f>
        <v>53735</v>
      </c>
    </row>
    <row r="58" ht="15" customHeight="1" thickBot="1">
      <c r="C58" s="416"/>
    </row>
    <row r="59" spans="1:3" ht="14.25" customHeight="1" thickBot="1">
      <c r="A59" s="288" t="s">
        <v>529</v>
      </c>
      <c r="B59" s="289"/>
      <c r="C59" s="148">
        <v>11</v>
      </c>
    </row>
    <row r="60" spans="1:3" ht="13.5" thickBot="1">
      <c r="A60" s="288" t="s">
        <v>210</v>
      </c>
      <c r="B60" s="289"/>
      <c r="C60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55" useFirstPageNumber="1" horizontalDpi="600" verticalDpi="600" orientation="portrait" paperSize="9" scale="75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41" sqref="C41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+CONCATENATE("9.3.2. melléklet a ……/",LEFT(ÖSSZEFÜGGÉSEK!A5,4),". (….) önkormányzati rendelethez")</f>
        <v>9.3.2. melléklet a ……/2016. (….) önkormányzati rendelethez</v>
      </c>
    </row>
    <row r="2" spans="1:3" s="511" customFormat="1" ht="36">
      <c r="A2" s="461" t="s">
        <v>208</v>
      </c>
      <c r="B2" s="403" t="s">
        <v>609</v>
      </c>
      <c r="C2" s="417" t="s">
        <v>62</v>
      </c>
    </row>
    <row r="3" spans="1:3" s="511" customFormat="1" ht="24.75" thickBot="1">
      <c r="A3" s="504" t="s">
        <v>207</v>
      </c>
      <c r="B3" s="404" t="s">
        <v>430</v>
      </c>
      <c r="C3" s="418" t="s">
        <v>61</v>
      </c>
    </row>
    <row r="4" spans="1:3" s="512" customFormat="1" ht="15.75" customHeight="1" thickBot="1">
      <c r="A4" s="269"/>
      <c r="B4" s="269"/>
      <c r="C4" s="270" t="s">
        <v>56</v>
      </c>
    </row>
    <row r="5" spans="1:3" ht="13.5" thickBot="1">
      <c r="A5" s="462" t="s">
        <v>209</v>
      </c>
      <c r="B5" s="271" t="s">
        <v>576</v>
      </c>
      <c r="C5" s="272" t="s">
        <v>57</v>
      </c>
    </row>
    <row r="6" spans="1:3" s="513" customFormat="1" ht="12.75" customHeight="1" thickBot="1">
      <c r="A6" s="232"/>
      <c r="B6" s="233" t="s">
        <v>503</v>
      </c>
      <c r="C6" s="234" t="s">
        <v>504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530</v>
      </c>
      <c r="C8" s="362">
        <f>SUM(C9:C19)</f>
        <v>0</v>
      </c>
    </row>
    <row r="9" spans="1:3" s="419" customFormat="1" ht="12" customHeight="1">
      <c r="A9" s="505" t="s">
        <v>101</v>
      </c>
      <c r="B9" s="10" t="s">
        <v>285</v>
      </c>
      <c r="C9" s="408"/>
    </row>
    <row r="10" spans="1:3" s="419" customFormat="1" ht="12" customHeight="1">
      <c r="A10" s="506" t="s">
        <v>102</v>
      </c>
      <c r="B10" s="8" t="s">
        <v>286</v>
      </c>
      <c r="C10" s="360"/>
    </row>
    <row r="11" spans="1:3" s="419" customFormat="1" ht="12" customHeight="1">
      <c r="A11" s="506" t="s">
        <v>103</v>
      </c>
      <c r="B11" s="8" t="s">
        <v>287</v>
      </c>
      <c r="C11" s="360"/>
    </row>
    <row r="12" spans="1:3" s="419" customFormat="1" ht="12" customHeight="1">
      <c r="A12" s="506" t="s">
        <v>104</v>
      </c>
      <c r="B12" s="8" t="s">
        <v>288</v>
      </c>
      <c r="C12" s="360"/>
    </row>
    <row r="13" spans="1:3" s="419" customFormat="1" ht="12" customHeight="1">
      <c r="A13" s="506" t="s">
        <v>152</v>
      </c>
      <c r="B13" s="8" t="s">
        <v>289</v>
      </c>
      <c r="C13" s="360"/>
    </row>
    <row r="14" spans="1:3" s="419" customFormat="1" ht="12" customHeight="1">
      <c r="A14" s="506" t="s">
        <v>105</v>
      </c>
      <c r="B14" s="8" t="s">
        <v>411</v>
      </c>
      <c r="C14" s="360"/>
    </row>
    <row r="15" spans="1:3" s="419" customFormat="1" ht="12" customHeight="1">
      <c r="A15" s="506" t="s">
        <v>106</v>
      </c>
      <c r="B15" s="7" t="s">
        <v>412</v>
      </c>
      <c r="C15" s="360"/>
    </row>
    <row r="16" spans="1:3" s="419" customFormat="1" ht="12" customHeight="1">
      <c r="A16" s="506" t="s">
        <v>116</v>
      </c>
      <c r="B16" s="8" t="s">
        <v>292</v>
      </c>
      <c r="C16" s="409"/>
    </row>
    <row r="17" spans="1:3" s="514" customFormat="1" ht="12" customHeight="1">
      <c r="A17" s="506" t="s">
        <v>117</v>
      </c>
      <c r="B17" s="8" t="s">
        <v>293</v>
      </c>
      <c r="C17" s="360"/>
    </row>
    <row r="18" spans="1:3" s="514" customFormat="1" ht="12" customHeight="1">
      <c r="A18" s="506" t="s">
        <v>118</v>
      </c>
      <c r="B18" s="8" t="s">
        <v>448</v>
      </c>
      <c r="C18" s="361"/>
    </row>
    <row r="19" spans="1:3" s="514" customFormat="1" ht="12" customHeight="1" thickBot="1">
      <c r="A19" s="506" t="s">
        <v>119</v>
      </c>
      <c r="B19" s="7" t="s">
        <v>294</v>
      </c>
      <c r="C19" s="361"/>
    </row>
    <row r="20" spans="1:3" s="419" customFormat="1" ht="12" customHeight="1" thickBot="1">
      <c r="A20" s="232" t="s">
        <v>20</v>
      </c>
      <c r="B20" s="276" t="s">
        <v>413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266</v>
      </c>
      <c r="C21" s="360"/>
    </row>
    <row r="22" spans="1:3" s="514" customFormat="1" ht="12" customHeight="1">
      <c r="A22" s="506" t="s">
        <v>108</v>
      </c>
      <c r="B22" s="8" t="s">
        <v>414</v>
      </c>
      <c r="C22" s="360"/>
    </row>
    <row r="23" spans="1:3" s="514" customFormat="1" ht="12" customHeight="1">
      <c r="A23" s="506" t="s">
        <v>109</v>
      </c>
      <c r="B23" s="8" t="s">
        <v>415</v>
      </c>
      <c r="C23" s="360"/>
    </row>
    <row r="24" spans="1:3" s="514" customFormat="1" ht="12" customHeight="1" thickBot="1">
      <c r="A24" s="506" t="s">
        <v>110</v>
      </c>
      <c r="B24" s="8" t="s">
        <v>535</v>
      </c>
      <c r="C24" s="360"/>
    </row>
    <row r="25" spans="1:3" s="514" customFormat="1" ht="12" customHeight="1" thickBot="1">
      <c r="A25" s="240" t="s">
        <v>21</v>
      </c>
      <c r="B25" s="151" t="s">
        <v>178</v>
      </c>
      <c r="C25" s="389"/>
    </row>
    <row r="26" spans="1:3" s="514" customFormat="1" ht="12" customHeight="1" thickBot="1">
      <c r="A26" s="240" t="s">
        <v>22</v>
      </c>
      <c r="B26" s="151" t="s">
        <v>416</v>
      </c>
      <c r="C26" s="362">
        <f>+C27+C28</f>
        <v>0</v>
      </c>
    </row>
    <row r="27" spans="1:3" s="514" customFormat="1" ht="12" customHeight="1">
      <c r="A27" s="507" t="s">
        <v>276</v>
      </c>
      <c r="B27" s="508" t="s">
        <v>414</v>
      </c>
      <c r="C27" s="95"/>
    </row>
    <row r="28" spans="1:3" s="514" customFormat="1" ht="12" customHeight="1">
      <c r="A28" s="507" t="s">
        <v>277</v>
      </c>
      <c r="B28" s="509" t="s">
        <v>417</v>
      </c>
      <c r="C28" s="363"/>
    </row>
    <row r="29" spans="1:3" s="514" customFormat="1" ht="12" customHeight="1" thickBot="1">
      <c r="A29" s="506" t="s">
        <v>278</v>
      </c>
      <c r="B29" s="169" t="s">
        <v>536</v>
      </c>
      <c r="C29" s="102"/>
    </row>
    <row r="30" spans="1:3" s="514" customFormat="1" ht="12" customHeight="1" thickBot="1">
      <c r="A30" s="240" t="s">
        <v>23</v>
      </c>
      <c r="B30" s="151" t="s">
        <v>418</v>
      </c>
      <c r="C30" s="362">
        <f>+C31+C32+C33</f>
        <v>0</v>
      </c>
    </row>
    <row r="31" spans="1:3" s="514" customFormat="1" ht="12" customHeight="1">
      <c r="A31" s="507" t="s">
        <v>94</v>
      </c>
      <c r="B31" s="508" t="s">
        <v>299</v>
      </c>
      <c r="C31" s="95"/>
    </row>
    <row r="32" spans="1:3" s="514" customFormat="1" ht="12" customHeight="1">
      <c r="A32" s="507" t="s">
        <v>95</v>
      </c>
      <c r="B32" s="509" t="s">
        <v>300</v>
      </c>
      <c r="C32" s="363"/>
    </row>
    <row r="33" spans="1:3" s="514" customFormat="1" ht="12" customHeight="1" thickBot="1">
      <c r="A33" s="506" t="s">
        <v>96</v>
      </c>
      <c r="B33" s="169" t="s">
        <v>301</v>
      </c>
      <c r="C33" s="102"/>
    </row>
    <row r="34" spans="1:3" s="419" customFormat="1" ht="12" customHeight="1" thickBot="1">
      <c r="A34" s="240" t="s">
        <v>24</v>
      </c>
      <c r="B34" s="151" t="s">
        <v>387</v>
      </c>
      <c r="C34" s="389"/>
    </row>
    <row r="35" spans="1:3" s="419" customFormat="1" ht="12" customHeight="1" thickBot="1">
      <c r="A35" s="240" t="s">
        <v>25</v>
      </c>
      <c r="B35" s="151" t="s">
        <v>419</v>
      </c>
      <c r="C35" s="410"/>
    </row>
    <row r="36" spans="1:3" s="419" customFormat="1" ht="12" customHeight="1" thickBot="1">
      <c r="A36" s="232" t="s">
        <v>26</v>
      </c>
      <c r="B36" s="151" t="s">
        <v>537</v>
      </c>
      <c r="C36" s="411">
        <f>+C8+C20+C25+C26+C30+C34+C35</f>
        <v>0</v>
      </c>
    </row>
    <row r="37" spans="1:3" s="419" customFormat="1" ht="12" customHeight="1" thickBot="1">
      <c r="A37" s="277" t="s">
        <v>27</v>
      </c>
      <c r="B37" s="151" t="s">
        <v>421</v>
      </c>
      <c r="C37" s="411">
        <f>+C38+C39+C40</f>
        <v>896</v>
      </c>
    </row>
    <row r="38" spans="1:3" s="419" customFormat="1" ht="12" customHeight="1">
      <c r="A38" s="507" t="s">
        <v>422</v>
      </c>
      <c r="B38" s="508" t="s">
        <v>244</v>
      </c>
      <c r="C38" s="95"/>
    </row>
    <row r="39" spans="1:3" s="419" customFormat="1" ht="12" customHeight="1">
      <c r="A39" s="507" t="s">
        <v>423</v>
      </c>
      <c r="B39" s="509" t="s">
        <v>2</v>
      </c>
      <c r="C39" s="363"/>
    </row>
    <row r="40" spans="1:3" s="514" customFormat="1" ht="12" customHeight="1" thickBot="1">
      <c r="A40" s="506" t="s">
        <v>424</v>
      </c>
      <c r="B40" s="169" t="s">
        <v>425</v>
      </c>
      <c r="C40" s="102">
        <v>896</v>
      </c>
    </row>
    <row r="41" spans="1:3" s="514" customFormat="1" ht="15" customHeight="1" thickBot="1">
      <c r="A41" s="277" t="s">
        <v>28</v>
      </c>
      <c r="B41" s="278" t="s">
        <v>426</v>
      </c>
      <c r="C41" s="414">
        <f>+C36+C37</f>
        <v>896</v>
      </c>
    </row>
    <row r="42" spans="1:3" s="514" customFormat="1" ht="15" customHeight="1">
      <c r="A42" s="279"/>
      <c r="B42" s="280"/>
      <c r="C42" s="412"/>
    </row>
    <row r="43" spans="1:3" ht="13.5" thickBot="1">
      <c r="A43" s="281"/>
      <c r="B43" s="282"/>
      <c r="C43" s="413"/>
    </row>
    <row r="44" spans="1:3" s="513" customFormat="1" ht="16.5" customHeight="1" thickBot="1">
      <c r="A44" s="283"/>
      <c r="B44" s="284" t="s">
        <v>59</v>
      </c>
      <c r="C44" s="414"/>
    </row>
    <row r="45" spans="1:3" s="515" customFormat="1" ht="12" customHeight="1" thickBot="1">
      <c r="A45" s="240" t="s">
        <v>19</v>
      </c>
      <c r="B45" s="151" t="s">
        <v>427</v>
      </c>
      <c r="C45" s="362">
        <f>SUM(C46:C50)</f>
        <v>896</v>
      </c>
    </row>
    <row r="46" spans="1:3" ht="12" customHeight="1">
      <c r="A46" s="506" t="s">
        <v>101</v>
      </c>
      <c r="B46" s="9" t="s">
        <v>50</v>
      </c>
      <c r="C46" s="95">
        <v>660</v>
      </c>
    </row>
    <row r="47" spans="1:3" ht="12" customHeight="1">
      <c r="A47" s="506" t="s">
        <v>102</v>
      </c>
      <c r="B47" s="8" t="s">
        <v>187</v>
      </c>
      <c r="C47" s="98">
        <v>236</v>
      </c>
    </row>
    <row r="48" spans="1:3" ht="12" customHeight="1">
      <c r="A48" s="506" t="s">
        <v>103</v>
      </c>
      <c r="B48" s="8" t="s">
        <v>143</v>
      </c>
      <c r="C48" s="98"/>
    </row>
    <row r="49" spans="1:3" ht="12" customHeight="1">
      <c r="A49" s="506" t="s">
        <v>104</v>
      </c>
      <c r="B49" s="8" t="s">
        <v>188</v>
      </c>
      <c r="C49" s="98"/>
    </row>
    <row r="50" spans="1:3" ht="12" customHeight="1" thickBot="1">
      <c r="A50" s="506" t="s">
        <v>152</v>
      </c>
      <c r="B50" s="8" t="s">
        <v>189</v>
      </c>
      <c r="C50" s="98"/>
    </row>
    <row r="51" spans="1:3" ht="12" customHeight="1" thickBot="1">
      <c r="A51" s="240" t="s">
        <v>20</v>
      </c>
      <c r="B51" s="151" t="s">
        <v>428</v>
      </c>
      <c r="C51" s="362">
        <f>SUM(C52:C54)</f>
        <v>0</v>
      </c>
    </row>
    <row r="52" spans="1:3" s="515" customFormat="1" ht="12" customHeight="1">
      <c r="A52" s="506" t="s">
        <v>107</v>
      </c>
      <c r="B52" s="9" t="s">
        <v>234</v>
      </c>
      <c r="C52" s="95"/>
    </row>
    <row r="53" spans="1:3" ht="12" customHeight="1">
      <c r="A53" s="506" t="s">
        <v>108</v>
      </c>
      <c r="B53" s="8" t="s">
        <v>191</v>
      </c>
      <c r="C53" s="98"/>
    </row>
    <row r="54" spans="1:3" ht="12" customHeight="1">
      <c r="A54" s="506" t="s">
        <v>109</v>
      </c>
      <c r="B54" s="8" t="s">
        <v>60</v>
      </c>
      <c r="C54" s="98"/>
    </row>
    <row r="55" spans="1:3" ht="12" customHeight="1" thickBot="1">
      <c r="A55" s="506" t="s">
        <v>110</v>
      </c>
      <c r="B55" s="8" t="s">
        <v>534</v>
      </c>
      <c r="C55" s="98"/>
    </row>
    <row r="56" spans="1:3" ht="15" customHeight="1" thickBot="1">
      <c r="A56" s="240" t="s">
        <v>21</v>
      </c>
      <c r="B56" s="151" t="s">
        <v>13</v>
      </c>
      <c r="C56" s="389"/>
    </row>
    <row r="57" spans="1:3" ht="13.5" thickBot="1">
      <c r="A57" s="240" t="s">
        <v>22</v>
      </c>
      <c r="B57" s="285" t="s">
        <v>541</v>
      </c>
      <c r="C57" s="415">
        <f>+C45+C51+C56</f>
        <v>896</v>
      </c>
    </row>
    <row r="58" ht="15" customHeight="1" thickBot="1">
      <c r="C58" s="416"/>
    </row>
    <row r="59" spans="1:3" ht="14.25" customHeight="1" thickBot="1">
      <c r="A59" s="288" t="s">
        <v>529</v>
      </c>
      <c r="B59" s="289"/>
      <c r="C59" s="148"/>
    </row>
    <row r="60" spans="1:3" ht="13.5" thickBot="1">
      <c r="A60" s="288" t="s">
        <v>210</v>
      </c>
      <c r="B60" s="289"/>
      <c r="C60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56" useFirstPageNumber="1" horizontalDpi="600" verticalDpi="600" orientation="portrait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82">
      <selection activeCell="B113" sqref="B112:B113"/>
    </sheetView>
  </sheetViews>
  <sheetFormatPr defaultColWidth="9.00390625" defaultRowHeight="12.75"/>
  <cols>
    <col min="1" max="1" width="9.50390625" style="434" customWidth="1"/>
    <col min="2" max="2" width="91.625" style="434" customWidth="1"/>
    <col min="3" max="3" width="21.625" style="435" customWidth="1"/>
    <col min="4" max="4" width="9.00390625" style="468" customWidth="1"/>
    <col min="5" max="16384" width="9.375" style="468" customWidth="1"/>
  </cols>
  <sheetData>
    <row r="1" spans="1:3" ht="15.75" customHeight="1">
      <c r="A1" s="594" t="s">
        <v>16</v>
      </c>
      <c r="B1" s="594"/>
      <c r="C1" s="594"/>
    </row>
    <row r="2" spans="1:3" ht="15.75" customHeight="1" thickBot="1">
      <c r="A2" s="593" t="s">
        <v>156</v>
      </c>
      <c r="B2" s="593"/>
      <c r="C2" s="352" t="s">
        <v>235</v>
      </c>
    </row>
    <row r="3" spans="1:3" ht="37.5" customHeight="1" thickBot="1">
      <c r="A3" s="23" t="s">
        <v>72</v>
      </c>
      <c r="B3" s="24" t="s">
        <v>18</v>
      </c>
      <c r="C3" s="45" t="str">
        <f>+CONCATENATE(LEFT(ÖSSZEFÜGGÉSEK!A5,4),". évi előirányzat")</f>
        <v>2016. évi előirányzat</v>
      </c>
    </row>
    <row r="4" spans="1:3" s="469" customFormat="1" ht="12" customHeight="1" thickBot="1">
      <c r="A4" s="463"/>
      <c r="B4" s="464" t="s">
        <v>503</v>
      </c>
      <c r="C4" s="465" t="s">
        <v>504</v>
      </c>
    </row>
    <row r="5" spans="1:3" s="470" customFormat="1" ht="12" customHeight="1" thickBot="1">
      <c r="A5" s="20" t="s">
        <v>19</v>
      </c>
      <c r="B5" s="21" t="s">
        <v>260</v>
      </c>
      <c r="C5" s="342">
        <f>+C6+C7+C8+C9+C10+C11</f>
        <v>140559</v>
      </c>
    </row>
    <row r="6" spans="1:3" s="470" customFormat="1" ht="12" customHeight="1">
      <c r="A6" s="15" t="s">
        <v>101</v>
      </c>
      <c r="B6" s="471" t="s">
        <v>261</v>
      </c>
      <c r="C6" s="345">
        <f>'1.1.sz.mell.'!C6-'1.3.sz.mell.'!C6</f>
        <v>43439</v>
      </c>
    </row>
    <row r="7" spans="1:3" s="470" customFormat="1" ht="12" customHeight="1">
      <c r="A7" s="14" t="s">
        <v>102</v>
      </c>
      <c r="B7" s="472" t="s">
        <v>262</v>
      </c>
      <c r="C7" s="345">
        <f>'1.1.sz.mell.'!C7-'1.3.sz.mell.'!C7</f>
        <v>39025</v>
      </c>
    </row>
    <row r="8" spans="1:3" s="470" customFormat="1" ht="12" customHeight="1">
      <c r="A8" s="14" t="s">
        <v>103</v>
      </c>
      <c r="B8" s="472" t="s">
        <v>562</v>
      </c>
      <c r="C8" s="345">
        <f>'1.1.sz.mell.'!C8-'1.3.sz.mell.'!C8</f>
        <v>55767</v>
      </c>
    </row>
    <row r="9" spans="1:3" s="470" customFormat="1" ht="12" customHeight="1">
      <c r="A9" s="14" t="s">
        <v>104</v>
      </c>
      <c r="B9" s="472" t="s">
        <v>264</v>
      </c>
      <c r="C9" s="345">
        <f>'1.1.sz.mell.'!C9-'1.3.sz.mell.'!C9</f>
        <v>2328</v>
      </c>
    </row>
    <row r="10" spans="1:3" s="470" customFormat="1" ht="12" customHeight="1">
      <c r="A10" s="14" t="s">
        <v>152</v>
      </c>
      <c r="B10" s="338" t="s">
        <v>444</v>
      </c>
      <c r="C10" s="345">
        <f>'1.1.sz.mell.'!C10-'1.3.sz.mell.'!C10</f>
        <v>0</v>
      </c>
    </row>
    <row r="11" spans="1:3" s="470" customFormat="1" ht="12" customHeight="1" thickBot="1">
      <c r="A11" s="16" t="s">
        <v>105</v>
      </c>
      <c r="B11" s="339" t="s">
        <v>445</v>
      </c>
      <c r="C11" s="345">
        <f>'1.1.sz.mell.'!C11-'1.3.sz.mell.'!C11</f>
        <v>0</v>
      </c>
    </row>
    <row r="12" spans="1:3" s="470" customFormat="1" ht="12" customHeight="1" thickBot="1">
      <c r="A12" s="20" t="s">
        <v>20</v>
      </c>
      <c r="B12" s="337" t="s">
        <v>265</v>
      </c>
      <c r="C12" s="342">
        <f>+C13+C14+C15+C16+C17</f>
        <v>104758</v>
      </c>
    </row>
    <row r="13" spans="1:3" s="470" customFormat="1" ht="12" customHeight="1">
      <c r="A13" s="15" t="s">
        <v>107</v>
      </c>
      <c r="B13" s="471" t="s">
        <v>266</v>
      </c>
      <c r="C13" s="345">
        <f>'1.1.sz.mell.'!C13-'1.3.sz.mell.'!C13</f>
        <v>0</v>
      </c>
    </row>
    <row r="14" spans="1:3" s="470" customFormat="1" ht="12" customHeight="1">
      <c r="A14" s="14" t="s">
        <v>108</v>
      </c>
      <c r="B14" s="472" t="s">
        <v>267</v>
      </c>
      <c r="C14" s="345">
        <f>'1.1.sz.mell.'!C14-'1.3.sz.mell.'!C14</f>
        <v>0</v>
      </c>
    </row>
    <row r="15" spans="1:3" s="470" customFormat="1" ht="12" customHeight="1">
      <c r="A15" s="14" t="s">
        <v>109</v>
      </c>
      <c r="B15" s="472" t="s">
        <v>434</v>
      </c>
      <c r="C15" s="345">
        <f>'1.1.sz.mell.'!C15-'1.3.sz.mell.'!C15</f>
        <v>0</v>
      </c>
    </row>
    <row r="16" spans="1:3" s="470" customFormat="1" ht="12" customHeight="1">
      <c r="A16" s="14" t="s">
        <v>110</v>
      </c>
      <c r="B16" s="472" t="s">
        <v>435</v>
      </c>
      <c r="C16" s="345">
        <f>'1.1.sz.mell.'!C16-'1.3.sz.mell.'!C16</f>
        <v>0</v>
      </c>
    </row>
    <row r="17" spans="1:3" s="470" customFormat="1" ht="12" customHeight="1">
      <c r="A17" s="14" t="s">
        <v>111</v>
      </c>
      <c r="B17" s="472" t="s">
        <v>268</v>
      </c>
      <c r="C17" s="345">
        <f>'1.1.sz.mell.'!C17-'1.3.sz.mell.'!C17</f>
        <v>104758</v>
      </c>
    </row>
    <row r="18" spans="1:3" s="470" customFormat="1" ht="12" customHeight="1" thickBot="1">
      <c r="A18" s="16" t="s">
        <v>120</v>
      </c>
      <c r="B18" s="339" t="s">
        <v>269</v>
      </c>
      <c r="C18" s="345">
        <f>'1.1.sz.mell.'!C18-'1.3.sz.mell.'!C18</f>
        <v>0</v>
      </c>
    </row>
    <row r="19" spans="1:3" s="470" customFormat="1" ht="12" customHeight="1" thickBot="1">
      <c r="A19" s="20" t="s">
        <v>21</v>
      </c>
      <c r="B19" s="21" t="s">
        <v>270</v>
      </c>
      <c r="C19" s="342">
        <f>+C20+C21+C22+C23+C24</f>
        <v>4382</v>
      </c>
    </row>
    <row r="20" spans="1:3" s="470" customFormat="1" ht="12" customHeight="1">
      <c r="A20" s="15" t="s">
        <v>90</v>
      </c>
      <c r="B20" s="471" t="s">
        <v>271</v>
      </c>
      <c r="C20" s="345">
        <f>'1.1.sz.mell.'!C20-'1.3.sz.mell.'!C20</f>
        <v>0</v>
      </c>
    </row>
    <row r="21" spans="1:3" s="470" customFormat="1" ht="12" customHeight="1">
      <c r="A21" s="14" t="s">
        <v>91</v>
      </c>
      <c r="B21" s="472" t="s">
        <v>272</v>
      </c>
      <c r="C21" s="345">
        <f>'1.1.sz.mell.'!C21-'1.3.sz.mell.'!C21</f>
        <v>0</v>
      </c>
    </row>
    <row r="22" spans="1:3" s="470" customFormat="1" ht="12" customHeight="1">
      <c r="A22" s="14" t="s">
        <v>92</v>
      </c>
      <c r="B22" s="472" t="s">
        <v>436</v>
      </c>
      <c r="C22" s="345">
        <f>'1.1.sz.mell.'!C22-'1.3.sz.mell.'!C22</f>
        <v>0</v>
      </c>
    </row>
    <row r="23" spans="1:3" s="470" customFormat="1" ht="12" customHeight="1">
      <c r="A23" s="14" t="s">
        <v>93</v>
      </c>
      <c r="B23" s="472" t="s">
        <v>437</v>
      </c>
      <c r="C23" s="345">
        <f>'1.1.sz.mell.'!C23-'1.3.sz.mell.'!C23</f>
        <v>0</v>
      </c>
    </row>
    <row r="24" spans="1:3" s="470" customFormat="1" ht="12" customHeight="1">
      <c r="A24" s="14" t="s">
        <v>175</v>
      </c>
      <c r="B24" s="472" t="s">
        <v>273</v>
      </c>
      <c r="C24" s="345">
        <f>'1.1.sz.mell.'!C24-'1.3.sz.mell.'!C24</f>
        <v>4382</v>
      </c>
    </row>
    <row r="25" spans="1:3" s="470" customFormat="1" ht="12" customHeight="1" thickBot="1">
      <c r="A25" s="16" t="s">
        <v>176</v>
      </c>
      <c r="B25" s="473" t="s">
        <v>274</v>
      </c>
      <c r="C25" s="345">
        <f>'1.1.sz.mell.'!C25-'1.3.sz.mell.'!C25</f>
        <v>0</v>
      </c>
    </row>
    <row r="26" spans="1:3" s="470" customFormat="1" ht="12" customHeight="1" thickBot="1">
      <c r="A26" s="20" t="s">
        <v>177</v>
      </c>
      <c r="B26" s="21" t="s">
        <v>573</v>
      </c>
      <c r="C26" s="348">
        <f>SUM(C27:C33)</f>
        <v>34020</v>
      </c>
    </row>
    <row r="27" spans="1:3" s="470" customFormat="1" ht="12" customHeight="1">
      <c r="A27" s="15" t="s">
        <v>276</v>
      </c>
      <c r="B27" s="471" t="s">
        <v>567</v>
      </c>
      <c r="C27" s="345">
        <f>'1.1.sz.mell.'!C27-'1.3.sz.mell.'!C27</f>
        <v>0</v>
      </c>
    </row>
    <row r="28" spans="1:3" s="470" customFormat="1" ht="12" customHeight="1">
      <c r="A28" s="14" t="s">
        <v>277</v>
      </c>
      <c r="B28" s="472" t="s">
        <v>579</v>
      </c>
      <c r="C28" s="345">
        <f>'1.1.sz.mell.'!C28-'1.3.sz.mell.'!C28</f>
        <v>2500</v>
      </c>
    </row>
    <row r="29" spans="1:3" s="470" customFormat="1" ht="12" customHeight="1">
      <c r="A29" s="14" t="s">
        <v>278</v>
      </c>
      <c r="B29" s="472" t="s">
        <v>569</v>
      </c>
      <c r="C29" s="345">
        <f>'1.1.sz.mell.'!C29-'1.3.sz.mell.'!C29</f>
        <v>25000</v>
      </c>
    </row>
    <row r="30" spans="1:3" s="470" customFormat="1" ht="12" customHeight="1">
      <c r="A30" s="14" t="s">
        <v>279</v>
      </c>
      <c r="B30" s="472" t="s">
        <v>570</v>
      </c>
      <c r="C30" s="345">
        <f>'1.1.sz.mell.'!C30-'1.3.sz.mell.'!C30</f>
        <v>2500</v>
      </c>
    </row>
    <row r="31" spans="1:3" s="470" customFormat="1" ht="12" customHeight="1">
      <c r="A31" s="14" t="s">
        <v>564</v>
      </c>
      <c r="B31" s="472" t="s">
        <v>280</v>
      </c>
      <c r="C31" s="345">
        <f>'1.1.sz.mell.'!C31-'1.3.sz.mell.'!C31</f>
        <v>3500</v>
      </c>
    </row>
    <row r="32" spans="1:3" s="470" customFormat="1" ht="12" customHeight="1">
      <c r="A32" s="14" t="s">
        <v>565</v>
      </c>
      <c r="B32" s="472" t="s">
        <v>281</v>
      </c>
      <c r="C32" s="345">
        <f>'1.1.sz.mell.'!C32-'1.3.sz.mell.'!C32</f>
        <v>0</v>
      </c>
    </row>
    <row r="33" spans="1:3" s="470" customFormat="1" ht="12" customHeight="1" thickBot="1">
      <c r="A33" s="16" t="s">
        <v>566</v>
      </c>
      <c r="B33" s="576" t="s">
        <v>282</v>
      </c>
      <c r="C33" s="345">
        <f>'1.1.sz.mell.'!C33-'1.3.sz.mell.'!C33</f>
        <v>520</v>
      </c>
    </row>
    <row r="34" spans="1:3" s="470" customFormat="1" ht="12" customHeight="1" thickBot="1">
      <c r="A34" s="20" t="s">
        <v>23</v>
      </c>
      <c r="B34" s="21" t="s">
        <v>446</v>
      </c>
      <c r="C34" s="342">
        <f>SUM(C35:C45)</f>
        <v>28031</v>
      </c>
    </row>
    <row r="35" spans="1:3" s="470" customFormat="1" ht="12" customHeight="1">
      <c r="A35" s="15" t="s">
        <v>94</v>
      </c>
      <c r="B35" s="471" t="s">
        <v>285</v>
      </c>
      <c r="C35" s="345">
        <f>'1.1.sz.mell.'!C35-'1.3.sz.mell.'!C35</f>
        <v>0</v>
      </c>
    </row>
    <row r="36" spans="1:3" s="470" customFormat="1" ht="12" customHeight="1">
      <c r="A36" s="14" t="s">
        <v>95</v>
      </c>
      <c r="B36" s="472" t="s">
        <v>286</v>
      </c>
      <c r="C36" s="345">
        <f>'1.1.sz.mell.'!C36-'1.3.sz.mell.'!C36</f>
        <v>7749</v>
      </c>
    </row>
    <row r="37" spans="1:3" s="470" customFormat="1" ht="12" customHeight="1">
      <c r="A37" s="14" t="s">
        <v>96</v>
      </c>
      <c r="B37" s="472" t="s">
        <v>287</v>
      </c>
      <c r="C37" s="345">
        <f>'1.1.sz.mell.'!C37-'1.3.sz.mell.'!C37</f>
        <v>559</v>
      </c>
    </row>
    <row r="38" spans="1:3" s="470" customFormat="1" ht="12" customHeight="1">
      <c r="A38" s="14" t="s">
        <v>179</v>
      </c>
      <c r="B38" s="472" t="s">
        <v>288</v>
      </c>
      <c r="C38" s="345">
        <f>'1.1.sz.mell.'!C38-'1.3.sz.mell.'!C38</f>
        <v>3100</v>
      </c>
    </row>
    <row r="39" spans="1:3" s="470" customFormat="1" ht="12" customHeight="1">
      <c r="A39" s="14" t="s">
        <v>180</v>
      </c>
      <c r="B39" s="472" t="s">
        <v>289</v>
      </c>
      <c r="C39" s="345">
        <f>'1.1.sz.mell.'!C39-'1.3.sz.mell.'!C39</f>
        <v>11377</v>
      </c>
    </row>
    <row r="40" spans="1:3" s="470" customFormat="1" ht="12" customHeight="1">
      <c r="A40" s="14" t="s">
        <v>181</v>
      </c>
      <c r="B40" s="472" t="s">
        <v>290</v>
      </c>
      <c r="C40" s="345">
        <f>'1.1.sz.mell.'!C40-'1.3.sz.mell.'!C40</f>
        <v>4183</v>
      </c>
    </row>
    <row r="41" spans="1:3" s="470" customFormat="1" ht="12" customHeight="1">
      <c r="A41" s="14" t="s">
        <v>182</v>
      </c>
      <c r="B41" s="472" t="s">
        <v>291</v>
      </c>
      <c r="C41" s="345">
        <f>'1.1.sz.mell.'!C41-'1.3.sz.mell.'!C41</f>
        <v>1063</v>
      </c>
    </row>
    <row r="42" spans="1:3" s="470" customFormat="1" ht="12" customHeight="1">
      <c r="A42" s="14" t="s">
        <v>183</v>
      </c>
      <c r="B42" s="472" t="s">
        <v>572</v>
      </c>
      <c r="C42" s="345">
        <f>'1.1.sz.mell.'!C42-'1.3.sz.mell.'!C42</f>
        <v>0</v>
      </c>
    </row>
    <row r="43" spans="1:3" s="470" customFormat="1" ht="12" customHeight="1">
      <c r="A43" s="14" t="s">
        <v>283</v>
      </c>
      <c r="B43" s="472" t="s">
        <v>293</v>
      </c>
      <c r="C43" s="345">
        <f>'1.1.sz.mell.'!C43-'1.3.sz.mell.'!C43</f>
        <v>0</v>
      </c>
    </row>
    <row r="44" spans="1:3" s="470" customFormat="1" ht="12" customHeight="1">
      <c r="A44" s="16" t="s">
        <v>284</v>
      </c>
      <c r="B44" s="473" t="s">
        <v>448</v>
      </c>
      <c r="C44" s="345">
        <f>'1.1.sz.mell.'!C44-'1.3.sz.mell.'!C44</f>
        <v>0</v>
      </c>
    </row>
    <row r="45" spans="1:3" s="470" customFormat="1" ht="12" customHeight="1" thickBot="1">
      <c r="A45" s="16" t="s">
        <v>447</v>
      </c>
      <c r="B45" s="339" t="s">
        <v>294</v>
      </c>
      <c r="C45" s="345">
        <f>'1.1.sz.mell.'!C45-'1.3.sz.mell.'!C45</f>
        <v>0</v>
      </c>
    </row>
    <row r="46" spans="1:3" s="470" customFormat="1" ht="12" customHeight="1" thickBot="1">
      <c r="A46" s="20" t="s">
        <v>24</v>
      </c>
      <c r="B46" s="21" t="s">
        <v>295</v>
      </c>
      <c r="C46" s="342">
        <f>SUM(C47:C51)</f>
        <v>0</v>
      </c>
    </row>
    <row r="47" spans="1:3" s="470" customFormat="1" ht="12" customHeight="1">
      <c r="A47" s="15" t="s">
        <v>97</v>
      </c>
      <c r="B47" s="471" t="s">
        <v>299</v>
      </c>
      <c r="C47" s="345">
        <f>'1.1.sz.mell.'!C47-'1.3.sz.mell.'!C47</f>
        <v>0</v>
      </c>
    </row>
    <row r="48" spans="1:3" s="470" customFormat="1" ht="12" customHeight="1">
      <c r="A48" s="14" t="s">
        <v>98</v>
      </c>
      <c r="B48" s="472" t="s">
        <v>300</v>
      </c>
      <c r="C48" s="345">
        <f>'1.1.sz.mell.'!C48-'1.3.sz.mell.'!C48</f>
        <v>0</v>
      </c>
    </row>
    <row r="49" spans="1:3" s="470" customFormat="1" ht="12" customHeight="1">
      <c r="A49" s="14" t="s">
        <v>296</v>
      </c>
      <c r="B49" s="472" t="s">
        <v>301</v>
      </c>
      <c r="C49" s="345">
        <f>'1.1.sz.mell.'!C49-'1.3.sz.mell.'!C49</f>
        <v>0</v>
      </c>
    </row>
    <row r="50" spans="1:3" s="470" customFormat="1" ht="12" customHeight="1">
      <c r="A50" s="14" t="s">
        <v>297</v>
      </c>
      <c r="B50" s="472" t="s">
        <v>302</v>
      </c>
      <c r="C50" s="345">
        <f>'1.1.sz.mell.'!C50-'1.3.sz.mell.'!C50</f>
        <v>0</v>
      </c>
    </row>
    <row r="51" spans="1:3" s="470" customFormat="1" ht="12" customHeight="1" thickBot="1">
      <c r="A51" s="16" t="s">
        <v>298</v>
      </c>
      <c r="B51" s="339" t="s">
        <v>303</v>
      </c>
      <c r="C51" s="345">
        <f>'1.1.sz.mell.'!C51-'1.3.sz.mell.'!C51</f>
        <v>0</v>
      </c>
    </row>
    <row r="52" spans="1:3" s="470" customFormat="1" ht="12" customHeight="1" thickBot="1">
      <c r="A52" s="20" t="s">
        <v>184</v>
      </c>
      <c r="B52" s="21" t="s">
        <v>304</v>
      </c>
      <c r="C52" s="342">
        <f>SUM(C53:C55)</f>
        <v>0</v>
      </c>
    </row>
    <row r="53" spans="1:3" s="470" customFormat="1" ht="12" customHeight="1">
      <c r="A53" s="15" t="s">
        <v>99</v>
      </c>
      <c r="B53" s="471" t="s">
        <v>305</v>
      </c>
      <c r="C53" s="345">
        <f>'1.1.sz.mell.'!C53-'1.3.sz.mell.'!C53</f>
        <v>0</v>
      </c>
    </row>
    <row r="54" spans="1:3" s="470" customFormat="1" ht="12" customHeight="1">
      <c r="A54" s="14" t="s">
        <v>100</v>
      </c>
      <c r="B54" s="472" t="s">
        <v>438</v>
      </c>
      <c r="C54" s="345">
        <f>'1.1.sz.mell.'!C54-'1.3.sz.mell.'!C54</f>
        <v>0</v>
      </c>
    </row>
    <row r="55" spans="1:3" s="470" customFormat="1" ht="12" customHeight="1">
      <c r="A55" s="14" t="s">
        <v>308</v>
      </c>
      <c r="B55" s="472" t="s">
        <v>306</v>
      </c>
      <c r="C55" s="345">
        <f>'1.1.sz.mell.'!C55-'1.3.sz.mell.'!C55</f>
        <v>0</v>
      </c>
    </row>
    <row r="56" spans="1:3" s="470" customFormat="1" ht="12" customHeight="1" thickBot="1">
      <c r="A56" s="16" t="s">
        <v>309</v>
      </c>
      <c r="B56" s="339" t="s">
        <v>307</v>
      </c>
      <c r="C56" s="345">
        <f>'1.1.sz.mell.'!C56-'1.3.sz.mell.'!C56</f>
        <v>0</v>
      </c>
    </row>
    <row r="57" spans="1:3" s="470" customFormat="1" ht="12" customHeight="1" thickBot="1">
      <c r="A57" s="20" t="s">
        <v>26</v>
      </c>
      <c r="B57" s="337" t="s">
        <v>310</v>
      </c>
      <c r="C57" s="342">
        <f>SUM(C58:C60)</f>
        <v>33500</v>
      </c>
    </row>
    <row r="58" spans="1:3" s="470" customFormat="1" ht="12" customHeight="1">
      <c r="A58" s="15" t="s">
        <v>185</v>
      </c>
      <c r="B58" s="471" t="s">
        <v>312</v>
      </c>
      <c r="C58" s="345">
        <f>'1.1.sz.mell.'!C58-'1.3.sz.mell.'!C58</f>
        <v>33500</v>
      </c>
    </row>
    <row r="59" spans="1:3" s="470" customFormat="1" ht="12" customHeight="1">
      <c r="A59" s="14" t="s">
        <v>186</v>
      </c>
      <c r="B59" s="472" t="s">
        <v>439</v>
      </c>
      <c r="C59" s="345">
        <f>'1.1.sz.mell.'!C59-'1.3.sz.mell.'!C59</f>
        <v>0</v>
      </c>
    </row>
    <row r="60" spans="1:3" s="470" customFormat="1" ht="12" customHeight="1">
      <c r="A60" s="14" t="s">
        <v>236</v>
      </c>
      <c r="B60" s="472" t="s">
        <v>313</v>
      </c>
      <c r="C60" s="345">
        <f>'1.1.sz.mell.'!C60-'1.3.sz.mell.'!C60</f>
        <v>0</v>
      </c>
    </row>
    <row r="61" spans="1:3" s="470" customFormat="1" ht="12" customHeight="1" thickBot="1">
      <c r="A61" s="16" t="s">
        <v>311</v>
      </c>
      <c r="B61" s="339" t="s">
        <v>314</v>
      </c>
      <c r="C61" s="345">
        <f>'1.1.sz.mell.'!C61-'1.3.sz.mell.'!C61</f>
        <v>0</v>
      </c>
    </row>
    <row r="62" spans="1:3" s="470" customFormat="1" ht="12" customHeight="1" thickBot="1">
      <c r="A62" s="550" t="s">
        <v>486</v>
      </c>
      <c r="B62" s="21" t="s">
        <v>315</v>
      </c>
      <c r="C62" s="348">
        <f>+C5+C12+C19+C26+C34+C46+C52+C57</f>
        <v>345250</v>
      </c>
    </row>
    <row r="63" spans="1:3" s="470" customFormat="1" ht="12" customHeight="1" thickBot="1">
      <c r="A63" s="519" t="s">
        <v>316</v>
      </c>
      <c r="B63" s="337" t="s">
        <v>317</v>
      </c>
      <c r="C63" s="342">
        <f>SUM(C64:C66)</f>
        <v>0</v>
      </c>
    </row>
    <row r="64" spans="1:3" s="470" customFormat="1" ht="12" customHeight="1">
      <c r="A64" s="15" t="s">
        <v>348</v>
      </c>
      <c r="B64" s="471" t="s">
        <v>318</v>
      </c>
      <c r="C64" s="345">
        <f>'1.1.sz.mell.'!C64-'1.3.sz.mell.'!C64</f>
        <v>0</v>
      </c>
    </row>
    <row r="65" spans="1:3" s="470" customFormat="1" ht="12" customHeight="1">
      <c r="A65" s="14" t="s">
        <v>357</v>
      </c>
      <c r="B65" s="472" t="s">
        <v>319</v>
      </c>
      <c r="C65" s="345">
        <f>'1.1.sz.mell.'!C65-'1.3.sz.mell.'!C65</f>
        <v>0</v>
      </c>
    </row>
    <row r="66" spans="1:3" s="470" customFormat="1" ht="12" customHeight="1" thickBot="1">
      <c r="A66" s="16" t="s">
        <v>358</v>
      </c>
      <c r="B66" s="544" t="s">
        <v>471</v>
      </c>
      <c r="C66" s="345">
        <f>'1.1.sz.mell.'!C66-'1.3.sz.mell.'!C66</f>
        <v>0</v>
      </c>
    </row>
    <row r="67" spans="1:3" s="470" customFormat="1" ht="12" customHeight="1" thickBot="1">
      <c r="A67" s="519" t="s">
        <v>321</v>
      </c>
      <c r="B67" s="337" t="s">
        <v>322</v>
      </c>
      <c r="C67" s="342">
        <f>SUM(C68:C71)</f>
        <v>0</v>
      </c>
    </row>
    <row r="68" spans="1:3" s="470" customFormat="1" ht="12" customHeight="1">
      <c r="A68" s="15" t="s">
        <v>153</v>
      </c>
      <c r="B68" s="471" t="s">
        <v>323</v>
      </c>
      <c r="C68" s="345">
        <f>'1.1.sz.mell.'!C68-'1.3.sz.mell.'!C68</f>
        <v>0</v>
      </c>
    </row>
    <row r="69" spans="1:3" s="470" customFormat="1" ht="12" customHeight="1">
      <c r="A69" s="14" t="s">
        <v>154</v>
      </c>
      <c r="B69" s="472" t="s">
        <v>324</v>
      </c>
      <c r="C69" s="345">
        <f>'1.1.sz.mell.'!C69-'1.3.sz.mell.'!C69</f>
        <v>0</v>
      </c>
    </row>
    <row r="70" spans="1:3" s="470" customFormat="1" ht="12" customHeight="1">
      <c r="A70" s="14" t="s">
        <v>349</v>
      </c>
      <c r="B70" s="472" t="s">
        <v>325</v>
      </c>
      <c r="C70" s="345">
        <f>'1.1.sz.mell.'!C70-'1.3.sz.mell.'!C70</f>
        <v>0</v>
      </c>
    </row>
    <row r="71" spans="1:3" s="470" customFormat="1" ht="12" customHeight="1" thickBot="1">
      <c r="A71" s="16" t="s">
        <v>350</v>
      </c>
      <c r="B71" s="339" t="s">
        <v>326</v>
      </c>
      <c r="C71" s="345">
        <f>'1.1.sz.mell.'!C71-'1.3.sz.mell.'!C71</f>
        <v>0</v>
      </c>
    </row>
    <row r="72" spans="1:3" s="470" customFormat="1" ht="12" customHeight="1" thickBot="1">
      <c r="A72" s="519" t="s">
        <v>327</v>
      </c>
      <c r="B72" s="337" t="s">
        <v>328</v>
      </c>
      <c r="C72" s="342">
        <f>SUM(C73:C74)</f>
        <v>34019</v>
      </c>
    </row>
    <row r="73" spans="1:3" s="470" customFormat="1" ht="12" customHeight="1">
      <c r="A73" s="15" t="s">
        <v>351</v>
      </c>
      <c r="B73" s="471" t="s">
        <v>329</v>
      </c>
      <c r="C73" s="345">
        <f>'1.1.sz.mell.'!C73-'1.3.sz.mell.'!C73</f>
        <v>34019</v>
      </c>
    </row>
    <row r="74" spans="1:3" s="470" customFormat="1" ht="12" customHeight="1" thickBot="1">
      <c r="A74" s="16" t="s">
        <v>352</v>
      </c>
      <c r="B74" s="339" t="s">
        <v>330</v>
      </c>
      <c r="C74" s="345">
        <f>'1.1.sz.mell.'!C74-'1.3.sz.mell.'!C74</f>
        <v>0</v>
      </c>
    </row>
    <row r="75" spans="1:3" s="470" customFormat="1" ht="12" customHeight="1" thickBot="1">
      <c r="A75" s="519" t="s">
        <v>331</v>
      </c>
      <c r="B75" s="337" t="s">
        <v>332</v>
      </c>
      <c r="C75" s="342">
        <f>SUM(C76:C78)</f>
        <v>0</v>
      </c>
    </row>
    <row r="76" spans="1:3" s="470" customFormat="1" ht="12" customHeight="1">
      <c r="A76" s="15" t="s">
        <v>353</v>
      </c>
      <c r="B76" s="471" t="s">
        <v>333</v>
      </c>
      <c r="C76" s="345">
        <f>'1.1.sz.mell.'!C76-'1.3.sz.mell.'!C76</f>
        <v>0</v>
      </c>
    </row>
    <row r="77" spans="1:3" s="470" customFormat="1" ht="12" customHeight="1">
      <c r="A77" s="14" t="s">
        <v>354</v>
      </c>
      <c r="B77" s="472" t="s">
        <v>334</v>
      </c>
      <c r="C77" s="345">
        <f>'1.1.sz.mell.'!C77-'1.3.sz.mell.'!C77</f>
        <v>0</v>
      </c>
    </row>
    <row r="78" spans="1:3" s="470" customFormat="1" ht="12" customHeight="1" thickBot="1">
      <c r="A78" s="16" t="s">
        <v>355</v>
      </c>
      <c r="B78" s="339" t="s">
        <v>335</v>
      </c>
      <c r="C78" s="345">
        <f>'1.1.sz.mell.'!C78-'1.3.sz.mell.'!C78</f>
        <v>0</v>
      </c>
    </row>
    <row r="79" spans="1:3" s="470" customFormat="1" ht="12" customHeight="1" thickBot="1">
      <c r="A79" s="519" t="s">
        <v>336</v>
      </c>
      <c r="B79" s="337" t="s">
        <v>356</v>
      </c>
      <c r="C79" s="342">
        <f>SUM(C80:C83)</f>
        <v>0</v>
      </c>
    </row>
    <row r="80" spans="1:3" s="470" customFormat="1" ht="12" customHeight="1">
      <c r="A80" s="475" t="s">
        <v>337</v>
      </c>
      <c r="B80" s="471" t="s">
        <v>338</v>
      </c>
      <c r="C80" s="345">
        <f>'1.1.sz.mell.'!C80-'1.3.sz.mell.'!C80</f>
        <v>0</v>
      </c>
    </row>
    <row r="81" spans="1:3" s="470" customFormat="1" ht="12" customHeight="1">
      <c r="A81" s="476" t="s">
        <v>339</v>
      </c>
      <c r="B81" s="472" t="s">
        <v>340</v>
      </c>
      <c r="C81" s="345">
        <f>'1.1.sz.mell.'!C81-'1.3.sz.mell.'!C81</f>
        <v>0</v>
      </c>
    </row>
    <row r="82" spans="1:3" s="470" customFormat="1" ht="12" customHeight="1">
      <c r="A82" s="476" t="s">
        <v>341</v>
      </c>
      <c r="B82" s="472" t="s">
        <v>342</v>
      </c>
      <c r="C82" s="345">
        <f>'1.1.sz.mell.'!C82-'1.3.sz.mell.'!C82</f>
        <v>0</v>
      </c>
    </row>
    <row r="83" spans="1:3" s="470" customFormat="1" ht="12" customHeight="1" thickBot="1">
      <c r="A83" s="477" t="s">
        <v>343</v>
      </c>
      <c r="B83" s="339" t="s">
        <v>344</v>
      </c>
      <c r="C83" s="345">
        <f>'1.1.sz.mell.'!C83-'1.3.sz.mell.'!C83</f>
        <v>0</v>
      </c>
    </row>
    <row r="84" spans="1:3" s="470" customFormat="1" ht="12" customHeight="1" thickBot="1">
      <c r="A84" s="519" t="s">
        <v>345</v>
      </c>
      <c r="B84" s="337" t="s">
        <v>485</v>
      </c>
      <c r="C84" s="517"/>
    </row>
    <row r="85" spans="1:3" s="470" customFormat="1" ht="13.5" customHeight="1" thickBot="1">
      <c r="A85" s="519" t="s">
        <v>347</v>
      </c>
      <c r="B85" s="337" t="s">
        <v>346</v>
      </c>
      <c r="C85" s="517"/>
    </row>
    <row r="86" spans="1:3" s="470" customFormat="1" ht="15.75" customHeight="1" thickBot="1">
      <c r="A86" s="519" t="s">
        <v>359</v>
      </c>
      <c r="B86" s="478" t="s">
        <v>488</v>
      </c>
      <c r="C86" s="348">
        <f>+C63+C67+C72+C75+C79+C85+C84</f>
        <v>34019</v>
      </c>
    </row>
    <row r="87" spans="1:3" s="470" customFormat="1" ht="16.5" customHeight="1" thickBot="1">
      <c r="A87" s="520" t="s">
        <v>487</v>
      </c>
      <c r="B87" s="479" t="s">
        <v>489</v>
      </c>
      <c r="C87" s="348">
        <f>+C62+C86</f>
        <v>379269</v>
      </c>
    </row>
    <row r="88" spans="1:3" s="470" customFormat="1" ht="83.25" customHeight="1">
      <c r="A88" s="5"/>
      <c r="B88" s="6"/>
      <c r="C88" s="349"/>
    </row>
    <row r="89" spans="1:3" ht="16.5" customHeight="1">
      <c r="A89" s="594" t="s">
        <v>48</v>
      </c>
      <c r="B89" s="594"/>
      <c r="C89" s="594"/>
    </row>
    <row r="90" spans="1:3" s="480" customFormat="1" ht="16.5" customHeight="1" thickBot="1">
      <c r="A90" s="595" t="s">
        <v>157</v>
      </c>
      <c r="B90" s="595"/>
      <c r="C90" s="167" t="s">
        <v>235</v>
      </c>
    </row>
    <row r="91" spans="1:3" ht="37.5" customHeight="1" thickBot="1">
      <c r="A91" s="23" t="s">
        <v>72</v>
      </c>
      <c r="B91" s="24" t="s">
        <v>49</v>
      </c>
      <c r="C91" s="45" t="str">
        <f>+C3</f>
        <v>2016. évi előirányzat</v>
      </c>
    </row>
    <row r="92" spans="1:3" s="469" customFormat="1" ht="12" customHeight="1" thickBot="1">
      <c r="A92" s="37"/>
      <c r="B92" s="38" t="s">
        <v>503</v>
      </c>
      <c r="C92" s="39" t="s">
        <v>504</v>
      </c>
    </row>
    <row r="93" spans="1:3" ht="12" customHeight="1" thickBot="1">
      <c r="A93" s="22" t="s">
        <v>19</v>
      </c>
      <c r="B93" s="31" t="s">
        <v>449</v>
      </c>
      <c r="C93" s="342">
        <f>C94+C95+C96+C97+C98</f>
        <v>364693</v>
      </c>
    </row>
    <row r="94" spans="1:3" ht="12" customHeight="1">
      <c r="A94" s="17" t="s">
        <v>101</v>
      </c>
      <c r="B94" s="10" t="s">
        <v>50</v>
      </c>
      <c r="C94" s="343">
        <f>'1.1.sz.mell.'!C94-'1.3.sz.mell.'!C94</f>
        <v>157920</v>
      </c>
    </row>
    <row r="95" spans="1:3" ht="12" customHeight="1">
      <c r="A95" s="14" t="s">
        <v>102</v>
      </c>
      <c r="B95" s="8" t="s">
        <v>187</v>
      </c>
      <c r="C95" s="345">
        <f>'1.1.sz.mell.'!C95-'1.3.sz.mell.'!C95</f>
        <v>35354</v>
      </c>
    </row>
    <row r="96" spans="1:3" ht="12" customHeight="1">
      <c r="A96" s="14" t="s">
        <v>103</v>
      </c>
      <c r="B96" s="8" t="s">
        <v>143</v>
      </c>
      <c r="C96" s="345">
        <f>'1.1.sz.mell.'!C96-'1.3.sz.mell.'!C96</f>
        <v>128636</v>
      </c>
    </row>
    <row r="97" spans="1:3" ht="12" customHeight="1">
      <c r="A97" s="14" t="s">
        <v>104</v>
      </c>
      <c r="B97" s="11" t="s">
        <v>188</v>
      </c>
      <c r="C97" s="345">
        <f>'1.1.sz.mell.'!C97-'1.3.sz.mell.'!C97</f>
        <v>7248</v>
      </c>
    </row>
    <row r="98" spans="1:3" ht="12" customHeight="1">
      <c r="A98" s="14" t="s">
        <v>115</v>
      </c>
      <c r="B98" s="19" t="s">
        <v>189</v>
      </c>
      <c r="C98" s="345">
        <f>SUM(C99:C111)</f>
        <v>35535</v>
      </c>
    </row>
    <row r="99" spans="1:3" ht="12" customHeight="1">
      <c r="A99" s="14" t="s">
        <v>105</v>
      </c>
      <c r="B99" s="8" t="s">
        <v>454</v>
      </c>
      <c r="C99" s="345">
        <f>'1.1.sz.mell.'!C99-'1.3.sz.mell.'!C99</f>
        <v>0</v>
      </c>
    </row>
    <row r="100" spans="1:3" ht="12" customHeight="1">
      <c r="A100" s="14" t="s">
        <v>106</v>
      </c>
      <c r="B100" s="172" t="s">
        <v>453</v>
      </c>
      <c r="C100" s="345">
        <f>'1.1.sz.mell.'!C100-'1.3.sz.mell.'!C100</f>
        <v>0</v>
      </c>
    </row>
    <row r="101" spans="1:3" ht="12" customHeight="1">
      <c r="A101" s="14" t="s">
        <v>116</v>
      </c>
      <c r="B101" s="172" t="s">
        <v>452</v>
      </c>
      <c r="C101" s="345">
        <f>'1.1.sz.mell.'!C101-'1.3.sz.mell.'!C101</f>
        <v>0</v>
      </c>
    </row>
    <row r="102" spans="1:3" ht="12" customHeight="1">
      <c r="A102" s="14" t="s">
        <v>117</v>
      </c>
      <c r="B102" s="170" t="s">
        <v>362</v>
      </c>
      <c r="C102" s="345">
        <f>'1.1.sz.mell.'!C102-'1.3.sz.mell.'!C102</f>
        <v>0</v>
      </c>
    </row>
    <row r="103" spans="1:3" ht="12" customHeight="1">
      <c r="A103" s="14" t="s">
        <v>118</v>
      </c>
      <c r="B103" s="171" t="s">
        <v>363</v>
      </c>
      <c r="C103" s="345">
        <f>'1.1.sz.mell.'!C103-'1.3.sz.mell.'!C103</f>
        <v>0</v>
      </c>
    </row>
    <row r="104" spans="1:3" ht="12" customHeight="1">
      <c r="A104" s="14" t="s">
        <v>119</v>
      </c>
      <c r="B104" s="171" t="s">
        <v>364</v>
      </c>
      <c r="C104" s="345">
        <f>'1.1.sz.mell.'!C104-'1.3.sz.mell.'!C104</f>
        <v>0</v>
      </c>
    </row>
    <row r="105" spans="1:3" ht="12" customHeight="1">
      <c r="A105" s="14" t="s">
        <v>121</v>
      </c>
      <c r="B105" s="170" t="s">
        <v>365</v>
      </c>
      <c r="C105" s="345">
        <f>'1.1.sz.mell.'!C105-'1.3.sz.mell.'!C105</f>
        <v>503</v>
      </c>
    </row>
    <row r="106" spans="1:3" ht="12" customHeight="1">
      <c r="A106" s="14" t="s">
        <v>190</v>
      </c>
      <c r="B106" s="170" t="s">
        <v>366</v>
      </c>
      <c r="C106" s="345">
        <f>'1.1.sz.mell.'!C106-'1.3.sz.mell.'!C106</f>
        <v>0</v>
      </c>
    </row>
    <row r="107" spans="1:3" ht="12" customHeight="1">
      <c r="A107" s="14" t="s">
        <v>360</v>
      </c>
      <c r="B107" s="171" t="s">
        <v>367</v>
      </c>
      <c r="C107" s="345">
        <f>'1.1.sz.mell.'!C107-'1.3.sz.mell.'!C107</f>
        <v>0</v>
      </c>
    </row>
    <row r="108" spans="1:3" ht="12" customHeight="1">
      <c r="A108" s="13" t="s">
        <v>361</v>
      </c>
      <c r="B108" s="172" t="s">
        <v>368</v>
      </c>
      <c r="C108" s="345">
        <f>'1.1.sz.mell.'!C108-'1.3.sz.mell.'!C108</f>
        <v>0</v>
      </c>
    </row>
    <row r="109" spans="1:3" ht="12" customHeight="1">
      <c r="A109" s="14" t="s">
        <v>450</v>
      </c>
      <c r="B109" s="172" t="s">
        <v>369</v>
      </c>
      <c r="C109" s="345">
        <f>'1.1.sz.mell.'!C109-'1.3.sz.mell.'!C109</f>
        <v>0</v>
      </c>
    </row>
    <row r="110" spans="1:3" ht="12" customHeight="1">
      <c r="A110" s="16" t="s">
        <v>451</v>
      </c>
      <c r="B110" s="172" t="s">
        <v>370</v>
      </c>
      <c r="C110" s="345">
        <f>'1.1.sz.mell.'!C110-'1.3.sz.mell.'!C110</f>
        <v>695</v>
      </c>
    </row>
    <row r="111" spans="1:3" ht="12" customHeight="1">
      <c r="A111" s="14" t="s">
        <v>455</v>
      </c>
      <c r="B111" s="11" t="s">
        <v>580</v>
      </c>
      <c r="C111" s="345">
        <f>'1.1.sz.mell.'!C111-'1.3.sz.mell.'!C111</f>
        <v>34337</v>
      </c>
    </row>
    <row r="112" spans="1:3" ht="12" customHeight="1">
      <c r="A112" s="14" t="s">
        <v>456</v>
      </c>
      <c r="B112" s="8" t="s">
        <v>581</v>
      </c>
      <c r="C112" s="345">
        <f>'1.1.sz.mell.'!C112-'1.3.sz.mell.'!C112</f>
        <v>8046</v>
      </c>
    </row>
    <row r="113" spans="1:3" ht="12" customHeight="1" thickBot="1">
      <c r="A113" s="18" t="s">
        <v>457</v>
      </c>
      <c r="B113" s="548" t="s">
        <v>582</v>
      </c>
      <c r="C113" s="345">
        <f>'1.1.sz.mell.'!C113-'1.3.sz.mell.'!C113</f>
        <v>26291</v>
      </c>
    </row>
    <row r="114" spans="1:3" ht="12" customHeight="1" thickBot="1">
      <c r="A114" s="545" t="s">
        <v>20</v>
      </c>
      <c r="B114" s="546" t="s">
        <v>371</v>
      </c>
      <c r="C114" s="547">
        <f>+C115+C117+C119</f>
        <v>9724</v>
      </c>
    </row>
    <row r="115" spans="1:3" ht="12" customHeight="1">
      <c r="A115" s="15" t="s">
        <v>107</v>
      </c>
      <c r="B115" s="8" t="s">
        <v>234</v>
      </c>
      <c r="C115" s="345">
        <f>'1.1.sz.mell.'!C115-'1.3.sz.mell.'!C115</f>
        <v>6653</v>
      </c>
    </row>
    <row r="116" spans="1:3" ht="12" customHeight="1">
      <c r="A116" s="15" t="s">
        <v>108</v>
      </c>
      <c r="B116" s="12" t="s">
        <v>375</v>
      </c>
      <c r="C116" s="345">
        <f>'1.1.sz.mell.'!C116-'1.3.sz.mell.'!C116</f>
        <v>0</v>
      </c>
    </row>
    <row r="117" spans="1:3" ht="12" customHeight="1">
      <c r="A117" s="15" t="s">
        <v>109</v>
      </c>
      <c r="B117" s="12" t="s">
        <v>191</v>
      </c>
      <c r="C117" s="345">
        <f>'1.1.sz.mell.'!C117-'1.3.sz.mell.'!C117</f>
        <v>3071</v>
      </c>
    </row>
    <row r="118" spans="1:3" ht="12" customHeight="1">
      <c r="A118" s="15" t="s">
        <v>110</v>
      </c>
      <c r="B118" s="12" t="s">
        <v>376</v>
      </c>
      <c r="C118" s="345">
        <f>'1.1.sz.mell.'!C118-'1.3.sz.mell.'!C118</f>
        <v>0</v>
      </c>
    </row>
    <row r="119" spans="1:3" ht="12" customHeight="1">
      <c r="A119" s="15" t="s">
        <v>111</v>
      </c>
      <c r="B119" s="339" t="s">
        <v>237</v>
      </c>
      <c r="C119" s="345">
        <f>'1.1.sz.mell.'!C119-'1.3.sz.mell.'!C119</f>
        <v>0</v>
      </c>
    </row>
    <row r="120" spans="1:3" ht="12" customHeight="1">
      <c r="A120" s="15" t="s">
        <v>120</v>
      </c>
      <c r="B120" s="338" t="s">
        <v>440</v>
      </c>
      <c r="C120" s="345">
        <f>'1.1.sz.mell.'!C120-'1.3.sz.mell.'!C120</f>
        <v>0</v>
      </c>
    </row>
    <row r="121" spans="1:3" ht="12" customHeight="1">
      <c r="A121" s="15" t="s">
        <v>122</v>
      </c>
      <c r="B121" s="467" t="s">
        <v>381</v>
      </c>
      <c r="C121" s="345">
        <f>'1.1.sz.mell.'!C121-'1.3.sz.mell.'!C121</f>
        <v>0</v>
      </c>
    </row>
    <row r="122" spans="1:3" ht="15.75">
      <c r="A122" s="15" t="s">
        <v>192</v>
      </c>
      <c r="B122" s="171" t="s">
        <v>364</v>
      </c>
      <c r="C122" s="345">
        <f>'1.1.sz.mell.'!C122-'1.3.sz.mell.'!C122</f>
        <v>0</v>
      </c>
    </row>
    <row r="123" spans="1:3" ht="12" customHeight="1">
      <c r="A123" s="15" t="s">
        <v>193</v>
      </c>
      <c r="B123" s="171" t="s">
        <v>380</v>
      </c>
      <c r="C123" s="345">
        <f>'1.1.sz.mell.'!C123-'1.3.sz.mell.'!C123</f>
        <v>0</v>
      </c>
    </row>
    <row r="124" spans="1:3" ht="12" customHeight="1">
      <c r="A124" s="15" t="s">
        <v>194</v>
      </c>
      <c r="B124" s="171" t="s">
        <v>379</v>
      </c>
      <c r="C124" s="345">
        <f>'1.1.sz.mell.'!C124-'1.3.sz.mell.'!C124</f>
        <v>0</v>
      </c>
    </row>
    <row r="125" spans="1:3" ht="12" customHeight="1">
      <c r="A125" s="15" t="s">
        <v>372</v>
      </c>
      <c r="B125" s="171" t="s">
        <v>367</v>
      </c>
      <c r="C125" s="345">
        <f>'1.1.sz.mell.'!C125-'1.3.sz.mell.'!C125</f>
        <v>0</v>
      </c>
    </row>
    <row r="126" spans="1:3" ht="12" customHeight="1">
      <c r="A126" s="15" t="s">
        <v>373</v>
      </c>
      <c r="B126" s="171" t="s">
        <v>378</v>
      </c>
      <c r="C126" s="345">
        <f>'1.1.sz.mell.'!C126-'1.3.sz.mell.'!C126</f>
        <v>0</v>
      </c>
    </row>
    <row r="127" spans="1:3" ht="16.5" thickBot="1">
      <c r="A127" s="13" t="s">
        <v>374</v>
      </c>
      <c r="B127" s="171" t="s">
        <v>377</v>
      </c>
      <c r="C127" s="345">
        <f>'1.1.sz.mell.'!C127-'1.3.sz.mell.'!C127</f>
        <v>0</v>
      </c>
    </row>
    <row r="128" spans="1:3" ht="12" customHeight="1" thickBot="1">
      <c r="A128" s="20" t="s">
        <v>21</v>
      </c>
      <c r="B128" s="151" t="s">
        <v>458</v>
      </c>
      <c r="C128" s="342">
        <f>+C93+C114</f>
        <v>374417</v>
      </c>
    </row>
    <row r="129" spans="1:3" ht="12" customHeight="1" thickBot="1">
      <c r="A129" s="20" t="s">
        <v>22</v>
      </c>
      <c r="B129" s="151" t="s">
        <v>459</v>
      </c>
      <c r="C129" s="342">
        <f>+C130+C131+C132</f>
        <v>0</v>
      </c>
    </row>
    <row r="130" spans="1:3" ht="12" customHeight="1">
      <c r="A130" s="15" t="s">
        <v>276</v>
      </c>
      <c r="B130" s="12" t="s">
        <v>466</v>
      </c>
      <c r="C130" s="345">
        <f>'1.1.sz.mell.'!C130-'1.3.sz.mell.'!C130</f>
        <v>0</v>
      </c>
    </row>
    <row r="131" spans="1:3" ht="12" customHeight="1">
      <c r="A131" s="15" t="s">
        <v>277</v>
      </c>
      <c r="B131" s="12" t="s">
        <v>467</v>
      </c>
      <c r="C131" s="345">
        <f>'1.1.sz.mell.'!C131-'1.3.sz.mell.'!C131</f>
        <v>0</v>
      </c>
    </row>
    <row r="132" spans="1:3" ht="12" customHeight="1" thickBot="1">
      <c r="A132" s="13" t="s">
        <v>278</v>
      </c>
      <c r="B132" s="12" t="s">
        <v>468</v>
      </c>
      <c r="C132" s="345">
        <f>'1.1.sz.mell.'!C132-'1.3.sz.mell.'!C132</f>
        <v>0</v>
      </c>
    </row>
    <row r="133" spans="1:3" ht="12" customHeight="1" thickBot="1">
      <c r="A133" s="20" t="s">
        <v>23</v>
      </c>
      <c r="B133" s="151" t="s">
        <v>460</v>
      </c>
      <c r="C133" s="342">
        <f>SUM(C134:C139)</f>
        <v>0</v>
      </c>
    </row>
    <row r="134" spans="1:3" ht="12" customHeight="1">
      <c r="A134" s="15" t="s">
        <v>94</v>
      </c>
      <c r="B134" s="9" t="s">
        <v>469</v>
      </c>
      <c r="C134" s="345">
        <f>'1.1.sz.mell.'!C134-'1.3.sz.mell.'!C134</f>
        <v>0</v>
      </c>
    </row>
    <row r="135" spans="1:3" ht="12" customHeight="1">
      <c r="A135" s="15" t="s">
        <v>95</v>
      </c>
      <c r="B135" s="9" t="s">
        <v>461</v>
      </c>
      <c r="C135" s="345">
        <f>'1.1.sz.mell.'!C135-'1.3.sz.mell.'!C135</f>
        <v>0</v>
      </c>
    </row>
    <row r="136" spans="1:3" ht="12" customHeight="1">
      <c r="A136" s="15" t="s">
        <v>96</v>
      </c>
      <c r="B136" s="9" t="s">
        <v>462</v>
      </c>
      <c r="C136" s="345">
        <f>'1.1.sz.mell.'!C136-'1.3.sz.mell.'!C136</f>
        <v>0</v>
      </c>
    </row>
    <row r="137" spans="1:3" ht="12" customHeight="1">
      <c r="A137" s="15" t="s">
        <v>179</v>
      </c>
      <c r="B137" s="9" t="s">
        <v>463</v>
      </c>
      <c r="C137" s="345">
        <f>'1.1.sz.mell.'!C137-'1.3.sz.mell.'!C137</f>
        <v>0</v>
      </c>
    </row>
    <row r="138" spans="1:3" ht="12" customHeight="1">
      <c r="A138" s="15" t="s">
        <v>180</v>
      </c>
      <c r="B138" s="9" t="s">
        <v>464</v>
      </c>
      <c r="C138" s="345">
        <f>'1.1.sz.mell.'!C138-'1.3.sz.mell.'!C138</f>
        <v>0</v>
      </c>
    </row>
    <row r="139" spans="1:3" ht="12" customHeight="1" thickBot="1">
      <c r="A139" s="13" t="s">
        <v>181</v>
      </c>
      <c r="B139" s="9" t="s">
        <v>465</v>
      </c>
      <c r="C139" s="345">
        <f>'1.1.sz.mell.'!C139-'1.3.sz.mell.'!C139</f>
        <v>0</v>
      </c>
    </row>
    <row r="140" spans="1:3" ht="12" customHeight="1" thickBot="1">
      <c r="A140" s="20" t="s">
        <v>24</v>
      </c>
      <c r="B140" s="151" t="s">
        <v>473</v>
      </c>
      <c r="C140" s="348">
        <f>+C141+C142+C143+C144</f>
        <v>4852</v>
      </c>
    </row>
    <row r="141" spans="1:3" ht="12" customHeight="1">
      <c r="A141" s="15" t="s">
        <v>97</v>
      </c>
      <c r="B141" s="9" t="s">
        <v>382</v>
      </c>
      <c r="C141" s="345">
        <f>'1.1.sz.mell.'!C141-'1.3.sz.mell.'!C141</f>
        <v>0</v>
      </c>
    </row>
    <row r="142" spans="1:3" ht="12" customHeight="1">
      <c r="A142" s="15" t="s">
        <v>98</v>
      </c>
      <c r="B142" s="9" t="s">
        <v>383</v>
      </c>
      <c r="C142" s="345">
        <f>'1.1.sz.mell.'!C142-'1.3.sz.mell.'!C142</f>
        <v>4852</v>
      </c>
    </row>
    <row r="143" spans="1:3" ht="12" customHeight="1">
      <c r="A143" s="15" t="s">
        <v>296</v>
      </c>
      <c r="B143" s="9" t="s">
        <v>474</v>
      </c>
      <c r="C143" s="345">
        <f>'1.1.sz.mell.'!C143-'1.3.sz.mell.'!C143</f>
        <v>0</v>
      </c>
    </row>
    <row r="144" spans="1:3" ht="12" customHeight="1" thickBot="1">
      <c r="A144" s="13" t="s">
        <v>297</v>
      </c>
      <c r="B144" s="7" t="s">
        <v>402</v>
      </c>
      <c r="C144" s="345">
        <f>'1.1.sz.mell.'!C144-'1.3.sz.mell.'!C144</f>
        <v>0</v>
      </c>
    </row>
    <row r="145" spans="1:3" ht="12" customHeight="1" thickBot="1">
      <c r="A145" s="20" t="s">
        <v>25</v>
      </c>
      <c r="B145" s="151" t="s">
        <v>475</v>
      </c>
      <c r="C145" s="351">
        <f>SUM(C146:C150)</f>
        <v>0</v>
      </c>
    </row>
    <row r="146" spans="1:3" ht="12" customHeight="1">
      <c r="A146" s="15" t="s">
        <v>99</v>
      </c>
      <c r="B146" s="9" t="s">
        <v>470</v>
      </c>
      <c r="C146" s="345">
        <f>'1.1.sz.mell.'!C146-'1.3.sz.mell.'!C146</f>
        <v>0</v>
      </c>
    </row>
    <row r="147" spans="1:3" ht="12" customHeight="1">
      <c r="A147" s="15" t="s">
        <v>100</v>
      </c>
      <c r="B147" s="9" t="s">
        <v>477</v>
      </c>
      <c r="C147" s="345">
        <f>'1.1.sz.mell.'!C147-'1.3.sz.mell.'!C147</f>
        <v>0</v>
      </c>
    </row>
    <row r="148" spans="1:3" ht="12" customHeight="1">
      <c r="A148" s="15" t="s">
        <v>308</v>
      </c>
      <c r="B148" s="9" t="s">
        <v>472</v>
      </c>
      <c r="C148" s="345">
        <f>'1.1.sz.mell.'!C148-'1.3.sz.mell.'!C148</f>
        <v>0</v>
      </c>
    </row>
    <row r="149" spans="1:3" ht="12" customHeight="1">
      <c r="A149" s="15" t="s">
        <v>309</v>
      </c>
      <c r="B149" s="9" t="s">
        <v>478</v>
      </c>
      <c r="C149" s="345">
        <f>'1.1.sz.mell.'!C149-'1.3.sz.mell.'!C149</f>
        <v>0</v>
      </c>
    </row>
    <row r="150" spans="1:3" ht="12" customHeight="1" thickBot="1">
      <c r="A150" s="15" t="s">
        <v>476</v>
      </c>
      <c r="B150" s="9" t="s">
        <v>479</v>
      </c>
      <c r="C150" s="345">
        <f>'1.1.sz.mell.'!C150-'1.3.sz.mell.'!C150</f>
        <v>0</v>
      </c>
    </row>
    <row r="151" spans="1:3" ht="12" customHeight="1" thickBot="1">
      <c r="A151" s="20" t="s">
        <v>26</v>
      </c>
      <c r="B151" s="151" t="s">
        <v>480</v>
      </c>
      <c r="C151" s="549"/>
    </row>
    <row r="152" spans="1:3" ht="12" customHeight="1" thickBot="1">
      <c r="A152" s="20" t="s">
        <v>27</v>
      </c>
      <c r="B152" s="151" t="s">
        <v>481</v>
      </c>
      <c r="C152" s="549"/>
    </row>
    <row r="153" spans="1:9" ht="15" customHeight="1" thickBot="1">
      <c r="A153" s="20" t="s">
        <v>28</v>
      </c>
      <c r="B153" s="151" t="s">
        <v>483</v>
      </c>
      <c r="C153" s="481">
        <f>+C129+C133+C140+C145+C151+C152</f>
        <v>4852</v>
      </c>
      <c r="F153" s="482"/>
      <c r="G153" s="483"/>
      <c r="H153" s="483"/>
      <c r="I153" s="483"/>
    </row>
    <row r="154" spans="1:3" s="470" customFormat="1" ht="12.75" customHeight="1" thickBot="1">
      <c r="A154" s="340" t="s">
        <v>29</v>
      </c>
      <c r="B154" s="433" t="s">
        <v>482</v>
      </c>
      <c r="C154" s="481">
        <f>+C128+C153</f>
        <v>379269</v>
      </c>
    </row>
    <row r="155" ht="7.5" customHeight="1"/>
    <row r="156" spans="1:3" ht="15.75">
      <c r="A156" s="596" t="s">
        <v>384</v>
      </c>
      <c r="B156" s="596"/>
      <c r="C156" s="596"/>
    </row>
    <row r="157" spans="1:3" ht="15" customHeight="1" thickBot="1">
      <c r="A157" s="593" t="s">
        <v>158</v>
      </c>
      <c r="B157" s="593"/>
      <c r="C157" s="352" t="s">
        <v>235</v>
      </c>
    </row>
    <row r="158" spans="1:4" ht="13.5" customHeight="1" thickBot="1">
      <c r="A158" s="20">
        <v>1</v>
      </c>
      <c r="B158" s="30" t="s">
        <v>484</v>
      </c>
      <c r="C158" s="342">
        <f>+C62-C128</f>
        <v>-29167</v>
      </c>
      <c r="D158" s="484"/>
    </row>
    <row r="159" spans="1:3" ht="27.75" customHeight="1" thickBot="1">
      <c r="A159" s="20" t="s">
        <v>20</v>
      </c>
      <c r="B159" s="30" t="s">
        <v>490</v>
      </c>
      <c r="C159" s="342">
        <f>+C86-C153</f>
        <v>29167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rstPageNumber="17" useFirstPageNumber="1" fitToHeight="2" horizontalDpi="600" verticalDpi="600" orientation="portrait" paperSize="9" scale="71" r:id="rId1"/>
  <headerFooter alignWithMargins="0">
    <oddHeader>&amp;C&amp;"Times New Roman CE,Félkövér"&amp;12
Alattyán Község Önkormányzata
2016. ÉVI KÖLTSÉGVETÉS
KÖTELEZŐ FELADATAINAK MÉRLEGE &amp;R&amp;"Times New Roman CE,Félkövér dőlt"&amp;11 1.2. melléklet a ........./2016. (.......) önkormányzati rendelethez</oddHeader>
    <oddFooter>&amp;C&amp;P</oddFoot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7" sqref="B7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589" t="s">
        <v>585</v>
      </c>
      <c r="B1" s="267"/>
      <c r="C1" s="510" t="str">
        <f>+CONCATENATE("9.3.3. melléklet a ……/",LEFT(ÖSSZEFÜGGÉSEK!A5,4),". (….) önkormányzati rendelethez")</f>
        <v>9.3.3. melléklet a ……/2016. (….) önkormányzati rendelethez</v>
      </c>
    </row>
    <row r="2" spans="1:3" s="511" customFormat="1" ht="36">
      <c r="A2" s="461" t="s">
        <v>208</v>
      </c>
      <c r="B2" s="403" t="s">
        <v>609</v>
      </c>
      <c r="C2" s="417" t="s">
        <v>62</v>
      </c>
    </row>
    <row r="3" spans="1:3" s="511" customFormat="1" ht="24.75" thickBot="1">
      <c r="A3" s="504" t="s">
        <v>207</v>
      </c>
      <c r="B3" s="404" t="s">
        <v>542</v>
      </c>
      <c r="C3" s="418" t="s">
        <v>62</v>
      </c>
    </row>
    <row r="4" spans="1:3" s="512" customFormat="1" ht="15.75" customHeight="1" thickBot="1">
      <c r="A4" s="269"/>
      <c r="B4" s="269"/>
      <c r="C4" s="270" t="s">
        <v>56</v>
      </c>
    </row>
    <row r="5" spans="1:3" ht="13.5" thickBot="1">
      <c r="A5" s="462" t="s">
        <v>209</v>
      </c>
      <c r="B5" s="271" t="s">
        <v>576</v>
      </c>
      <c r="C5" s="272" t="s">
        <v>57</v>
      </c>
    </row>
    <row r="6" spans="1:3" s="513" customFormat="1" ht="12.75" customHeight="1" thickBot="1">
      <c r="A6" s="232"/>
      <c r="B6" s="233" t="s">
        <v>503</v>
      </c>
      <c r="C6" s="234" t="s">
        <v>504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530</v>
      </c>
      <c r="C8" s="362">
        <f>SUM(C9:C19)</f>
        <v>0</v>
      </c>
    </row>
    <row r="9" spans="1:3" s="419" customFormat="1" ht="12" customHeight="1">
      <c r="A9" s="505" t="s">
        <v>101</v>
      </c>
      <c r="B9" s="10" t="s">
        <v>285</v>
      </c>
      <c r="C9" s="408"/>
    </row>
    <row r="10" spans="1:3" s="419" customFormat="1" ht="12" customHeight="1">
      <c r="A10" s="506" t="s">
        <v>102</v>
      </c>
      <c r="B10" s="8" t="s">
        <v>286</v>
      </c>
      <c r="C10" s="360"/>
    </row>
    <row r="11" spans="1:3" s="419" customFormat="1" ht="12" customHeight="1">
      <c r="A11" s="506" t="s">
        <v>103</v>
      </c>
      <c r="B11" s="8" t="s">
        <v>287</v>
      </c>
      <c r="C11" s="360"/>
    </row>
    <row r="12" spans="1:3" s="419" customFormat="1" ht="12" customHeight="1">
      <c r="A12" s="506" t="s">
        <v>104</v>
      </c>
      <c r="B12" s="8" t="s">
        <v>288</v>
      </c>
      <c r="C12" s="360"/>
    </row>
    <row r="13" spans="1:3" s="419" customFormat="1" ht="12" customHeight="1">
      <c r="A13" s="506" t="s">
        <v>152</v>
      </c>
      <c r="B13" s="8" t="s">
        <v>289</v>
      </c>
      <c r="C13" s="360"/>
    </row>
    <row r="14" spans="1:3" s="419" customFormat="1" ht="12" customHeight="1">
      <c r="A14" s="506" t="s">
        <v>105</v>
      </c>
      <c r="B14" s="8" t="s">
        <v>411</v>
      </c>
      <c r="C14" s="360"/>
    </row>
    <row r="15" spans="1:3" s="419" customFormat="1" ht="12" customHeight="1">
      <c r="A15" s="506" t="s">
        <v>106</v>
      </c>
      <c r="B15" s="7" t="s">
        <v>412</v>
      </c>
      <c r="C15" s="360"/>
    </row>
    <row r="16" spans="1:3" s="419" customFormat="1" ht="12" customHeight="1">
      <c r="A16" s="506" t="s">
        <v>116</v>
      </c>
      <c r="B16" s="8" t="s">
        <v>292</v>
      </c>
      <c r="C16" s="409"/>
    </row>
    <row r="17" spans="1:3" s="514" customFormat="1" ht="12" customHeight="1">
      <c r="A17" s="506" t="s">
        <v>117</v>
      </c>
      <c r="B17" s="8" t="s">
        <v>293</v>
      </c>
      <c r="C17" s="360"/>
    </row>
    <row r="18" spans="1:3" s="514" customFormat="1" ht="12" customHeight="1">
      <c r="A18" s="506" t="s">
        <v>118</v>
      </c>
      <c r="B18" s="8" t="s">
        <v>448</v>
      </c>
      <c r="C18" s="361"/>
    </row>
    <row r="19" spans="1:3" s="514" customFormat="1" ht="12" customHeight="1" thickBot="1">
      <c r="A19" s="506" t="s">
        <v>119</v>
      </c>
      <c r="B19" s="7" t="s">
        <v>294</v>
      </c>
      <c r="C19" s="361"/>
    </row>
    <row r="20" spans="1:3" s="419" customFormat="1" ht="12" customHeight="1" thickBot="1">
      <c r="A20" s="232" t="s">
        <v>20</v>
      </c>
      <c r="B20" s="276" t="s">
        <v>413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266</v>
      </c>
      <c r="C21" s="360"/>
    </row>
    <row r="22" spans="1:3" s="514" customFormat="1" ht="12" customHeight="1">
      <c r="A22" s="506" t="s">
        <v>108</v>
      </c>
      <c r="B22" s="8" t="s">
        <v>414</v>
      </c>
      <c r="C22" s="360"/>
    </row>
    <row r="23" spans="1:3" s="514" customFormat="1" ht="12" customHeight="1">
      <c r="A23" s="506" t="s">
        <v>109</v>
      </c>
      <c r="B23" s="8" t="s">
        <v>415</v>
      </c>
      <c r="C23" s="360"/>
    </row>
    <row r="24" spans="1:3" s="514" customFormat="1" ht="12" customHeight="1" thickBot="1">
      <c r="A24" s="506" t="s">
        <v>110</v>
      </c>
      <c r="B24" s="8" t="s">
        <v>535</v>
      </c>
      <c r="C24" s="360"/>
    </row>
    <row r="25" spans="1:3" s="514" customFormat="1" ht="12" customHeight="1" thickBot="1">
      <c r="A25" s="240" t="s">
        <v>21</v>
      </c>
      <c r="B25" s="151" t="s">
        <v>178</v>
      </c>
      <c r="C25" s="389"/>
    </row>
    <row r="26" spans="1:3" s="514" customFormat="1" ht="12" customHeight="1" thickBot="1">
      <c r="A26" s="240" t="s">
        <v>22</v>
      </c>
      <c r="B26" s="151" t="s">
        <v>416</v>
      </c>
      <c r="C26" s="362">
        <f>+C27+C28</f>
        <v>0</v>
      </c>
    </row>
    <row r="27" spans="1:3" s="514" customFormat="1" ht="12" customHeight="1">
      <c r="A27" s="507" t="s">
        <v>276</v>
      </c>
      <c r="B27" s="508" t="s">
        <v>414</v>
      </c>
      <c r="C27" s="95"/>
    </row>
    <row r="28" spans="1:3" s="514" customFormat="1" ht="12" customHeight="1">
      <c r="A28" s="507" t="s">
        <v>277</v>
      </c>
      <c r="B28" s="509" t="s">
        <v>417</v>
      </c>
      <c r="C28" s="363"/>
    </row>
    <row r="29" spans="1:3" s="514" customFormat="1" ht="12" customHeight="1" thickBot="1">
      <c r="A29" s="506" t="s">
        <v>278</v>
      </c>
      <c r="B29" s="169" t="s">
        <v>536</v>
      </c>
      <c r="C29" s="102"/>
    </row>
    <row r="30" spans="1:3" s="514" customFormat="1" ht="12" customHeight="1" thickBot="1">
      <c r="A30" s="240" t="s">
        <v>23</v>
      </c>
      <c r="B30" s="151" t="s">
        <v>418</v>
      </c>
      <c r="C30" s="362">
        <f>+C31+C32+C33</f>
        <v>0</v>
      </c>
    </row>
    <row r="31" spans="1:3" s="514" customFormat="1" ht="12" customHeight="1">
      <c r="A31" s="507" t="s">
        <v>94</v>
      </c>
      <c r="B31" s="508" t="s">
        <v>299</v>
      </c>
      <c r="C31" s="95"/>
    </row>
    <row r="32" spans="1:3" s="514" customFormat="1" ht="12" customHeight="1">
      <c r="A32" s="507" t="s">
        <v>95</v>
      </c>
      <c r="B32" s="509" t="s">
        <v>300</v>
      </c>
      <c r="C32" s="363"/>
    </row>
    <row r="33" spans="1:3" s="514" customFormat="1" ht="12" customHeight="1" thickBot="1">
      <c r="A33" s="506" t="s">
        <v>96</v>
      </c>
      <c r="B33" s="169" t="s">
        <v>301</v>
      </c>
      <c r="C33" s="102"/>
    </row>
    <row r="34" spans="1:3" s="419" customFormat="1" ht="12" customHeight="1" thickBot="1">
      <c r="A34" s="240" t="s">
        <v>24</v>
      </c>
      <c r="B34" s="151" t="s">
        <v>387</v>
      </c>
      <c r="C34" s="389"/>
    </row>
    <row r="35" spans="1:3" s="419" customFormat="1" ht="12" customHeight="1" thickBot="1">
      <c r="A35" s="240" t="s">
        <v>25</v>
      </c>
      <c r="B35" s="151" t="s">
        <v>419</v>
      </c>
      <c r="C35" s="410"/>
    </row>
    <row r="36" spans="1:3" s="419" customFormat="1" ht="12" customHeight="1" thickBot="1">
      <c r="A36" s="232" t="s">
        <v>26</v>
      </c>
      <c r="B36" s="151" t="s">
        <v>537</v>
      </c>
      <c r="C36" s="411">
        <f>+C8+C20+C25+C26+C30+C34+C35</f>
        <v>0</v>
      </c>
    </row>
    <row r="37" spans="1:3" s="419" customFormat="1" ht="12" customHeight="1" thickBot="1">
      <c r="A37" s="277" t="s">
        <v>27</v>
      </c>
      <c r="B37" s="151" t="s">
        <v>421</v>
      </c>
      <c r="C37" s="411">
        <f>+C38+C39+C40</f>
        <v>0</v>
      </c>
    </row>
    <row r="38" spans="1:3" s="419" customFormat="1" ht="12" customHeight="1">
      <c r="A38" s="507" t="s">
        <v>422</v>
      </c>
      <c r="B38" s="508" t="s">
        <v>244</v>
      </c>
      <c r="C38" s="95"/>
    </row>
    <row r="39" spans="1:3" s="419" customFormat="1" ht="12" customHeight="1">
      <c r="A39" s="507" t="s">
        <v>423</v>
      </c>
      <c r="B39" s="509" t="s">
        <v>2</v>
      </c>
      <c r="C39" s="363"/>
    </row>
    <row r="40" spans="1:3" s="514" customFormat="1" ht="12" customHeight="1" thickBot="1">
      <c r="A40" s="506" t="s">
        <v>424</v>
      </c>
      <c r="B40" s="169" t="s">
        <v>425</v>
      </c>
      <c r="C40" s="102"/>
    </row>
    <row r="41" spans="1:3" s="514" customFormat="1" ht="15" customHeight="1" thickBot="1">
      <c r="A41" s="277" t="s">
        <v>28</v>
      </c>
      <c r="B41" s="278" t="s">
        <v>426</v>
      </c>
      <c r="C41" s="414">
        <f>+C36+C37</f>
        <v>0</v>
      </c>
    </row>
    <row r="42" spans="1:3" s="514" customFormat="1" ht="15" customHeight="1">
      <c r="A42" s="279"/>
      <c r="B42" s="280"/>
      <c r="C42" s="412"/>
    </row>
    <row r="43" spans="1:3" ht="13.5" thickBot="1">
      <c r="A43" s="281"/>
      <c r="B43" s="282"/>
      <c r="C43" s="413"/>
    </row>
    <row r="44" spans="1:3" s="513" customFormat="1" ht="16.5" customHeight="1" thickBot="1">
      <c r="A44" s="283"/>
      <c r="B44" s="284" t="s">
        <v>59</v>
      </c>
      <c r="C44" s="414"/>
    </row>
    <row r="45" spans="1:3" s="515" customFormat="1" ht="12" customHeight="1" thickBot="1">
      <c r="A45" s="240" t="s">
        <v>19</v>
      </c>
      <c r="B45" s="151" t="s">
        <v>427</v>
      </c>
      <c r="C45" s="362">
        <f>SUM(C46:C50)</f>
        <v>0</v>
      </c>
    </row>
    <row r="46" spans="1:3" ht="12" customHeight="1">
      <c r="A46" s="506" t="s">
        <v>101</v>
      </c>
      <c r="B46" s="9" t="s">
        <v>50</v>
      </c>
      <c r="C46" s="95"/>
    </row>
    <row r="47" spans="1:3" ht="12" customHeight="1">
      <c r="A47" s="506" t="s">
        <v>102</v>
      </c>
      <c r="B47" s="8" t="s">
        <v>187</v>
      </c>
      <c r="C47" s="98"/>
    </row>
    <row r="48" spans="1:3" ht="12" customHeight="1">
      <c r="A48" s="506" t="s">
        <v>103</v>
      </c>
      <c r="B48" s="8" t="s">
        <v>143</v>
      </c>
      <c r="C48" s="98"/>
    </row>
    <row r="49" spans="1:3" ht="12" customHeight="1">
      <c r="A49" s="506" t="s">
        <v>104</v>
      </c>
      <c r="B49" s="8" t="s">
        <v>188</v>
      </c>
      <c r="C49" s="98"/>
    </row>
    <row r="50" spans="1:3" ht="12" customHeight="1" thickBot="1">
      <c r="A50" s="506" t="s">
        <v>152</v>
      </c>
      <c r="B50" s="8" t="s">
        <v>189</v>
      </c>
      <c r="C50" s="98"/>
    </row>
    <row r="51" spans="1:3" ht="12" customHeight="1" thickBot="1">
      <c r="A51" s="240" t="s">
        <v>20</v>
      </c>
      <c r="B51" s="151" t="s">
        <v>428</v>
      </c>
      <c r="C51" s="362">
        <f>SUM(C52:C54)</f>
        <v>0</v>
      </c>
    </row>
    <row r="52" spans="1:3" s="515" customFormat="1" ht="12" customHeight="1">
      <c r="A52" s="506" t="s">
        <v>107</v>
      </c>
      <c r="B52" s="9" t="s">
        <v>234</v>
      </c>
      <c r="C52" s="95"/>
    </row>
    <row r="53" spans="1:3" ht="12" customHeight="1">
      <c r="A53" s="506" t="s">
        <v>108</v>
      </c>
      <c r="B53" s="8" t="s">
        <v>191</v>
      </c>
      <c r="C53" s="98"/>
    </row>
    <row r="54" spans="1:3" ht="12" customHeight="1">
      <c r="A54" s="506" t="s">
        <v>109</v>
      </c>
      <c r="B54" s="8" t="s">
        <v>60</v>
      </c>
      <c r="C54" s="98"/>
    </row>
    <row r="55" spans="1:3" ht="12" customHeight="1" thickBot="1">
      <c r="A55" s="506" t="s">
        <v>110</v>
      </c>
      <c r="B55" s="8" t="s">
        <v>534</v>
      </c>
      <c r="C55" s="98"/>
    </row>
    <row r="56" spans="1:3" ht="15" customHeight="1" thickBot="1">
      <c r="A56" s="240" t="s">
        <v>21</v>
      </c>
      <c r="B56" s="151" t="s">
        <v>13</v>
      </c>
      <c r="C56" s="389"/>
    </row>
    <row r="57" spans="1:3" ht="13.5" thickBot="1">
      <c r="A57" s="240" t="s">
        <v>22</v>
      </c>
      <c r="B57" s="285" t="s">
        <v>541</v>
      </c>
      <c r="C57" s="415">
        <f>+C45+C51+C56</f>
        <v>0</v>
      </c>
    </row>
    <row r="58" ht="15" customHeight="1" thickBot="1">
      <c r="C58" s="416"/>
    </row>
    <row r="59" spans="1:3" ht="14.25" customHeight="1" thickBot="1">
      <c r="A59" s="288" t="s">
        <v>529</v>
      </c>
      <c r="B59" s="289"/>
      <c r="C59" s="148"/>
    </row>
    <row r="60" spans="1:3" ht="13.5" thickBot="1">
      <c r="A60" s="288" t="s">
        <v>210</v>
      </c>
      <c r="B60" s="289"/>
      <c r="C60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57" useFirstPageNumber="1" horizontalDpi="600" verticalDpi="600" orientation="portrait" paperSize="9" scale="75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A8" sqref="A8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40" t="s">
        <v>3</v>
      </c>
      <c r="B1" s="640"/>
      <c r="C1" s="640"/>
      <c r="D1" s="640"/>
      <c r="E1" s="640"/>
      <c r="F1" s="640"/>
      <c r="G1" s="640"/>
    </row>
    <row r="3" spans="1:7" s="193" customFormat="1" ht="27" customHeight="1">
      <c r="A3" s="191" t="s">
        <v>214</v>
      </c>
      <c r="B3" s="192"/>
      <c r="C3" s="639" t="s">
        <v>610</v>
      </c>
      <c r="D3" s="639"/>
      <c r="E3" s="639"/>
      <c r="F3" s="639"/>
      <c r="G3" s="639"/>
    </row>
    <row r="4" spans="1:7" s="193" customFormat="1" ht="15.75">
      <c r="A4" s="192"/>
      <c r="B4" s="192"/>
      <c r="C4" s="192"/>
      <c r="D4" s="192"/>
      <c r="E4" s="192"/>
      <c r="F4" s="192"/>
      <c r="G4" s="192"/>
    </row>
    <row r="5" spans="1:7" s="193" customFormat="1" ht="24.75" customHeight="1">
      <c r="A5" s="191" t="s">
        <v>215</v>
      </c>
      <c r="B5" s="192"/>
      <c r="C5" s="639" t="s">
        <v>611</v>
      </c>
      <c r="D5" s="639"/>
      <c r="E5" s="639"/>
      <c r="F5" s="639"/>
      <c r="G5" s="192"/>
    </row>
    <row r="6" spans="1:7" s="194" customFormat="1" ht="12.75">
      <c r="A6" s="250"/>
      <c r="B6" s="250"/>
      <c r="C6" s="250"/>
      <c r="D6" s="250"/>
      <c r="E6" s="250"/>
      <c r="F6" s="250"/>
      <c r="G6" s="250"/>
    </row>
    <row r="7" spans="1:7" s="195" customFormat="1" ht="15" customHeight="1">
      <c r="A7" s="307" t="s">
        <v>652</v>
      </c>
      <c r="B7" s="306"/>
      <c r="C7" s="306"/>
      <c r="D7" s="292"/>
      <c r="E7" s="292"/>
      <c r="F7" s="292"/>
      <c r="G7" s="292"/>
    </row>
    <row r="8" spans="1:7" s="195" customFormat="1" ht="15" customHeight="1" thickBot="1">
      <c r="A8" s="307" t="s">
        <v>216</v>
      </c>
      <c r="B8" s="292"/>
      <c r="C8" s="292"/>
      <c r="D8" s="292"/>
      <c r="E8" s="292"/>
      <c r="F8" s="292"/>
      <c r="G8" s="292"/>
    </row>
    <row r="9" spans="1:7" s="94" customFormat="1" ht="42" customHeight="1" thickBot="1">
      <c r="A9" s="229" t="s">
        <v>17</v>
      </c>
      <c r="B9" s="230" t="s">
        <v>217</v>
      </c>
      <c r="C9" s="230" t="s">
        <v>218</v>
      </c>
      <c r="D9" s="230" t="s">
        <v>219</v>
      </c>
      <c r="E9" s="230" t="s">
        <v>220</v>
      </c>
      <c r="F9" s="230" t="s">
        <v>221</v>
      </c>
      <c r="G9" s="231" t="s">
        <v>54</v>
      </c>
    </row>
    <row r="10" spans="1:7" ht="24" customHeight="1">
      <c r="A10" s="293" t="s">
        <v>19</v>
      </c>
      <c r="B10" s="238" t="s">
        <v>222</v>
      </c>
      <c r="C10" s="196"/>
      <c r="D10" s="196"/>
      <c r="E10" s="196"/>
      <c r="F10" s="196"/>
      <c r="G10" s="294">
        <f>SUM(C10:F10)</f>
        <v>0</v>
      </c>
    </row>
    <row r="11" spans="1:7" ht="24" customHeight="1">
      <c r="A11" s="295" t="s">
        <v>20</v>
      </c>
      <c r="B11" s="239" t="s">
        <v>223</v>
      </c>
      <c r="C11" s="197"/>
      <c r="D11" s="197"/>
      <c r="E11" s="197"/>
      <c r="F11" s="197"/>
      <c r="G11" s="296">
        <f aca="true" t="shared" si="0" ref="G11:G16">SUM(C11:F11)</f>
        <v>0</v>
      </c>
    </row>
    <row r="12" spans="1:7" ht="24" customHeight="1">
      <c r="A12" s="295" t="s">
        <v>21</v>
      </c>
      <c r="B12" s="239" t="s">
        <v>224</v>
      </c>
      <c r="C12" s="197"/>
      <c r="D12" s="197"/>
      <c r="E12" s="197"/>
      <c r="F12" s="197"/>
      <c r="G12" s="296">
        <f t="shared" si="0"/>
        <v>0</v>
      </c>
    </row>
    <row r="13" spans="1:7" ht="24" customHeight="1">
      <c r="A13" s="295" t="s">
        <v>22</v>
      </c>
      <c r="B13" s="239" t="s">
        <v>225</v>
      </c>
      <c r="C13" s="197"/>
      <c r="D13" s="197"/>
      <c r="E13" s="197"/>
      <c r="F13" s="197"/>
      <c r="G13" s="296">
        <f t="shared" si="0"/>
        <v>0</v>
      </c>
    </row>
    <row r="14" spans="1:7" ht="24" customHeight="1">
      <c r="A14" s="295" t="s">
        <v>23</v>
      </c>
      <c r="B14" s="239" t="s">
        <v>226</v>
      </c>
      <c r="C14" s="197"/>
      <c r="D14" s="197"/>
      <c r="E14" s="197"/>
      <c r="F14" s="197"/>
      <c r="G14" s="296">
        <f t="shared" si="0"/>
        <v>0</v>
      </c>
    </row>
    <row r="15" spans="1:7" ht="24" customHeight="1" thickBot="1">
      <c r="A15" s="297" t="s">
        <v>24</v>
      </c>
      <c r="B15" s="298" t="s">
        <v>227</v>
      </c>
      <c r="C15" s="198"/>
      <c r="D15" s="198"/>
      <c r="E15" s="198"/>
      <c r="F15" s="198"/>
      <c r="G15" s="299">
        <f t="shared" si="0"/>
        <v>0</v>
      </c>
    </row>
    <row r="16" spans="1:7" s="199" customFormat="1" ht="24" customHeight="1" thickBot="1">
      <c r="A16" s="300" t="s">
        <v>25</v>
      </c>
      <c r="B16" s="301" t="s">
        <v>54</v>
      </c>
      <c r="C16" s="302">
        <f>SUM(C10:C15)</f>
        <v>0</v>
      </c>
      <c r="D16" s="302">
        <f>SUM(D10:D15)</f>
        <v>0</v>
      </c>
      <c r="E16" s="302">
        <f>SUM(E10:E15)</f>
        <v>0</v>
      </c>
      <c r="F16" s="302">
        <f>SUM(F10:F15)</f>
        <v>0</v>
      </c>
      <c r="G16" s="303">
        <f t="shared" si="0"/>
        <v>0</v>
      </c>
    </row>
    <row r="17" spans="1:7" s="194" customFormat="1" ht="12.75">
      <c r="A17" s="250"/>
      <c r="B17" s="250"/>
      <c r="C17" s="250"/>
      <c r="D17" s="250"/>
      <c r="E17" s="250"/>
      <c r="F17" s="250"/>
      <c r="G17" s="250"/>
    </row>
    <row r="18" spans="1:7" s="194" customFormat="1" ht="12.75">
      <c r="A18" s="250"/>
      <c r="B18" s="250"/>
      <c r="C18" s="250"/>
      <c r="D18" s="250"/>
      <c r="E18" s="250"/>
      <c r="F18" s="250"/>
      <c r="G18" s="250"/>
    </row>
    <row r="19" spans="1:7" s="194" customFormat="1" ht="12.75">
      <c r="A19" s="250"/>
      <c r="B19" s="250"/>
      <c r="C19" s="250"/>
      <c r="D19" s="250"/>
      <c r="E19" s="250"/>
      <c r="F19" s="250"/>
      <c r="G19" s="250"/>
    </row>
    <row r="20" spans="1:7" s="194" customFormat="1" ht="15.75">
      <c r="A20" s="193" t="str">
        <f>+CONCATENATE("......................, ",LEFT(ÖSSZEFÜGGÉSEK!A5,4),". .......................... hó ..... nap")</f>
        <v>......................, 2016. .......................... hó ..... nap</v>
      </c>
      <c r="B20" s="250"/>
      <c r="C20" s="250"/>
      <c r="D20" s="250"/>
      <c r="E20" s="250"/>
      <c r="F20" s="250"/>
      <c r="G20" s="250"/>
    </row>
    <row r="21" spans="1:7" s="194" customFormat="1" ht="12.75">
      <c r="A21" s="250"/>
      <c r="B21" s="250"/>
      <c r="C21" s="250"/>
      <c r="D21" s="250"/>
      <c r="E21" s="250"/>
      <c r="F21" s="250"/>
      <c r="G21" s="250"/>
    </row>
    <row r="22" spans="1:7" ht="12.75">
      <c r="A22" s="250"/>
      <c r="B22" s="250"/>
      <c r="C22" s="250"/>
      <c r="D22" s="250"/>
      <c r="E22" s="250"/>
      <c r="F22" s="250"/>
      <c r="G22" s="250"/>
    </row>
    <row r="23" spans="1:7" ht="12.75">
      <c r="A23" s="250"/>
      <c r="B23" s="250"/>
      <c r="C23" s="194"/>
      <c r="D23" s="194"/>
      <c r="E23" s="194"/>
      <c r="F23" s="194"/>
      <c r="G23" s="250"/>
    </row>
    <row r="24" spans="1:7" ht="13.5">
      <c r="A24" s="250"/>
      <c r="B24" s="250"/>
      <c r="C24" s="304"/>
      <c r="D24" s="305" t="s">
        <v>228</v>
      </c>
      <c r="E24" s="305"/>
      <c r="F24" s="304"/>
      <c r="G24" s="250"/>
    </row>
    <row r="25" spans="3:6" ht="13.5">
      <c r="C25" s="200"/>
      <c r="D25" s="201"/>
      <c r="E25" s="201"/>
      <c r="F25" s="200"/>
    </row>
    <row r="26" spans="3:6" ht="13.5">
      <c r="C26" s="200"/>
      <c r="D26" s="201"/>
      <c r="E26" s="201"/>
      <c r="F26" s="200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firstPageNumber="58" useFirstPageNumber="1" horizontalDpi="300" verticalDpi="300" orientation="portrait" paperSize="9" scale="95" r:id="rId1"/>
  <headerFooter alignWithMargins="0">
    <oddHeader>&amp;C&amp;"Times New Roman CE,Félkövér"&amp;12
&amp;R&amp;"Times New Roman CE,Félkövér dőlt"&amp;11 10.1. melléklet a ……/2016. (….) önkormányzati rendelethez</oddHead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B3" sqref="B3:B4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40" t="s">
        <v>3</v>
      </c>
      <c r="B1" s="640"/>
      <c r="C1" s="640"/>
      <c r="D1" s="640"/>
      <c r="E1" s="640"/>
      <c r="F1" s="640"/>
      <c r="G1" s="640"/>
    </row>
    <row r="3" spans="1:7" s="193" customFormat="1" ht="27" customHeight="1">
      <c r="A3" s="191" t="s">
        <v>214</v>
      </c>
      <c r="B3" s="192"/>
      <c r="C3" s="639" t="s">
        <v>612</v>
      </c>
      <c r="D3" s="639"/>
      <c r="E3" s="639"/>
      <c r="F3" s="639"/>
      <c r="G3" s="639"/>
    </row>
    <row r="4" spans="1:7" s="193" customFormat="1" ht="15.75">
      <c r="A4" s="192"/>
      <c r="B4" s="192"/>
      <c r="C4" s="192"/>
      <c r="D4" s="192"/>
      <c r="E4" s="192"/>
      <c r="F4" s="192"/>
      <c r="G4" s="192"/>
    </row>
    <row r="5" spans="1:7" s="193" customFormat="1" ht="24.75" customHeight="1">
      <c r="A5" s="191" t="s">
        <v>215</v>
      </c>
      <c r="B5" s="192"/>
      <c r="C5" s="639" t="s">
        <v>613</v>
      </c>
      <c r="D5" s="639"/>
      <c r="E5" s="639"/>
      <c r="F5" s="639"/>
      <c r="G5" s="192"/>
    </row>
    <row r="6" spans="1:7" s="194" customFormat="1" ht="12.75">
      <c r="A6" s="250"/>
      <c r="B6" s="250"/>
      <c r="C6" s="250"/>
      <c r="D6" s="250"/>
      <c r="E6" s="250"/>
      <c r="F6" s="250"/>
      <c r="G6" s="250"/>
    </row>
    <row r="7" spans="1:7" s="195" customFormat="1" ht="15" customHeight="1">
      <c r="A7" s="307" t="s">
        <v>614</v>
      </c>
      <c r="B7" s="306"/>
      <c r="C7" s="306"/>
      <c r="D7" s="292"/>
      <c r="E7" s="292"/>
      <c r="F7" s="292"/>
      <c r="G7" s="292"/>
    </row>
    <row r="8" spans="1:7" s="195" customFormat="1" ht="15" customHeight="1" thickBot="1">
      <c r="A8" s="307" t="s">
        <v>216</v>
      </c>
      <c r="B8" s="292"/>
      <c r="C8" s="292"/>
      <c r="D8" s="292"/>
      <c r="E8" s="292"/>
      <c r="F8" s="292"/>
      <c r="G8" s="292"/>
    </row>
    <row r="9" spans="1:7" s="94" customFormat="1" ht="42" customHeight="1" thickBot="1">
      <c r="A9" s="229" t="s">
        <v>17</v>
      </c>
      <c r="B9" s="230" t="s">
        <v>217</v>
      </c>
      <c r="C9" s="230" t="s">
        <v>218</v>
      </c>
      <c r="D9" s="230" t="s">
        <v>219</v>
      </c>
      <c r="E9" s="230" t="s">
        <v>220</v>
      </c>
      <c r="F9" s="230" t="s">
        <v>221</v>
      </c>
      <c r="G9" s="231" t="s">
        <v>54</v>
      </c>
    </row>
    <row r="10" spans="1:7" ht="24" customHeight="1">
      <c r="A10" s="293" t="s">
        <v>19</v>
      </c>
      <c r="B10" s="238" t="s">
        <v>222</v>
      </c>
      <c r="C10" s="196"/>
      <c r="D10" s="196"/>
      <c r="E10" s="196"/>
      <c r="F10" s="196"/>
      <c r="G10" s="294">
        <f aca="true" t="shared" si="0" ref="G10:G16">SUM(C10:F10)</f>
        <v>0</v>
      </c>
    </row>
    <row r="11" spans="1:7" ht="24" customHeight="1">
      <c r="A11" s="295" t="s">
        <v>20</v>
      </c>
      <c r="B11" s="239" t="s">
        <v>223</v>
      </c>
      <c r="C11" s="197"/>
      <c r="D11" s="197"/>
      <c r="E11" s="197"/>
      <c r="F11" s="197"/>
      <c r="G11" s="296">
        <f t="shared" si="0"/>
        <v>0</v>
      </c>
    </row>
    <row r="12" spans="1:7" ht="24" customHeight="1">
      <c r="A12" s="295" t="s">
        <v>21</v>
      </c>
      <c r="B12" s="239" t="s">
        <v>224</v>
      </c>
      <c r="C12" s="197"/>
      <c r="D12" s="197"/>
      <c r="E12" s="197"/>
      <c r="F12" s="197"/>
      <c r="G12" s="296">
        <f t="shared" si="0"/>
        <v>0</v>
      </c>
    </row>
    <row r="13" spans="1:7" ht="24" customHeight="1">
      <c r="A13" s="295" t="s">
        <v>22</v>
      </c>
      <c r="B13" s="239" t="s">
        <v>225</v>
      </c>
      <c r="C13" s="197"/>
      <c r="D13" s="197"/>
      <c r="E13" s="197"/>
      <c r="F13" s="197"/>
      <c r="G13" s="296">
        <f t="shared" si="0"/>
        <v>0</v>
      </c>
    </row>
    <row r="14" spans="1:7" ht="24" customHeight="1">
      <c r="A14" s="295" t="s">
        <v>23</v>
      </c>
      <c r="B14" s="239" t="s">
        <v>226</v>
      </c>
      <c r="C14" s="197"/>
      <c r="D14" s="197"/>
      <c r="E14" s="197"/>
      <c r="F14" s="197"/>
      <c r="G14" s="296">
        <f t="shared" si="0"/>
        <v>0</v>
      </c>
    </row>
    <row r="15" spans="1:7" ht="24" customHeight="1" thickBot="1">
      <c r="A15" s="297" t="s">
        <v>24</v>
      </c>
      <c r="B15" s="298" t="s">
        <v>227</v>
      </c>
      <c r="C15" s="198"/>
      <c r="D15" s="198"/>
      <c r="E15" s="198"/>
      <c r="F15" s="198"/>
      <c r="G15" s="299">
        <f t="shared" si="0"/>
        <v>0</v>
      </c>
    </row>
    <row r="16" spans="1:7" s="199" customFormat="1" ht="24" customHeight="1" thickBot="1">
      <c r="A16" s="300" t="s">
        <v>25</v>
      </c>
      <c r="B16" s="301" t="s">
        <v>54</v>
      </c>
      <c r="C16" s="302">
        <f>SUM(C10:C15)</f>
        <v>0</v>
      </c>
      <c r="D16" s="302">
        <f>SUM(D10:D15)</f>
        <v>0</v>
      </c>
      <c r="E16" s="302">
        <f>SUM(E10:E15)</f>
        <v>0</v>
      </c>
      <c r="F16" s="302">
        <f>SUM(F10:F15)</f>
        <v>0</v>
      </c>
      <c r="G16" s="303">
        <f t="shared" si="0"/>
        <v>0</v>
      </c>
    </row>
    <row r="17" spans="1:7" s="194" customFormat="1" ht="12.75">
      <c r="A17" s="250"/>
      <c r="B17" s="250"/>
      <c r="C17" s="250"/>
      <c r="D17" s="250"/>
      <c r="E17" s="250"/>
      <c r="F17" s="250"/>
      <c r="G17" s="250"/>
    </row>
    <row r="18" spans="1:7" s="194" customFormat="1" ht="12.75">
      <c r="A18" s="250"/>
      <c r="B18" s="250"/>
      <c r="C18" s="250"/>
      <c r="D18" s="250"/>
      <c r="E18" s="250"/>
      <c r="F18" s="250"/>
      <c r="G18" s="250"/>
    </row>
    <row r="19" spans="1:7" s="194" customFormat="1" ht="12.75">
      <c r="A19" s="250"/>
      <c r="B19" s="250"/>
      <c r="C19" s="250"/>
      <c r="D19" s="250"/>
      <c r="E19" s="250"/>
      <c r="F19" s="250"/>
      <c r="G19" s="250"/>
    </row>
    <row r="20" spans="1:7" s="194" customFormat="1" ht="15.75">
      <c r="A20" s="193" t="str">
        <f>+CONCATENATE("......................, ",LEFT(ÖSSZEFÜGGÉSEK!A5,4),". .......................... hó ..... nap")</f>
        <v>......................, 2016. .......................... hó ..... nap</v>
      </c>
      <c r="B20" s="250"/>
      <c r="C20" s="250"/>
      <c r="D20" s="250"/>
      <c r="E20" s="250"/>
      <c r="F20" s="250"/>
      <c r="G20" s="250"/>
    </row>
    <row r="21" spans="1:7" s="194" customFormat="1" ht="12.75">
      <c r="A21" s="250"/>
      <c r="B21" s="250"/>
      <c r="C21" s="250"/>
      <c r="D21" s="250"/>
      <c r="E21" s="250"/>
      <c r="F21" s="250"/>
      <c r="G21" s="250"/>
    </row>
    <row r="22" spans="1:7" ht="12.75">
      <c r="A22" s="250"/>
      <c r="B22" s="250"/>
      <c r="C22" s="250"/>
      <c r="D22" s="250"/>
      <c r="E22" s="250"/>
      <c r="F22" s="250"/>
      <c r="G22" s="250"/>
    </row>
    <row r="23" spans="1:7" ht="12.75">
      <c r="A23" s="250"/>
      <c r="B23" s="250"/>
      <c r="C23" s="194"/>
      <c r="D23" s="194"/>
      <c r="E23" s="194"/>
      <c r="F23" s="194"/>
      <c r="G23" s="250"/>
    </row>
    <row r="24" spans="1:7" ht="13.5">
      <c r="A24" s="250"/>
      <c r="B24" s="250"/>
      <c r="C24" s="304"/>
      <c r="D24" s="305" t="s">
        <v>228</v>
      </c>
      <c r="E24" s="305"/>
      <c r="F24" s="304"/>
      <c r="G24" s="250"/>
    </row>
    <row r="25" spans="3:6" ht="13.5">
      <c r="C25" s="200"/>
      <c r="D25" s="201"/>
      <c r="E25" s="201"/>
      <c r="F25" s="200"/>
    </row>
    <row r="26" spans="3:6" ht="13.5">
      <c r="C26" s="200"/>
      <c r="D26" s="201"/>
      <c r="E26" s="201"/>
      <c r="F26" s="200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firstPageNumber="59" useFirstPageNumber="1" horizontalDpi="300" verticalDpi="300" orientation="portrait" paperSize="9" scale="95" r:id="rId1"/>
  <headerFooter alignWithMargins="0">
    <oddHeader>&amp;C&amp;"Times New Roman CE,Félkövér"&amp;12
&amp;R&amp;"Times New Roman CE,Félkövér dőlt"&amp;11 10.2. melléklet a ……/2016. (….) önkormányzati rendelethez</oddHeader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J7" sqref="J7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40" t="s">
        <v>3</v>
      </c>
      <c r="B1" s="640"/>
      <c r="C1" s="640"/>
      <c r="D1" s="640"/>
      <c r="E1" s="640"/>
      <c r="F1" s="640"/>
      <c r="G1" s="640"/>
    </row>
    <row r="3" spans="1:7" s="193" customFormat="1" ht="27" customHeight="1">
      <c r="A3" s="191" t="s">
        <v>214</v>
      </c>
      <c r="B3" s="192"/>
      <c r="C3" s="639" t="s">
        <v>608</v>
      </c>
      <c r="D3" s="639"/>
      <c r="E3" s="639"/>
      <c r="F3" s="639"/>
      <c r="G3" s="639"/>
    </row>
    <row r="4" spans="1:7" s="193" customFormat="1" ht="15.75">
      <c r="A4" s="192"/>
      <c r="B4" s="192"/>
      <c r="C4" s="192"/>
      <c r="D4" s="192"/>
      <c r="E4" s="192"/>
      <c r="F4" s="192"/>
      <c r="G4" s="192"/>
    </row>
    <row r="5" spans="1:7" s="193" customFormat="1" ht="24.75" customHeight="1">
      <c r="A5" s="191" t="s">
        <v>215</v>
      </c>
      <c r="B5" s="192"/>
      <c r="C5" s="639" t="s">
        <v>615</v>
      </c>
      <c r="D5" s="639"/>
      <c r="E5" s="639"/>
      <c r="F5" s="639"/>
      <c r="G5" s="192"/>
    </row>
    <row r="6" spans="1:7" s="194" customFormat="1" ht="12.75">
      <c r="A6" s="250"/>
      <c r="B6" s="250"/>
      <c r="C6" s="250"/>
      <c r="D6" s="250"/>
      <c r="E6" s="250"/>
      <c r="F6" s="250"/>
      <c r="G6" s="250"/>
    </row>
    <row r="7" spans="1:7" s="195" customFormat="1" ht="15" customHeight="1">
      <c r="A7" s="307" t="s">
        <v>653</v>
      </c>
      <c r="B7" s="306"/>
      <c r="C7" s="306"/>
      <c r="D7" s="292"/>
      <c r="E7" s="292"/>
      <c r="F7" s="292"/>
      <c r="G7" s="292"/>
    </row>
    <row r="8" spans="1:7" s="195" customFormat="1" ht="15" customHeight="1" thickBot="1">
      <c r="A8" s="307" t="s">
        <v>216</v>
      </c>
      <c r="B8" s="292"/>
      <c r="C8" s="292"/>
      <c r="D8" s="292"/>
      <c r="E8" s="292"/>
      <c r="F8" s="292"/>
      <c r="G8" s="292"/>
    </row>
    <row r="9" spans="1:7" s="94" customFormat="1" ht="42" customHeight="1" thickBot="1">
      <c r="A9" s="229" t="s">
        <v>17</v>
      </c>
      <c r="B9" s="230" t="s">
        <v>217</v>
      </c>
      <c r="C9" s="230" t="s">
        <v>218</v>
      </c>
      <c r="D9" s="230" t="s">
        <v>219</v>
      </c>
      <c r="E9" s="230" t="s">
        <v>220</v>
      </c>
      <c r="F9" s="230" t="s">
        <v>221</v>
      </c>
      <c r="G9" s="231" t="s">
        <v>54</v>
      </c>
    </row>
    <row r="10" spans="1:7" ht="24" customHeight="1">
      <c r="A10" s="293" t="s">
        <v>19</v>
      </c>
      <c r="B10" s="238" t="s">
        <v>222</v>
      </c>
      <c r="C10" s="196"/>
      <c r="D10" s="196"/>
      <c r="E10" s="196"/>
      <c r="F10" s="196"/>
      <c r="G10" s="294">
        <f aca="true" t="shared" si="0" ref="G10:G16">SUM(C10:F10)</f>
        <v>0</v>
      </c>
    </row>
    <row r="11" spans="1:7" ht="24" customHeight="1">
      <c r="A11" s="295" t="s">
        <v>20</v>
      </c>
      <c r="B11" s="239" t="s">
        <v>223</v>
      </c>
      <c r="C11" s="197"/>
      <c r="D11" s="197"/>
      <c r="E11" s="197"/>
      <c r="F11" s="197"/>
      <c r="G11" s="296">
        <f t="shared" si="0"/>
        <v>0</v>
      </c>
    </row>
    <row r="12" spans="1:7" ht="24" customHeight="1">
      <c r="A12" s="295" t="s">
        <v>21</v>
      </c>
      <c r="B12" s="239" t="s">
        <v>224</v>
      </c>
      <c r="C12" s="197"/>
      <c r="D12" s="197"/>
      <c r="E12" s="197"/>
      <c r="F12" s="197"/>
      <c r="G12" s="296">
        <f t="shared" si="0"/>
        <v>0</v>
      </c>
    </row>
    <row r="13" spans="1:7" ht="24" customHeight="1">
      <c r="A13" s="295" t="s">
        <v>22</v>
      </c>
      <c r="B13" s="239" t="s">
        <v>225</v>
      </c>
      <c r="C13" s="197"/>
      <c r="D13" s="197"/>
      <c r="E13" s="197"/>
      <c r="F13" s="197"/>
      <c r="G13" s="296">
        <f t="shared" si="0"/>
        <v>0</v>
      </c>
    </row>
    <row r="14" spans="1:7" ht="24" customHeight="1">
      <c r="A14" s="295" t="s">
        <v>23</v>
      </c>
      <c r="B14" s="239" t="s">
        <v>226</v>
      </c>
      <c r="C14" s="197"/>
      <c r="D14" s="197"/>
      <c r="E14" s="197"/>
      <c r="F14" s="197"/>
      <c r="G14" s="296">
        <f t="shared" si="0"/>
        <v>0</v>
      </c>
    </row>
    <row r="15" spans="1:7" ht="24" customHeight="1" thickBot="1">
      <c r="A15" s="297" t="s">
        <v>24</v>
      </c>
      <c r="B15" s="298" t="s">
        <v>227</v>
      </c>
      <c r="C15" s="198"/>
      <c r="D15" s="198"/>
      <c r="E15" s="198"/>
      <c r="F15" s="198"/>
      <c r="G15" s="299">
        <f t="shared" si="0"/>
        <v>0</v>
      </c>
    </row>
    <row r="16" spans="1:7" s="199" customFormat="1" ht="24" customHeight="1" thickBot="1">
      <c r="A16" s="300" t="s">
        <v>25</v>
      </c>
      <c r="B16" s="301" t="s">
        <v>54</v>
      </c>
      <c r="C16" s="302">
        <f>SUM(C10:C15)</f>
        <v>0</v>
      </c>
      <c r="D16" s="302">
        <f>SUM(D10:D15)</f>
        <v>0</v>
      </c>
      <c r="E16" s="302">
        <f>SUM(E10:E15)</f>
        <v>0</v>
      </c>
      <c r="F16" s="302">
        <f>SUM(F10:F15)</f>
        <v>0</v>
      </c>
      <c r="G16" s="303">
        <f t="shared" si="0"/>
        <v>0</v>
      </c>
    </row>
    <row r="17" spans="1:7" s="194" customFormat="1" ht="12.75">
      <c r="A17" s="250"/>
      <c r="B17" s="250"/>
      <c r="C17" s="250"/>
      <c r="D17" s="250"/>
      <c r="E17" s="250"/>
      <c r="F17" s="250"/>
      <c r="G17" s="250"/>
    </row>
    <row r="18" spans="1:7" s="194" customFormat="1" ht="12.75">
      <c r="A18" s="250"/>
      <c r="B18" s="250"/>
      <c r="C18" s="250"/>
      <c r="D18" s="250"/>
      <c r="E18" s="250"/>
      <c r="F18" s="250"/>
      <c r="G18" s="250"/>
    </row>
    <row r="19" spans="1:7" s="194" customFormat="1" ht="12.75">
      <c r="A19" s="250"/>
      <c r="B19" s="250"/>
      <c r="C19" s="250"/>
      <c r="D19" s="250"/>
      <c r="E19" s="250"/>
      <c r="F19" s="250"/>
      <c r="G19" s="250"/>
    </row>
    <row r="20" spans="1:7" s="194" customFormat="1" ht="15.75">
      <c r="A20" s="193" t="str">
        <f>+CONCATENATE("......................, ",LEFT(ÖSSZEFÜGGÉSEK!A5,4),". .......................... hó ..... nap")</f>
        <v>......................, 2016. .......................... hó ..... nap</v>
      </c>
      <c r="B20" s="250"/>
      <c r="C20" s="250"/>
      <c r="D20" s="250"/>
      <c r="E20" s="250"/>
      <c r="F20" s="250"/>
      <c r="G20" s="250"/>
    </row>
    <row r="21" spans="1:7" s="194" customFormat="1" ht="12.75">
      <c r="A21" s="250"/>
      <c r="B21" s="250"/>
      <c r="C21" s="250"/>
      <c r="D21" s="250"/>
      <c r="E21" s="250"/>
      <c r="F21" s="250"/>
      <c r="G21" s="250"/>
    </row>
    <row r="22" spans="1:7" ht="12.75">
      <c r="A22" s="250"/>
      <c r="B22" s="250"/>
      <c r="C22" s="250"/>
      <c r="D22" s="250"/>
      <c r="E22" s="250"/>
      <c r="F22" s="250"/>
      <c r="G22" s="250"/>
    </row>
    <row r="23" spans="1:7" ht="12.75">
      <c r="A23" s="250"/>
      <c r="B23" s="250"/>
      <c r="C23" s="194"/>
      <c r="D23" s="194"/>
      <c r="E23" s="194"/>
      <c r="F23" s="194"/>
      <c r="G23" s="250"/>
    </row>
    <row r="24" spans="1:7" ht="13.5">
      <c r="A24" s="250"/>
      <c r="B24" s="250"/>
      <c r="C24" s="304"/>
      <c r="D24" s="305" t="s">
        <v>228</v>
      </c>
      <c r="E24" s="305"/>
      <c r="F24" s="304"/>
      <c r="G24" s="250"/>
    </row>
    <row r="25" spans="3:6" ht="13.5">
      <c r="C25" s="200"/>
      <c r="D25" s="201"/>
      <c r="E25" s="201"/>
      <c r="F25" s="200"/>
    </row>
    <row r="26" spans="3:6" ht="13.5">
      <c r="C26" s="200"/>
      <c r="D26" s="201"/>
      <c r="E26" s="201"/>
      <c r="F26" s="200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firstPageNumber="60" useFirstPageNumber="1" horizontalDpi="300" verticalDpi="300" orientation="portrait" paperSize="9" scale="95" r:id="rId1"/>
  <headerFooter alignWithMargins="0">
    <oddHeader>&amp;C&amp;"Times New Roman CE,Félkövér"&amp;12
&amp;R&amp;"Times New Roman CE,Félkövér dőlt"&amp;11 10.3. melléklet a ……/2016. (….) önkormányzati rendelethez</oddHead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L9" sqref="L9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40" t="s">
        <v>3</v>
      </c>
      <c r="B1" s="640"/>
      <c r="C1" s="640"/>
      <c r="D1" s="640"/>
      <c r="E1" s="640"/>
      <c r="F1" s="640"/>
      <c r="G1" s="640"/>
    </row>
    <row r="3" spans="1:7" s="193" customFormat="1" ht="27" customHeight="1">
      <c r="A3" s="191" t="s">
        <v>214</v>
      </c>
      <c r="B3" s="192"/>
      <c r="C3" s="639" t="s">
        <v>609</v>
      </c>
      <c r="D3" s="639"/>
      <c r="E3" s="639"/>
      <c r="F3" s="639"/>
      <c r="G3" s="639"/>
    </row>
    <row r="4" spans="1:7" s="193" customFormat="1" ht="15.75">
      <c r="A4" s="192"/>
      <c r="B4" s="192"/>
      <c r="C4" s="192"/>
      <c r="D4" s="192"/>
      <c r="E4" s="192"/>
      <c r="F4" s="192"/>
      <c r="G4" s="192"/>
    </row>
    <row r="5" spans="1:7" s="193" customFormat="1" ht="24.75" customHeight="1">
      <c r="A5" s="191" t="s">
        <v>215</v>
      </c>
      <c r="B5" s="192"/>
      <c r="C5" s="639" t="s">
        <v>616</v>
      </c>
      <c r="D5" s="639"/>
      <c r="E5" s="639"/>
      <c r="F5" s="639"/>
      <c r="G5" s="192"/>
    </row>
    <row r="6" spans="1:7" s="194" customFormat="1" ht="12.75">
      <c r="A6" s="250"/>
      <c r="B6" s="250"/>
      <c r="C6" s="250"/>
      <c r="D6" s="250"/>
      <c r="E6" s="250"/>
      <c r="F6" s="250"/>
      <c r="G6" s="250"/>
    </row>
    <row r="7" spans="1:7" s="195" customFormat="1" ht="15" customHeight="1">
      <c r="A7" s="307" t="s">
        <v>654</v>
      </c>
      <c r="B7" s="306"/>
      <c r="C7" s="306"/>
      <c r="D7" s="292"/>
      <c r="E7" s="292"/>
      <c r="F7" s="292"/>
      <c r="G7" s="292"/>
    </row>
    <row r="8" spans="1:7" s="195" customFormat="1" ht="15" customHeight="1" thickBot="1">
      <c r="A8" s="307" t="s">
        <v>216</v>
      </c>
      <c r="B8" s="292"/>
      <c r="C8" s="292"/>
      <c r="D8" s="292"/>
      <c r="E8" s="292"/>
      <c r="F8" s="292"/>
      <c r="G8" s="292"/>
    </row>
    <row r="9" spans="1:7" s="94" customFormat="1" ht="42" customHeight="1" thickBot="1">
      <c r="A9" s="229" t="s">
        <v>17</v>
      </c>
      <c r="B9" s="230" t="s">
        <v>217</v>
      </c>
      <c r="C9" s="230" t="s">
        <v>218</v>
      </c>
      <c r="D9" s="230" t="s">
        <v>219</v>
      </c>
      <c r="E9" s="230" t="s">
        <v>220</v>
      </c>
      <c r="F9" s="230" t="s">
        <v>221</v>
      </c>
      <c r="G9" s="231" t="s">
        <v>54</v>
      </c>
    </row>
    <row r="10" spans="1:7" ht="24" customHeight="1">
      <c r="A10" s="293" t="s">
        <v>19</v>
      </c>
      <c r="B10" s="238" t="s">
        <v>222</v>
      </c>
      <c r="C10" s="196"/>
      <c r="D10" s="196"/>
      <c r="E10" s="196"/>
      <c r="F10" s="196"/>
      <c r="G10" s="294">
        <f aca="true" t="shared" si="0" ref="G10:G16">SUM(C10:F10)</f>
        <v>0</v>
      </c>
    </row>
    <row r="11" spans="1:7" ht="24" customHeight="1">
      <c r="A11" s="295" t="s">
        <v>20</v>
      </c>
      <c r="B11" s="239" t="s">
        <v>223</v>
      </c>
      <c r="C11" s="197"/>
      <c r="D11" s="197"/>
      <c r="E11" s="197"/>
      <c r="F11" s="197"/>
      <c r="G11" s="296">
        <f t="shared" si="0"/>
        <v>0</v>
      </c>
    </row>
    <row r="12" spans="1:7" ht="24" customHeight="1">
      <c r="A12" s="295" t="s">
        <v>21</v>
      </c>
      <c r="B12" s="239" t="s">
        <v>224</v>
      </c>
      <c r="C12" s="197"/>
      <c r="D12" s="197"/>
      <c r="E12" s="197"/>
      <c r="F12" s="197"/>
      <c r="G12" s="296">
        <f t="shared" si="0"/>
        <v>0</v>
      </c>
    </row>
    <row r="13" spans="1:7" ht="24" customHeight="1">
      <c r="A13" s="295" t="s">
        <v>22</v>
      </c>
      <c r="B13" s="239" t="s">
        <v>225</v>
      </c>
      <c r="C13" s="197"/>
      <c r="D13" s="197"/>
      <c r="E13" s="197"/>
      <c r="F13" s="197"/>
      <c r="G13" s="296">
        <f t="shared" si="0"/>
        <v>0</v>
      </c>
    </row>
    <row r="14" spans="1:7" ht="24" customHeight="1">
      <c r="A14" s="295" t="s">
        <v>23</v>
      </c>
      <c r="B14" s="239" t="s">
        <v>226</v>
      </c>
      <c r="C14" s="197"/>
      <c r="D14" s="197"/>
      <c r="E14" s="197"/>
      <c r="F14" s="197"/>
      <c r="G14" s="296">
        <f t="shared" si="0"/>
        <v>0</v>
      </c>
    </row>
    <row r="15" spans="1:7" ht="24" customHeight="1" thickBot="1">
      <c r="A15" s="297" t="s">
        <v>24</v>
      </c>
      <c r="B15" s="298" t="s">
        <v>227</v>
      </c>
      <c r="C15" s="198"/>
      <c r="D15" s="198"/>
      <c r="E15" s="198"/>
      <c r="F15" s="198"/>
      <c r="G15" s="299">
        <f t="shared" si="0"/>
        <v>0</v>
      </c>
    </row>
    <row r="16" spans="1:7" s="199" customFormat="1" ht="24" customHeight="1" thickBot="1">
      <c r="A16" s="300" t="s">
        <v>25</v>
      </c>
      <c r="B16" s="301" t="s">
        <v>54</v>
      </c>
      <c r="C16" s="302">
        <f>SUM(C10:C15)</f>
        <v>0</v>
      </c>
      <c r="D16" s="302">
        <f>SUM(D10:D15)</f>
        <v>0</v>
      </c>
      <c r="E16" s="302">
        <f>SUM(E10:E15)</f>
        <v>0</v>
      </c>
      <c r="F16" s="302">
        <f>SUM(F10:F15)</f>
        <v>0</v>
      </c>
      <c r="G16" s="303">
        <f t="shared" si="0"/>
        <v>0</v>
      </c>
    </row>
    <row r="17" spans="1:7" s="194" customFormat="1" ht="12.75">
      <c r="A17" s="250"/>
      <c r="B17" s="250"/>
      <c r="C17" s="250"/>
      <c r="D17" s="250"/>
      <c r="E17" s="250"/>
      <c r="F17" s="250"/>
      <c r="G17" s="250"/>
    </row>
    <row r="18" spans="1:7" s="194" customFormat="1" ht="12.75">
      <c r="A18" s="250"/>
      <c r="B18" s="250"/>
      <c r="C18" s="250"/>
      <c r="D18" s="250"/>
      <c r="E18" s="250"/>
      <c r="F18" s="250"/>
      <c r="G18" s="250"/>
    </row>
    <row r="19" spans="1:7" s="194" customFormat="1" ht="12.75">
      <c r="A19" s="250"/>
      <c r="B19" s="250"/>
      <c r="C19" s="250"/>
      <c r="D19" s="250"/>
      <c r="E19" s="250"/>
      <c r="F19" s="250"/>
      <c r="G19" s="250"/>
    </row>
    <row r="20" spans="1:7" s="194" customFormat="1" ht="15.75">
      <c r="A20" s="193" t="str">
        <f>+CONCATENATE("......................, ",LEFT(ÖSSZEFÜGGÉSEK!A5,4),". .......................... hó ..... nap")</f>
        <v>......................, 2016. .......................... hó ..... nap</v>
      </c>
      <c r="B20" s="250"/>
      <c r="C20" s="250"/>
      <c r="D20" s="250"/>
      <c r="E20" s="250"/>
      <c r="F20" s="250"/>
      <c r="G20" s="250"/>
    </row>
    <row r="21" spans="1:7" s="194" customFormat="1" ht="12.75">
      <c r="A21" s="250"/>
      <c r="B21" s="250"/>
      <c r="C21" s="250"/>
      <c r="D21" s="250"/>
      <c r="E21" s="250"/>
      <c r="F21" s="250"/>
      <c r="G21" s="250"/>
    </row>
    <row r="22" spans="1:7" ht="12.75">
      <c r="A22" s="250"/>
      <c r="B22" s="250"/>
      <c r="C22" s="250"/>
      <c r="D22" s="250"/>
      <c r="E22" s="250"/>
      <c r="F22" s="250"/>
      <c r="G22" s="250"/>
    </row>
    <row r="23" spans="1:7" ht="12.75">
      <c r="A23" s="250"/>
      <c r="B23" s="250"/>
      <c r="C23" s="194"/>
      <c r="D23" s="194"/>
      <c r="E23" s="194"/>
      <c r="F23" s="194"/>
      <c r="G23" s="250"/>
    </row>
    <row r="24" spans="1:7" ht="13.5">
      <c r="A24" s="250"/>
      <c r="B24" s="250"/>
      <c r="C24" s="304"/>
      <c r="D24" s="305" t="s">
        <v>228</v>
      </c>
      <c r="E24" s="305"/>
      <c r="F24" s="304"/>
      <c r="G24" s="250"/>
    </row>
    <row r="25" spans="3:6" ht="13.5">
      <c r="C25" s="200"/>
      <c r="D25" s="201"/>
      <c r="E25" s="201"/>
      <c r="F25" s="200"/>
    </row>
    <row r="26" spans="3:6" ht="13.5">
      <c r="C26" s="200"/>
      <c r="D26" s="201"/>
      <c r="E26" s="201"/>
      <c r="F26" s="200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firstPageNumber="61" useFirstPageNumber="1" horizontalDpi="300" verticalDpi="300" orientation="portrait" paperSize="9" scale="95" r:id="rId1"/>
  <headerFooter alignWithMargins="0">
    <oddHeader>&amp;L&amp;P&amp;C&amp;"Times New Roman CE,Félkövér"&amp;12
&amp;R&amp;"Times New Roman CE,Félkövér dőlt"&amp;11 10.4. melléklet a ……/2016. (….) önkormányzati rendelethez</oddHeader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E94" sqref="E94"/>
    </sheetView>
  </sheetViews>
  <sheetFormatPr defaultColWidth="9.00390625" defaultRowHeight="12.75"/>
  <cols>
    <col min="1" max="1" width="9.00390625" style="436" customWidth="1"/>
    <col min="2" max="2" width="75.875" style="436" customWidth="1"/>
    <col min="3" max="3" width="15.50390625" style="437" customWidth="1"/>
    <col min="4" max="5" width="15.50390625" style="436" customWidth="1"/>
    <col min="6" max="6" width="9.00390625" style="44" customWidth="1"/>
    <col min="7" max="16384" width="9.375" style="44" customWidth="1"/>
  </cols>
  <sheetData>
    <row r="1" spans="1:5" ht="15.75" customHeight="1">
      <c r="A1" s="594" t="s">
        <v>16</v>
      </c>
      <c r="B1" s="594"/>
      <c r="C1" s="594"/>
      <c r="D1" s="594"/>
      <c r="E1" s="594"/>
    </row>
    <row r="2" spans="1:5" ht="15.75" customHeight="1" thickBot="1">
      <c r="A2" s="593" t="s">
        <v>156</v>
      </c>
      <c r="B2" s="593"/>
      <c r="D2" s="168"/>
      <c r="E2" s="352" t="s">
        <v>235</v>
      </c>
    </row>
    <row r="3" spans="1:5" ht="37.5" customHeight="1" thickBot="1">
      <c r="A3" s="23" t="s">
        <v>72</v>
      </c>
      <c r="B3" s="24" t="s">
        <v>18</v>
      </c>
      <c r="C3" s="24" t="str">
        <f>+CONCATENATE(LEFT(ÖSSZEFÜGGÉSEK!A5,4)-2,". évi tény")</f>
        <v>2014. évi tény</v>
      </c>
      <c r="D3" s="459" t="str">
        <f>+CONCATENATE(LEFT(ÖSSZEFÜGGÉSEK!A5,4)-1,". évi várható")</f>
        <v>2015. évi várható</v>
      </c>
      <c r="E3" s="190" t="str">
        <f>+'1.1.sz.mell.'!C3</f>
        <v>2016. évi előirányzat</v>
      </c>
    </row>
    <row r="4" spans="1:5" s="46" customFormat="1" ht="12" customHeight="1" thickBot="1">
      <c r="A4" s="37" t="s">
        <v>503</v>
      </c>
      <c r="B4" s="38" t="s">
        <v>504</v>
      </c>
      <c r="C4" s="38" t="s">
        <v>505</v>
      </c>
      <c r="D4" s="38" t="s">
        <v>507</v>
      </c>
      <c r="E4" s="503" t="s">
        <v>506</v>
      </c>
    </row>
    <row r="5" spans="1:5" s="1" customFormat="1" ht="12" customHeight="1" thickBot="1">
      <c r="A5" s="20" t="s">
        <v>19</v>
      </c>
      <c r="B5" s="21" t="s">
        <v>260</v>
      </c>
      <c r="C5" s="451">
        <f>+C6+C7+C8+C9+C10+C11</f>
        <v>156768</v>
      </c>
      <c r="D5" s="451">
        <f>+D6+D7+D8+D9+D10+D11</f>
        <v>147413</v>
      </c>
      <c r="E5" s="308">
        <f>+E6+E7+E8+E9+E10+E11</f>
        <v>140559</v>
      </c>
    </row>
    <row r="6" spans="1:5" s="1" customFormat="1" ht="12" customHeight="1">
      <c r="A6" s="15" t="s">
        <v>101</v>
      </c>
      <c r="B6" s="471" t="s">
        <v>261</v>
      </c>
      <c r="C6" s="453">
        <v>52305</v>
      </c>
      <c r="D6" s="453">
        <v>43531</v>
      </c>
      <c r="E6" s="345">
        <v>43439</v>
      </c>
    </row>
    <row r="7" spans="1:5" s="1" customFormat="1" ht="12" customHeight="1">
      <c r="A7" s="14" t="s">
        <v>102</v>
      </c>
      <c r="B7" s="472" t="s">
        <v>262</v>
      </c>
      <c r="C7" s="452">
        <v>39008</v>
      </c>
      <c r="D7" s="452">
        <v>39531</v>
      </c>
      <c r="E7" s="344">
        <v>39025</v>
      </c>
    </row>
    <row r="8" spans="1:5" s="1" customFormat="1" ht="12" customHeight="1">
      <c r="A8" s="14" t="s">
        <v>103</v>
      </c>
      <c r="B8" s="472" t="s">
        <v>263</v>
      </c>
      <c r="C8" s="452">
        <v>57517</v>
      </c>
      <c r="D8" s="452">
        <v>52497</v>
      </c>
      <c r="E8" s="344">
        <v>55767</v>
      </c>
    </row>
    <row r="9" spans="1:5" s="1" customFormat="1" ht="12" customHeight="1">
      <c r="A9" s="14" t="s">
        <v>104</v>
      </c>
      <c r="B9" s="472" t="s">
        <v>264</v>
      </c>
      <c r="C9" s="452">
        <v>2418</v>
      </c>
      <c r="D9" s="452">
        <v>2376</v>
      </c>
      <c r="E9" s="344">
        <v>2328</v>
      </c>
    </row>
    <row r="10" spans="1:5" s="1" customFormat="1" ht="12" customHeight="1">
      <c r="A10" s="14" t="s">
        <v>152</v>
      </c>
      <c r="B10" s="338" t="s">
        <v>444</v>
      </c>
      <c r="C10" s="452">
        <v>712</v>
      </c>
      <c r="D10" s="452">
        <f>9402+76</f>
        <v>9478</v>
      </c>
      <c r="E10" s="344"/>
    </row>
    <row r="11" spans="1:5" s="1" customFormat="1" ht="12" customHeight="1" thickBot="1">
      <c r="A11" s="16" t="s">
        <v>105</v>
      </c>
      <c r="B11" s="339" t="s">
        <v>445</v>
      </c>
      <c r="C11" s="452">
        <v>4808</v>
      </c>
      <c r="D11" s="452"/>
      <c r="E11" s="344"/>
    </row>
    <row r="12" spans="1:5" s="1" customFormat="1" ht="12" customHeight="1" thickBot="1">
      <c r="A12" s="20" t="s">
        <v>20</v>
      </c>
      <c r="B12" s="337" t="s">
        <v>265</v>
      </c>
      <c r="C12" s="451">
        <f>+C13+C14+C15+C16+C17</f>
        <v>45153</v>
      </c>
      <c r="D12" s="451">
        <f>+D13+D14+D15+D16+D17</f>
        <v>95222</v>
      </c>
      <c r="E12" s="308">
        <f>+E13+E14+E15+E16+E17</f>
        <v>104758</v>
      </c>
    </row>
    <row r="13" spans="1:5" s="1" customFormat="1" ht="12" customHeight="1">
      <c r="A13" s="15" t="s">
        <v>107</v>
      </c>
      <c r="B13" s="471" t="s">
        <v>266</v>
      </c>
      <c r="C13" s="453">
        <v>666</v>
      </c>
      <c r="D13" s="453"/>
      <c r="E13" s="345"/>
    </row>
    <row r="14" spans="1:5" s="1" customFormat="1" ht="12" customHeight="1">
      <c r="A14" s="14" t="s">
        <v>108</v>
      </c>
      <c r="B14" s="472" t="s">
        <v>267</v>
      </c>
      <c r="C14" s="452"/>
      <c r="D14" s="452"/>
      <c r="E14" s="344"/>
    </row>
    <row r="15" spans="1:5" s="1" customFormat="1" ht="12" customHeight="1">
      <c r="A15" s="14" t="s">
        <v>109</v>
      </c>
      <c r="B15" s="472" t="s">
        <v>434</v>
      </c>
      <c r="C15" s="452"/>
      <c r="D15" s="452"/>
      <c r="E15" s="344"/>
    </row>
    <row r="16" spans="1:5" s="1" customFormat="1" ht="12" customHeight="1">
      <c r="A16" s="14" t="s">
        <v>110</v>
      </c>
      <c r="B16" s="472" t="s">
        <v>435</v>
      </c>
      <c r="C16" s="452"/>
      <c r="D16" s="452"/>
      <c r="E16" s="344"/>
    </row>
    <row r="17" spans="1:5" s="1" customFormat="1" ht="12" customHeight="1">
      <c r="A17" s="14" t="s">
        <v>111</v>
      </c>
      <c r="B17" s="472" t="s">
        <v>268</v>
      </c>
      <c r="C17" s="452">
        <v>44487</v>
      </c>
      <c r="D17" s="452">
        <f>94907+315</f>
        <v>95222</v>
      </c>
      <c r="E17" s="344">
        <v>104758</v>
      </c>
    </row>
    <row r="18" spans="1:5" s="1" customFormat="1" ht="12" customHeight="1" thickBot="1">
      <c r="A18" s="16" t="s">
        <v>120</v>
      </c>
      <c r="B18" s="339" t="s">
        <v>269</v>
      </c>
      <c r="C18" s="454"/>
      <c r="D18" s="454"/>
      <c r="E18" s="346"/>
    </row>
    <row r="19" spans="1:5" s="1" customFormat="1" ht="12" customHeight="1" thickBot="1">
      <c r="A19" s="20" t="s">
        <v>21</v>
      </c>
      <c r="B19" s="21" t="s">
        <v>270</v>
      </c>
      <c r="C19" s="451">
        <f>+C20+C21+C22+C23+C24</f>
        <v>11184</v>
      </c>
      <c r="D19" s="451">
        <f>+D20+D21+D22+D23+D24</f>
        <v>25096</v>
      </c>
      <c r="E19" s="308">
        <f>+E20+E21+E22+E23+E24</f>
        <v>4382</v>
      </c>
    </row>
    <row r="20" spans="1:5" s="1" customFormat="1" ht="12" customHeight="1">
      <c r="A20" s="15" t="s">
        <v>90</v>
      </c>
      <c r="B20" s="471" t="s">
        <v>271</v>
      </c>
      <c r="C20" s="453"/>
      <c r="D20" s="453"/>
      <c r="E20" s="345"/>
    </row>
    <row r="21" spans="1:5" s="1" customFormat="1" ht="12" customHeight="1">
      <c r="A21" s="14" t="s">
        <v>91</v>
      </c>
      <c r="B21" s="472" t="s">
        <v>272</v>
      </c>
      <c r="C21" s="452"/>
      <c r="D21" s="452"/>
      <c r="E21" s="344"/>
    </row>
    <row r="22" spans="1:5" s="1" customFormat="1" ht="12" customHeight="1">
      <c r="A22" s="14" t="s">
        <v>92</v>
      </c>
      <c r="B22" s="472" t="s">
        <v>436</v>
      </c>
      <c r="C22" s="452"/>
      <c r="D22" s="452"/>
      <c r="E22" s="344"/>
    </row>
    <row r="23" spans="1:5" s="1" customFormat="1" ht="12" customHeight="1">
      <c r="A23" s="14" t="s">
        <v>93</v>
      </c>
      <c r="B23" s="472" t="s">
        <v>437</v>
      </c>
      <c r="C23" s="452"/>
      <c r="D23" s="452"/>
      <c r="E23" s="344"/>
    </row>
    <row r="24" spans="1:5" s="1" customFormat="1" ht="12" customHeight="1">
      <c r="A24" s="14" t="s">
        <v>175</v>
      </c>
      <c r="B24" s="472" t="s">
        <v>273</v>
      </c>
      <c r="C24" s="452">
        <v>11184</v>
      </c>
      <c r="D24" s="452">
        <v>25096</v>
      </c>
      <c r="E24" s="344">
        <v>4382</v>
      </c>
    </row>
    <row r="25" spans="1:5" s="1" customFormat="1" ht="12" customHeight="1" thickBot="1">
      <c r="A25" s="16" t="s">
        <v>176</v>
      </c>
      <c r="B25" s="473" t="s">
        <v>274</v>
      </c>
      <c r="C25" s="454"/>
      <c r="D25" s="454"/>
      <c r="E25" s="346"/>
    </row>
    <row r="26" spans="1:5" s="1" customFormat="1" ht="12" customHeight="1" thickBot="1">
      <c r="A26" s="20" t="s">
        <v>177</v>
      </c>
      <c r="B26" s="21" t="s">
        <v>275</v>
      </c>
      <c r="C26" s="458">
        <f>SUM(C27:C33)</f>
        <v>38959</v>
      </c>
      <c r="D26" s="458">
        <f>SUM(D27:D33)</f>
        <v>47140</v>
      </c>
      <c r="E26" s="502">
        <f>SUM(E27:E33)</f>
        <v>34020</v>
      </c>
    </row>
    <row r="27" spans="1:5" s="1" customFormat="1" ht="12" customHeight="1">
      <c r="A27" s="15" t="s">
        <v>276</v>
      </c>
      <c r="B27" s="471" t="s">
        <v>567</v>
      </c>
      <c r="C27" s="453"/>
      <c r="D27" s="453"/>
      <c r="E27" s="345"/>
    </row>
    <row r="28" spans="1:5" s="1" customFormat="1" ht="12" customHeight="1">
      <c r="A28" s="14" t="s">
        <v>277</v>
      </c>
      <c r="B28" s="472" t="s">
        <v>579</v>
      </c>
      <c r="C28" s="452">
        <v>11673</v>
      </c>
      <c r="D28" s="452">
        <v>4654</v>
      </c>
      <c r="E28" s="344">
        <v>2500</v>
      </c>
    </row>
    <row r="29" spans="1:5" s="1" customFormat="1" ht="12" customHeight="1">
      <c r="A29" s="14" t="s">
        <v>278</v>
      </c>
      <c r="B29" s="472" t="s">
        <v>569</v>
      </c>
      <c r="C29" s="452">
        <v>20712</v>
      </c>
      <c r="D29" s="452">
        <v>33903</v>
      </c>
      <c r="E29" s="344">
        <v>25000</v>
      </c>
    </row>
    <row r="30" spans="1:5" s="1" customFormat="1" ht="12" customHeight="1">
      <c r="A30" s="14" t="s">
        <v>279</v>
      </c>
      <c r="B30" s="472" t="s">
        <v>570</v>
      </c>
      <c r="C30" s="452">
        <v>2427</v>
      </c>
      <c r="D30" s="452">
        <v>4157</v>
      </c>
      <c r="E30" s="344">
        <v>2500</v>
      </c>
    </row>
    <row r="31" spans="1:5" s="1" customFormat="1" ht="12" customHeight="1">
      <c r="A31" s="14" t="s">
        <v>564</v>
      </c>
      <c r="B31" s="472" t="s">
        <v>280</v>
      </c>
      <c r="C31" s="452">
        <v>3750</v>
      </c>
      <c r="D31" s="452">
        <v>3631</v>
      </c>
      <c r="E31" s="344">
        <v>3500</v>
      </c>
    </row>
    <row r="32" spans="1:5" s="1" customFormat="1" ht="12" customHeight="1">
      <c r="A32" s="14" t="s">
        <v>565</v>
      </c>
      <c r="B32" s="472" t="s">
        <v>281</v>
      </c>
      <c r="C32" s="452"/>
      <c r="D32" s="452"/>
      <c r="E32" s="344"/>
    </row>
    <row r="33" spans="1:5" s="1" customFormat="1" ht="12" customHeight="1" thickBot="1">
      <c r="A33" s="16" t="s">
        <v>566</v>
      </c>
      <c r="B33" s="576" t="s">
        <v>282</v>
      </c>
      <c r="C33" s="454">
        <v>397</v>
      </c>
      <c r="D33" s="454">
        <v>795</v>
      </c>
      <c r="E33" s="346">
        <v>520</v>
      </c>
    </row>
    <row r="34" spans="1:5" s="1" customFormat="1" ht="12" customHeight="1" thickBot="1">
      <c r="A34" s="20" t="s">
        <v>23</v>
      </c>
      <c r="B34" s="21" t="s">
        <v>446</v>
      </c>
      <c r="C34" s="451">
        <f>SUM(C35:C45)</f>
        <v>45687</v>
      </c>
      <c r="D34" s="451">
        <f>SUM(D35:D45)</f>
        <v>33578</v>
      </c>
      <c r="E34" s="308">
        <f>SUM(E35:E45)</f>
        <v>28031</v>
      </c>
    </row>
    <row r="35" spans="1:5" s="1" customFormat="1" ht="12" customHeight="1">
      <c r="A35" s="15" t="s">
        <v>94</v>
      </c>
      <c r="B35" s="471" t="s">
        <v>285</v>
      </c>
      <c r="C35" s="453">
        <v>12407</v>
      </c>
      <c r="D35" s="453">
        <f>4496</f>
        <v>4496</v>
      </c>
      <c r="E35" s="345"/>
    </row>
    <row r="36" spans="1:5" s="1" customFormat="1" ht="12" customHeight="1">
      <c r="A36" s="14" t="s">
        <v>95</v>
      </c>
      <c r="B36" s="472" t="s">
        <v>286</v>
      </c>
      <c r="C36" s="452">
        <v>10901</v>
      </c>
      <c r="D36" s="452">
        <f>10987+395</f>
        <v>11382</v>
      </c>
      <c r="E36" s="344">
        <v>7749</v>
      </c>
    </row>
    <row r="37" spans="1:5" s="1" customFormat="1" ht="12" customHeight="1">
      <c r="A37" s="14" t="s">
        <v>96</v>
      </c>
      <c r="B37" s="472" t="s">
        <v>287</v>
      </c>
      <c r="C37" s="452">
        <v>698</v>
      </c>
      <c r="D37" s="452">
        <f>1840</f>
        <v>1840</v>
      </c>
      <c r="E37" s="344">
        <v>559</v>
      </c>
    </row>
    <row r="38" spans="1:5" s="1" customFormat="1" ht="12" customHeight="1">
      <c r="A38" s="14" t="s">
        <v>179</v>
      </c>
      <c r="B38" s="472" t="s">
        <v>288</v>
      </c>
      <c r="C38" s="452">
        <v>1410</v>
      </c>
      <c r="D38" s="452">
        <f>1893</f>
        <v>1893</v>
      </c>
      <c r="E38" s="344">
        <v>3100</v>
      </c>
    </row>
    <row r="39" spans="1:5" s="1" customFormat="1" ht="12" customHeight="1">
      <c r="A39" s="14" t="s">
        <v>180</v>
      </c>
      <c r="B39" s="472" t="s">
        <v>289</v>
      </c>
      <c r="C39" s="452">
        <v>7858</v>
      </c>
      <c r="D39" s="452">
        <f>1503+5446+763</f>
        <v>7712</v>
      </c>
      <c r="E39" s="344">
        <v>11377</v>
      </c>
    </row>
    <row r="40" spans="1:5" s="1" customFormat="1" ht="12" customHeight="1">
      <c r="A40" s="14" t="s">
        <v>181</v>
      </c>
      <c r="B40" s="472" t="s">
        <v>290</v>
      </c>
      <c r="C40" s="452">
        <v>6948</v>
      </c>
      <c r="D40" s="452">
        <f>3600+1281+206</f>
        <v>5087</v>
      </c>
      <c r="E40" s="344">
        <v>4183</v>
      </c>
    </row>
    <row r="41" spans="1:5" s="1" customFormat="1" ht="12" customHeight="1">
      <c r="A41" s="14" t="s">
        <v>182</v>
      </c>
      <c r="B41" s="472" t="s">
        <v>291</v>
      </c>
      <c r="C41" s="452">
        <v>1645</v>
      </c>
      <c r="D41" s="452">
        <f>699</f>
        <v>699</v>
      </c>
      <c r="E41" s="344">
        <v>1063</v>
      </c>
    </row>
    <row r="42" spans="1:5" s="1" customFormat="1" ht="12" customHeight="1">
      <c r="A42" s="14" t="s">
        <v>183</v>
      </c>
      <c r="B42" s="472" t="s">
        <v>572</v>
      </c>
      <c r="C42" s="452">
        <v>482</v>
      </c>
      <c r="D42" s="452">
        <f>187</f>
        <v>187</v>
      </c>
      <c r="E42" s="344"/>
    </row>
    <row r="43" spans="1:5" s="1" customFormat="1" ht="12" customHeight="1">
      <c r="A43" s="14" t="s">
        <v>283</v>
      </c>
      <c r="B43" s="472" t="s">
        <v>293</v>
      </c>
      <c r="C43" s="455"/>
      <c r="D43" s="455"/>
      <c r="E43" s="347"/>
    </row>
    <row r="44" spans="1:5" s="1" customFormat="1" ht="12" customHeight="1">
      <c r="A44" s="16" t="s">
        <v>284</v>
      </c>
      <c r="B44" s="473" t="s">
        <v>448</v>
      </c>
      <c r="C44" s="456"/>
      <c r="D44" s="456">
        <f>233</f>
        <v>233</v>
      </c>
      <c r="E44" s="457"/>
    </row>
    <row r="45" spans="1:5" s="1" customFormat="1" ht="12" customHeight="1" thickBot="1">
      <c r="A45" s="16" t="s">
        <v>447</v>
      </c>
      <c r="B45" s="339" t="s">
        <v>294</v>
      </c>
      <c r="C45" s="456">
        <v>3338</v>
      </c>
      <c r="D45" s="456">
        <f>49</f>
        <v>49</v>
      </c>
      <c r="E45" s="457"/>
    </row>
    <row r="46" spans="1:5" s="1" customFormat="1" ht="12" customHeight="1" thickBot="1">
      <c r="A46" s="20" t="s">
        <v>24</v>
      </c>
      <c r="B46" s="21" t="s">
        <v>295</v>
      </c>
      <c r="C46" s="451">
        <f>SUM(C47:C51)</f>
        <v>0</v>
      </c>
      <c r="D46" s="451">
        <f>SUM(D47:D51)</f>
        <v>300</v>
      </c>
      <c r="E46" s="308">
        <f>SUM(E47:E51)</f>
        <v>0</v>
      </c>
    </row>
    <row r="47" spans="1:5" s="1" customFormat="1" ht="12" customHeight="1">
      <c r="A47" s="15" t="s">
        <v>97</v>
      </c>
      <c r="B47" s="471" t="s">
        <v>299</v>
      </c>
      <c r="C47" s="518"/>
      <c r="D47" s="518"/>
      <c r="E47" s="335"/>
    </row>
    <row r="48" spans="1:5" s="1" customFormat="1" ht="12" customHeight="1">
      <c r="A48" s="14" t="s">
        <v>98</v>
      </c>
      <c r="B48" s="472" t="s">
        <v>300</v>
      </c>
      <c r="C48" s="455"/>
      <c r="D48" s="455">
        <v>300</v>
      </c>
      <c r="E48" s="312"/>
    </row>
    <row r="49" spans="1:5" s="1" customFormat="1" ht="12" customHeight="1">
      <c r="A49" s="14" t="s">
        <v>296</v>
      </c>
      <c r="B49" s="472" t="s">
        <v>301</v>
      </c>
      <c r="C49" s="455"/>
      <c r="D49" s="455"/>
      <c r="E49" s="312"/>
    </row>
    <row r="50" spans="1:5" s="1" customFormat="1" ht="12" customHeight="1">
      <c r="A50" s="14" t="s">
        <v>297</v>
      </c>
      <c r="B50" s="472" t="s">
        <v>302</v>
      </c>
      <c r="C50" s="455"/>
      <c r="D50" s="455"/>
      <c r="E50" s="312"/>
    </row>
    <row r="51" spans="1:5" s="1" customFormat="1" ht="12" customHeight="1" thickBot="1">
      <c r="A51" s="16" t="s">
        <v>298</v>
      </c>
      <c r="B51" s="339" t="s">
        <v>303</v>
      </c>
      <c r="C51" s="456"/>
      <c r="D51" s="456"/>
      <c r="E51" s="313"/>
    </row>
    <row r="52" spans="1:5" s="1" customFormat="1" ht="12" customHeight="1" thickBot="1">
      <c r="A52" s="20" t="s">
        <v>184</v>
      </c>
      <c r="B52" s="21" t="s">
        <v>304</v>
      </c>
      <c r="C52" s="451">
        <f>SUM(C53:C55)</f>
        <v>192</v>
      </c>
      <c r="D52" s="451">
        <f>SUM(D53:D55)</f>
        <v>456</v>
      </c>
      <c r="E52" s="308">
        <f>SUM(E53:E55)</f>
        <v>0</v>
      </c>
    </row>
    <row r="53" spans="1:5" s="1" customFormat="1" ht="12" customHeight="1">
      <c r="A53" s="15" t="s">
        <v>99</v>
      </c>
      <c r="B53" s="471" t="s">
        <v>305</v>
      </c>
      <c r="C53" s="453"/>
      <c r="D53" s="453"/>
      <c r="E53" s="310"/>
    </row>
    <row r="54" spans="1:5" s="1" customFormat="1" ht="12" customHeight="1">
      <c r="A54" s="14" t="s">
        <v>100</v>
      </c>
      <c r="B54" s="472" t="s">
        <v>438</v>
      </c>
      <c r="C54" s="452"/>
      <c r="D54" s="452"/>
      <c r="E54" s="309"/>
    </row>
    <row r="55" spans="1:5" s="1" customFormat="1" ht="12" customHeight="1">
      <c r="A55" s="14" t="s">
        <v>308</v>
      </c>
      <c r="B55" s="472" t="s">
        <v>306</v>
      </c>
      <c r="C55" s="452">
        <v>192</v>
      </c>
      <c r="D55" s="452">
        <f>338+118</f>
        <v>456</v>
      </c>
      <c r="E55" s="309"/>
    </row>
    <row r="56" spans="1:5" s="1" customFormat="1" ht="12" customHeight="1" thickBot="1">
      <c r="A56" s="16" t="s">
        <v>309</v>
      </c>
      <c r="B56" s="339" t="s">
        <v>307</v>
      </c>
      <c r="C56" s="454"/>
      <c r="D56" s="454"/>
      <c r="E56" s="311"/>
    </row>
    <row r="57" spans="1:5" s="1" customFormat="1" ht="12" customHeight="1" thickBot="1">
      <c r="A57" s="20" t="s">
        <v>26</v>
      </c>
      <c r="B57" s="337" t="s">
        <v>310</v>
      </c>
      <c r="C57" s="451">
        <f>SUM(C58:C60)</f>
        <v>18190</v>
      </c>
      <c r="D57" s="451">
        <f>SUM(D58:D60)</f>
        <v>5622</v>
      </c>
      <c r="E57" s="308">
        <f>SUM(E58:E60)</f>
        <v>33500</v>
      </c>
    </row>
    <row r="58" spans="1:5" s="1" customFormat="1" ht="12" customHeight="1">
      <c r="A58" s="15" t="s">
        <v>185</v>
      </c>
      <c r="B58" s="471" t="s">
        <v>312</v>
      </c>
      <c r="C58" s="455">
        <v>18190</v>
      </c>
      <c r="D58" s="455">
        <f>5622</f>
        <v>5622</v>
      </c>
      <c r="E58" s="347"/>
    </row>
    <row r="59" spans="1:5" s="1" customFormat="1" ht="12" customHeight="1">
      <c r="A59" s="14" t="s">
        <v>186</v>
      </c>
      <c r="B59" s="472" t="s">
        <v>439</v>
      </c>
      <c r="C59" s="455"/>
      <c r="D59" s="455"/>
      <c r="E59" s="347"/>
    </row>
    <row r="60" spans="1:5" s="1" customFormat="1" ht="12" customHeight="1">
      <c r="A60" s="14" t="s">
        <v>236</v>
      </c>
      <c r="B60" s="472" t="s">
        <v>313</v>
      </c>
      <c r="C60" s="455"/>
      <c r="D60" s="455"/>
      <c r="E60" s="347">
        <v>33500</v>
      </c>
    </row>
    <row r="61" spans="1:5" s="1" customFormat="1" ht="12" customHeight="1" thickBot="1">
      <c r="A61" s="16" t="s">
        <v>311</v>
      </c>
      <c r="B61" s="339" t="s">
        <v>314</v>
      </c>
      <c r="C61" s="455"/>
      <c r="D61" s="455"/>
      <c r="E61" s="347"/>
    </row>
    <row r="62" spans="1:5" s="1" customFormat="1" ht="12" customHeight="1" thickBot="1">
      <c r="A62" s="550" t="s">
        <v>486</v>
      </c>
      <c r="B62" s="21" t="s">
        <v>315</v>
      </c>
      <c r="C62" s="458">
        <f>+C5+C12+C19+C26+C34+C46+C52+C57</f>
        <v>316133</v>
      </c>
      <c r="D62" s="458">
        <f>+D5+D12+D19+D26+D34+D46+D52+D57</f>
        <v>354827</v>
      </c>
      <c r="E62" s="502">
        <f>+E5+E12+E19+E26+E34+E46+E52+E57</f>
        <v>345250</v>
      </c>
    </row>
    <row r="63" spans="1:5" s="1" customFormat="1" ht="12" customHeight="1" thickBot="1">
      <c r="A63" s="519" t="s">
        <v>316</v>
      </c>
      <c r="B63" s="337" t="s">
        <v>555</v>
      </c>
      <c r="C63" s="451">
        <f>SUM(C64:C66)</f>
        <v>0</v>
      </c>
      <c r="D63" s="451">
        <f>SUM(D64:D66)</f>
        <v>0</v>
      </c>
      <c r="E63" s="308">
        <f>SUM(E64:E66)</f>
        <v>0</v>
      </c>
    </row>
    <row r="64" spans="1:5" s="1" customFormat="1" ht="12" customHeight="1">
      <c r="A64" s="15" t="s">
        <v>348</v>
      </c>
      <c r="B64" s="471" t="s">
        <v>318</v>
      </c>
      <c r="C64" s="455"/>
      <c r="D64" s="455"/>
      <c r="E64" s="312"/>
    </row>
    <row r="65" spans="1:5" s="1" customFormat="1" ht="12" customHeight="1">
      <c r="A65" s="14" t="s">
        <v>357</v>
      </c>
      <c r="B65" s="472" t="s">
        <v>319</v>
      </c>
      <c r="C65" s="455"/>
      <c r="D65" s="455"/>
      <c r="E65" s="312"/>
    </row>
    <row r="66" spans="1:5" s="1" customFormat="1" ht="12" customHeight="1" thickBot="1">
      <c r="A66" s="16" t="s">
        <v>358</v>
      </c>
      <c r="B66" s="544" t="s">
        <v>471</v>
      </c>
      <c r="C66" s="455"/>
      <c r="D66" s="455"/>
      <c r="E66" s="312"/>
    </row>
    <row r="67" spans="1:5" s="1" customFormat="1" ht="12" customHeight="1" thickBot="1">
      <c r="A67" s="519" t="s">
        <v>321</v>
      </c>
      <c r="B67" s="337" t="s">
        <v>322</v>
      </c>
      <c r="C67" s="451">
        <f>SUM(C68:C71)</f>
        <v>0</v>
      </c>
      <c r="D67" s="451">
        <f>SUM(D68:D71)</f>
        <v>0</v>
      </c>
      <c r="E67" s="308">
        <f>SUM(E68:E71)</f>
        <v>0</v>
      </c>
    </row>
    <row r="68" spans="1:5" s="1" customFormat="1" ht="12" customHeight="1">
      <c r="A68" s="15" t="s">
        <v>153</v>
      </c>
      <c r="B68" s="471" t="s">
        <v>323</v>
      </c>
      <c r="C68" s="455"/>
      <c r="D68" s="455"/>
      <c r="E68" s="312"/>
    </row>
    <row r="69" spans="1:7" s="1" customFormat="1" ht="17.25" customHeight="1">
      <c r="A69" s="14" t="s">
        <v>154</v>
      </c>
      <c r="B69" s="472" t="s">
        <v>324</v>
      </c>
      <c r="C69" s="455"/>
      <c r="D69" s="455"/>
      <c r="E69" s="312"/>
      <c r="G69" s="47"/>
    </row>
    <row r="70" spans="1:5" s="1" customFormat="1" ht="12" customHeight="1">
      <c r="A70" s="14" t="s">
        <v>349</v>
      </c>
      <c r="B70" s="472" t="s">
        <v>325</v>
      </c>
      <c r="C70" s="455"/>
      <c r="D70" s="455"/>
      <c r="E70" s="312"/>
    </row>
    <row r="71" spans="1:5" s="1" customFormat="1" ht="12" customHeight="1" thickBot="1">
      <c r="A71" s="16" t="s">
        <v>350</v>
      </c>
      <c r="B71" s="339" t="s">
        <v>326</v>
      </c>
      <c r="C71" s="455"/>
      <c r="D71" s="455"/>
      <c r="E71" s="312"/>
    </row>
    <row r="72" spans="1:5" s="1" customFormat="1" ht="12" customHeight="1" thickBot="1">
      <c r="A72" s="519" t="s">
        <v>327</v>
      </c>
      <c r="B72" s="337" t="s">
        <v>328</v>
      </c>
      <c r="C72" s="451">
        <f>SUM(C73:C74)</f>
        <v>0</v>
      </c>
      <c r="D72" s="451">
        <f>SUM(D73:D74)</f>
        <v>60264</v>
      </c>
      <c r="E72" s="308">
        <f>SUM(E73:E74)</f>
        <v>36421</v>
      </c>
    </row>
    <row r="73" spans="1:5" s="1" customFormat="1" ht="12" customHeight="1">
      <c r="A73" s="15" t="s">
        <v>351</v>
      </c>
      <c r="B73" s="471" t="s">
        <v>329</v>
      </c>
      <c r="C73" s="455"/>
      <c r="D73" s="455">
        <f>55556+1177+1638+1893</f>
        <v>60264</v>
      </c>
      <c r="E73" s="347">
        <v>36421</v>
      </c>
    </row>
    <row r="74" spans="1:5" s="1" customFormat="1" ht="12" customHeight="1" thickBot="1">
      <c r="A74" s="16" t="s">
        <v>352</v>
      </c>
      <c r="B74" s="339" t="s">
        <v>330</v>
      </c>
      <c r="C74" s="455"/>
      <c r="D74" s="455"/>
      <c r="E74" s="312"/>
    </row>
    <row r="75" spans="1:5" s="1" customFormat="1" ht="12" customHeight="1" thickBot="1">
      <c r="A75" s="519" t="s">
        <v>331</v>
      </c>
      <c r="B75" s="337" t="s">
        <v>332</v>
      </c>
      <c r="C75" s="451">
        <f>SUM(C76:C78)</f>
        <v>0</v>
      </c>
      <c r="D75" s="451">
        <f>SUM(D76:D78)</f>
        <v>4852</v>
      </c>
      <c r="E75" s="308">
        <f>SUM(E76:E78)</f>
        <v>0</v>
      </c>
    </row>
    <row r="76" spans="1:5" s="1" customFormat="1" ht="12" customHeight="1">
      <c r="A76" s="15" t="s">
        <v>353</v>
      </c>
      <c r="B76" s="471" t="s">
        <v>333</v>
      </c>
      <c r="C76" s="455"/>
      <c r="D76" s="455">
        <f>4852</f>
        <v>4852</v>
      </c>
      <c r="E76" s="312"/>
    </row>
    <row r="77" spans="1:5" s="1" customFormat="1" ht="12" customHeight="1">
      <c r="A77" s="14" t="s">
        <v>354</v>
      </c>
      <c r="B77" s="472" t="s">
        <v>334</v>
      </c>
      <c r="C77" s="455"/>
      <c r="D77" s="455"/>
      <c r="E77" s="312"/>
    </row>
    <row r="78" spans="1:5" s="1" customFormat="1" ht="12" customHeight="1" thickBot="1">
      <c r="A78" s="16" t="s">
        <v>355</v>
      </c>
      <c r="B78" s="339" t="s">
        <v>335</v>
      </c>
      <c r="C78" s="455"/>
      <c r="D78" s="455"/>
      <c r="E78" s="312"/>
    </row>
    <row r="79" spans="1:5" s="1" customFormat="1" ht="12" customHeight="1" thickBot="1">
      <c r="A79" s="519" t="s">
        <v>336</v>
      </c>
      <c r="B79" s="337" t="s">
        <v>356</v>
      </c>
      <c r="C79" s="451">
        <f>SUM(C80:C83)</f>
        <v>0</v>
      </c>
      <c r="D79" s="451">
        <f>SUM(D80:D83)</f>
        <v>0</v>
      </c>
      <c r="E79" s="308">
        <f>SUM(E80:E83)</f>
        <v>0</v>
      </c>
    </row>
    <row r="80" spans="1:5" s="1" customFormat="1" ht="12" customHeight="1">
      <c r="A80" s="475" t="s">
        <v>337</v>
      </c>
      <c r="B80" s="471" t="s">
        <v>338</v>
      </c>
      <c r="C80" s="455"/>
      <c r="D80" s="455"/>
      <c r="E80" s="312"/>
    </row>
    <row r="81" spans="1:5" s="1" customFormat="1" ht="12" customHeight="1">
      <c r="A81" s="476" t="s">
        <v>339</v>
      </c>
      <c r="B81" s="472" t="s">
        <v>340</v>
      </c>
      <c r="C81" s="455"/>
      <c r="D81" s="455"/>
      <c r="E81" s="312"/>
    </row>
    <row r="82" spans="1:5" s="1" customFormat="1" ht="12" customHeight="1">
      <c r="A82" s="476" t="s">
        <v>341</v>
      </c>
      <c r="B82" s="472" t="s">
        <v>342</v>
      </c>
      <c r="C82" s="455"/>
      <c r="D82" s="455"/>
      <c r="E82" s="312"/>
    </row>
    <row r="83" spans="1:5" s="1" customFormat="1" ht="12" customHeight="1" thickBot="1">
      <c r="A83" s="477" t="s">
        <v>343</v>
      </c>
      <c r="B83" s="339" t="s">
        <v>344</v>
      </c>
      <c r="C83" s="455"/>
      <c r="D83" s="455"/>
      <c r="E83" s="312"/>
    </row>
    <row r="84" spans="1:5" s="1" customFormat="1" ht="12" customHeight="1" thickBot="1">
      <c r="A84" s="519" t="s">
        <v>345</v>
      </c>
      <c r="B84" s="337" t="s">
        <v>485</v>
      </c>
      <c r="C84" s="521"/>
      <c r="D84" s="521"/>
      <c r="E84" s="522"/>
    </row>
    <row r="85" spans="1:5" s="1" customFormat="1" ht="12" customHeight="1" thickBot="1">
      <c r="A85" s="519" t="s">
        <v>347</v>
      </c>
      <c r="B85" s="337" t="s">
        <v>346</v>
      </c>
      <c r="C85" s="521"/>
      <c r="D85" s="521"/>
      <c r="E85" s="522"/>
    </row>
    <row r="86" spans="1:5" s="1" customFormat="1" ht="12" customHeight="1" thickBot="1">
      <c r="A86" s="519" t="s">
        <v>359</v>
      </c>
      <c r="B86" s="478" t="s">
        <v>488</v>
      </c>
      <c r="C86" s="458">
        <f>+C63+C67+C72+C75+C79+C85+C84</f>
        <v>0</v>
      </c>
      <c r="D86" s="458">
        <f>+D63+D67+D72+D75+D79+D85+D84</f>
        <v>65116</v>
      </c>
      <c r="E86" s="502">
        <f>+E63+E67+E72+E75+E79+E85+E84</f>
        <v>36421</v>
      </c>
    </row>
    <row r="87" spans="1:5" s="1" customFormat="1" ht="12" customHeight="1" thickBot="1">
      <c r="A87" s="520" t="s">
        <v>487</v>
      </c>
      <c r="B87" s="479" t="s">
        <v>489</v>
      </c>
      <c r="C87" s="458">
        <f>+C62+C86</f>
        <v>316133</v>
      </c>
      <c r="D87" s="458">
        <f>+D62+D86</f>
        <v>419943</v>
      </c>
      <c r="E87" s="502">
        <f>+E62+E86</f>
        <v>381671</v>
      </c>
    </row>
    <row r="88" spans="1:5" s="1" customFormat="1" ht="12" customHeight="1">
      <c r="A88" s="420"/>
      <c r="B88" s="421"/>
      <c r="C88" s="422"/>
      <c r="D88" s="423"/>
      <c r="E88" s="424"/>
    </row>
    <row r="89" spans="1:5" s="1" customFormat="1" ht="12" customHeight="1">
      <c r="A89" s="594" t="s">
        <v>48</v>
      </c>
      <c r="B89" s="594"/>
      <c r="C89" s="594"/>
      <c r="D89" s="594"/>
      <c r="E89" s="594"/>
    </row>
    <row r="90" spans="1:5" s="1" customFormat="1" ht="12" customHeight="1" thickBot="1">
      <c r="A90" s="595" t="s">
        <v>157</v>
      </c>
      <c r="B90" s="595"/>
      <c r="C90" s="437"/>
      <c r="D90" s="168"/>
      <c r="E90" s="352" t="s">
        <v>235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2014. évi tény</v>
      </c>
      <c r="D91" s="24" t="str">
        <f>+D3</f>
        <v>2015. évi várható</v>
      </c>
      <c r="E91" s="190" t="str">
        <f>+E3</f>
        <v>2016. évi előirányzat</v>
      </c>
      <c r="F91" s="176"/>
    </row>
    <row r="92" spans="1:6" s="1" customFormat="1" ht="12" customHeight="1" thickBot="1">
      <c r="A92" s="37" t="s">
        <v>503</v>
      </c>
      <c r="B92" s="38" t="s">
        <v>504</v>
      </c>
      <c r="C92" s="38" t="s">
        <v>505</v>
      </c>
      <c r="D92" s="38" t="s">
        <v>507</v>
      </c>
      <c r="E92" s="503" t="s">
        <v>506</v>
      </c>
      <c r="F92" s="176"/>
    </row>
    <row r="93" spans="1:6" s="1" customFormat="1" ht="15" customHeight="1" thickBot="1">
      <c r="A93" s="22" t="s">
        <v>19</v>
      </c>
      <c r="B93" s="31" t="s">
        <v>449</v>
      </c>
      <c r="C93" s="450">
        <f>C94+C95+C96+C97+C98+C111</f>
        <v>308003</v>
      </c>
      <c r="D93" s="450">
        <f>D94+D95+D96+D97+D98+D111</f>
        <v>326261</v>
      </c>
      <c r="E93" s="554">
        <f>E94+E95+E96+E97+E98</f>
        <v>367095</v>
      </c>
      <c r="F93" s="176"/>
    </row>
    <row r="94" spans="1:5" s="1" customFormat="1" ht="12.75" customHeight="1">
      <c r="A94" s="17" t="s">
        <v>101</v>
      </c>
      <c r="B94" s="10" t="s">
        <v>50</v>
      </c>
      <c r="C94" s="559">
        <v>133223</v>
      </c>
      <c r="D94" s="559">
        <f>93359+20130+12685+27884</f>
        <v>154058</v>
      </c>
      <c r="E94" s="343">
        <v>159689</v>
      </c>
    </row>
    <row r="95" spans="1:5" ht="16.5" customHeight="1">
      <c r="A95" s="14" t="s">
        <v>102</v>
      </c>
      <c r="B95" s="8" t="s">
        <v>187</v>
      </c>
      <c r="C95" s="452">
        <v>31734</v>
      </c>
      <c r="D95" s="452">
        <f>17484+5485+3279+7456</f>
        <v>33704</v>
      </c>
      <c r="E95" s="344">
        <v>35987</v>
      </c>
    </row>
    <row r="96" spans="1:5" ht="15.75">
      <c r="A96" s="14" t="s">
        <v>103</v>
      </c>
      <c r="B96" s="8" t="s">
        <v>143</v>
      </c>
      <c r="C96" s="454">
        <v>102591</v>
      </c>
      <c r="D96" s="454">
        <f>73554+6009+16349+12777</f>
        <v>108689</v>
      </c>
      <c r="E96" s="346">
        <v>128636</v>
      </c>
    </row>
    <row r="97" spans="1:5" s="46" customFormat="1" ht="12" customHeight="1">
      <c r="A97" s="14" t="s">
        <v>104</v>
      </c>
      <c r="B97" s="11" t="s">
        <v>188</v>
      </c>
      <c r="C97" s="454">
        <v>37118</v>
      </c>
      <c r="D97" s="454">
        <f>4320+16918</f>
        <v>21238</v>
      </c>
      <c r="E97" s="346">
        <v>7248</v>
      </c>
    </row>
    <row r="98" spans="1:5" ht="12" customHeight="1">
      <c r="A98" s="14" t="s">
        <v>115</v>
      </c>
      <c r="B98" s="19" t="s">
        <v>189</v>
      </c>
      <c r="C98" s="454">
        <v>3337</v>
      </c>
      <c r="D98" s="454">
        <f>8572</f>
        <v>8572</v>
      </c>
      <c r="E98" s="346">
        <f>SUM(E99:E111)</f>
        <v>35535</v>
      </c>
    </row>
    <row r="99" spans="1:5" ht="12" customHeight="1">
      <c r="A99" s="14" t="s">
        <v>105</v>
      </c>
      <c r="B99" s="8" t="s">
        <v>454</v>
      </c>
      <c r="C99" s="454"/>
      <c r="D99" s="454">
        <v>4321</v>
      </c>
      <c r="E99" s="346"/>
    </row>
    <row r="100" spans="1:5" ht="12" customHeight="1">
      <c r="A100" s="14" t="s">
        <v>106</v>
      </c>
      <c r="B100" s="172" t="s">
        <v>453</v>
      </c>
      <c r="C100" s="454"/>
      <c r="D100" s="454"/>
      <c r="E100" s="346"/>
    </row>
    <row r="101" spans="1:5" ht="12" customHeight="1">
      <c r="A101" s="14" t="s">
        <v>116</v>
      </c>
      <c r="B101" s="172" t="s">
        <v>452</v>
      </c>
      <c r="C101" s="454">
        <v>999</v>
      </c>
      <c r="D101" s="454">
        <v>340</v>
      </c>
      <c r="E101" s="346"/>
    </row>
    <row r="102" spans="1:5" ht="12" customHeight="1">
      <c r="A102" s="14" t="s">
        <v>117</v>
      </c>
      <c r="B102" s="170" t="s">
        <v>362</v>
      </c>
      <c r="C102" s="454"/>
      <c r="D102" s="454"/>
      <c r="E102" s="346"/>
    </row>
    <row r="103" spans="1:5" ht="12" customHeight="1">
      <c r="A103" s="14" t="s">
        <v>118</v>
      </c>
      <c r="B103" s="171" t="s">
        <v>363</v>
      </c>
      <c r="C103" s="454"/>
      <c r="D103" s="454"/>
      <c r="E103" s="346"/>
    </row>
    <row r="104" spans="1:5" ht="12" customHeight="1">
      <c r="A104" s="14" t="s">
        <v>119</v>
      </c>
      <c r="B104" s="171" t="s">
        <v>364</v>
      </c>
      <c r="C104" s="454"/>
      <c r="D104" s="454"/>
      <c r="E104" s="346"/>
    </row>
    <row r="105" spans="1:5" ht="12" customHeight="1">
      <c r="A105" s="14" t="s">
        <v>121</v>
      </c>
      <c r="B105" s="170" t="s">
        <v>365</v>
      </c>
      <c r="C105" s="454">
        <v>820</v>
      </c>
      <c r="D105" s="454">
        <v>390</v>
      </c>
      <c r="E105" s="346">
        <v>503</v>
      </c>
    </row>
    <row r="106" spans="1:5" ht="12" customHeight="1">
      <c r="A106" s="14" t="s">
        <v>190</v>
      </c>
      <c r="B106" s="170" t="s">
        <v>366</v>
      </c>
      <c r="C106" s="454"/>
      <c r="D106" s="454"/>
      <c r="E106" s="346"/>
    </row>
    <row r="107" spans="1:5" ht="12" customHeight="1">
      <c r="A107" s="14" t="s">
        <v>360</v>
      </c>
      <c r="B107" s="171" t="s">
        <v>367</v>
      </c>
      <c r="C107" s="454"/>
      <c r="D107" s="454"/>
      <c r="E107" s="346"/>
    </row>
    <row r="108" spans="1:5" ht="12" customHeight="1">
      <c r="A108" s="13" t="s">
        <v>361</v>
      </c>
      <c r="B108" s="172" t="s">
        <v>368</v>
      </c>
      <c r="C108" s="454"/>
      <c r="D108" s="454"/>
      <c r="E108" s="346"/>
    </row>
    <row r="109" spans="1:5" ht="12" customHeight="1">
      <c r="A109" s="14" t="s">
        <v>450</v>
      </c>
      <c r="B109" s="172" t="s">
        <v>369</v>
      </c>
      <c r="C109" s="454"/>
      <c r="D109" s="454"/>
      <c r="E109" s="346"/>
    </row>
    <row r="110" spans="1:5" ht="12" customHeight="1">
      <c r="A110" s="16" t="s">
        <v>451</v>
      </c>
      <c r="B110" s="172" t="s">
        <v>370</v>
      </c>
      <c r="C110" s="454">
        <v>1518</v>
      </c>
      <c r="D110" s="454">
        <v>3521</v>
      </c>
      <c r="E110" s="346">
        <v>695</v>
      </c>
    </row>
    <row r="111" spans="1:5" ht="12" customHeight="1">
      <c r="A111" s="14" t="s">
        <v>455</v>
      </c>
      <c r="B111" s="11" t="s">
        <v>580</v>
      </c>
      <c r="C111" s="452"/>
      <c r="D111" s="452"/>
      <c r="E111" s="344">
        <f>SUM(E112:E113)</f>
        <v>34337</v>
      </c>
    </row>
    <row r="112" spans="1:5" ht="12" customHeight="1">
      <c r="A112" s="14" t="s">
        <v>456</v>
      </c>
      <c r="B112" s="8" t="s">
        <v>581</v>
      </c>
      <c r="C112" s="452"/>
      <c r="D112" s="452"/>
      <c r="E112" s="344">
        <v>21116</v>
      </c>
    </row>
    <row r="113" spans="1:5" ht="12" customHeight="1" thickBot="1">
      <c r="A113" s="18" t="s">
        <v>457</v>
      </c>
      <c r="B113" s="548" t="s">
        <v>582</v>
      </c>
      <c r="C113" s="560"/>
      <c r="D113" s="560"/>
      <c r="E113" s="350">
        <v>13221</v>
      </c>
    </row>
    <row r="114" spans="1:5" ht="12" customHeight="1" thickBot="1">
      <c r="A114" s="545" t="s">
        <v>20</v>
      </c>
      <c r="B114" s="546" t="s">
        <v>371</v>
      </c>
      <c r="C114" s="561">
        <f>+C115+C117+C119</f>
        <v>119494</v>
      </c>
      <c r="D114" s="561">
        <f>+D115+D117+D119</f>
        <v>31412</v>
      </c>
      <c r="E114" s="555">
        <f>+E115+E117+E119</f>
        <v>9724</v>
      </c>
    </row>
    <row r="115" spans="1:5" ht="12" customHeight="1">
      <c r="A115" s="15" t="s">
        <v>107</v>
      </c>
      <c r="B115" s="8" t="s">
        <v>234</v>
      </c>
      <c r="C115" s="453">
        <v>3719</v>
      </c>
      <c r="D115" s="453">
        <f>6134+112+12+282</f>
        <v>6540</v>
      </c>
      <c r="E115" s="345">
        <v>6653</v>
      </c>
    </row>
    <row r="116" spans="1:5" ht="15.75">
      <c r="A116" s="15" t="s">
        <v>108</v>
      </c>
      <c r="B116" s="12" t="s">
        <v>375</v>
      </c>
      <c r="C116" s="453"/>
      <c r="D116" s="453"/>
      <c r="E116" s="345"/>
    </row>
    <row r="117" spans="1:5" ht="12" customHeight="1">
      <c r="A117" s="15" t="s">
        <v>109</v>
      </c>
      <c r="B117" s="12" t="s">
        <v>191</v>
      </c>
      <c r="C117" s="452">
        <v>30043</v>
      </c>
      <c r="D117" s="452">
        <f>24843+29</f>
        <v>24872</v>
      </c>
      <c r="E117" s="344">
        <v>3071</v>
      </c>
    </row>
    <row r="118" spans="1:5" ht="12" customHeight="1">
      <c r="A118" s="15" t="s">
        <v>110</v>
      </c>
      <c r="B118" s="12" t="s">
        <v>376</v>
      </c>
      <c r="C118" s="452"/>
      <c r="D118" s="452"/>
      <c r="E118" s="309"/>
    </row>
    <row r="119" spans="1:5" ht="12" customHeight="1">
      <c r="A119" s="15" t="s">
        <v>111</v>
      </c>
      <c r="B119" s="339" t="s">
        <v>237</v>
      </c>
      <c r="C119" s="452">
        <f>SUM(C120:C127)</f>
        <v>85732</v>
      </c>
      <c r="D119" s="452"/>
      <c r="E119" s="309"/>
    </row>
    <row r="120" spans="1:5" ht="12" customHeight="1">
      <c r="A120" s="15" t="s">
        <v>120</v>
      </c>
      <c r="B120" s="338" t="s">
        <v>440</v>
      </c>
      <c r="C120" s="452">
        <v>85732</v>
      </c>
      <c r="D120" s="452"/>
      <c r="E120" s="309"/>
    </row>
    <row r="121" spans="1:5" ht="12" customHeight="1">
      <c r="A121" s="15" t="s">
        <v>122</v>
      </c>
      <c r="B121" s="467" t="s">
        <v>381</v>
      </c>
      <c r="C121" s="452"/>
      <c r="D121" s="452"/>
      <c r="E121" s="309"/>
    </row>
    <row r="122" spans="1:5" ht="12" customHeight="1">
      <c r="A122" s="15" t="s">
        <v>192</v>
      </c>
      <c r="B122" s="171" t="s">
        <v>364</v>
      </c>
      <c r="C122" s="452"/>
      <c r="D122" s="452"/>
      <c r="E122" s="309"/>
    </row>
    <row r="123" spans="1:5" ht="12" customHeight="1">
      <c r="A123" s="15" t="s">
        <v>193</v>
      </c>
      <c r="B123" s="171" t="s">
        <v>380</v>
      </c>
      <c r="C123" s="452"/>
      <c r="D123" s="452"/>
      <c r="E123" s="309"/>
    </row>
    <row r="124" spans="1:5" ht="12" customHeight="1">
      <c r="A124" s="15" t="s">
        <v>194</v>
      </c>
      <c r="B124" s="171" t="s">
        <v>379</v>
      </c>
      <c r="C124" s="452"/>
      <c r="D124" s="452"/>
      <c r="E124" s="309"/>
    </row>
    <row r="125" spans="1:5" ht="12" customHeight="1">
      <c r="A125" s="15" t="s">
        <v>372</v>
      </c>
      <c r="B125" s="171" t="s">
        <v>367</v>
      </c>
      <c r="C125" s="452"/>
      <c r="D125" s="452"/>
      <c r="E125" s="309"/>
    </row>
    <row r="126" spans="1:5" ht="12" customHeight="1">
      <c r="A126" s="15" t="s">
        <v>373</v>
      </c>
      <c r="B126" s="171" t="s">
        <v>378</v>
      </c>
      <c r="C126" s="452"/>
      <c r="D126" s="452"/>
      <c r="E126" s="309"/>
    </row>
    <row r="127" spans="1:5" ht="12" customHeight="1" thickBot="1">
      <c r="A127" s="13" t="s">
        <v>374</v>
      </c>
      <c r="B127" s="171" t="s">
        <v>377</v>
      </c>
      <c r="C127" s="454"/>
      <c r="D127" s="454"/>
      <c r="E127" s="311"/>
    </row>
    <row r="128" spans="1:5" ht="12" customHeight="1" thickBot="1">
      <c r="A128" s="20" t="s">
        <v>21</v>
      </c>
      <c r="B128" s="151" t="s">
        <v>458</v>
      </c>
      <c r="C128" s="451">
        <f>+C93+C114</f>
        <v>427497</v>
      </c>
      <c r="D128" s="451">
        <f>+D93+D114</f>
        <v>357673</v>
      </c>
      <c r="E128" s="308">
        <f>+E93+E114</f>
        <v>376819</v>
      </c>
    </row>
    <row r="129" spans="1:5" ht="12" customHeight="1" thickBot="1">
      <c r="A129" s="20" t="s">
        <v>22</v>
      </c>
      <c r="B129" s="151" t="s">
        <v>459</v>
      </c>
      <c r="C129" s="451">
        <f>+C130+C131+C132</f>
        <v>0</v>
      </c>
      <c r="D129" s="451">
        <f>+D130+D131+D132</f>
        <v>0</v>
      </c>
      <c r="E129" s="308">
        <f>+E130+E131+E132</f>
        <v>0</v>
      </c>
    </row>
    <row r="130" spans="1:5" ht="12" customHeight="1">
      <c r="A130" s="15" t="s">
        <v>276</v>
      </c>
      <c r="B130" s="12" t="s">
        <v>466</v>
      </c>
      <c r="C130" s="452"/>
      <c r="D130" s="452"/>
      <c r="E130" s="309"/>
    </row>
    <row r="131" spans="1:5" ht="12" customHeight="1">
      <c r="A131" s="15" t="s">
        <v>277</v>
      </c>
      <c r="B131" s="12" t="s">
        <v>467</v>
      </c>
      <c r="C131" s="452"/>
      <c r="D131" s="452"/>
      <c r="E131" s="309"/>
    </row>
    <row r="132" spans="1:5" ht="12" customHeight="1" thickBot="1">
      <c r="A132" s="13" t="s">
        <v>278</v>
      </c>
      <c r="B132" s="12" t="s">
        <v>468</v>
      </c>
      <c r="C132" s="452"/>
      <c r="D132" s="452"/>
      <c r="E132" s="309"/>
    </row>
    <row r="133" spans="1:5" ht="12" customHeight="1" thickBot="1">
      <c r="A133" s="20" t="s">
        <v>23</v>
      </c>
      <c r="B133" s="151" t="s">
        <v>460</v>
      </c>
      <c r="C133" s="451">
        <f>SUM(C134:C139)</f>
        <v>0</v>
      </c>
      <c r="D133" s="451">
        <f>SUM(D134:D139)</f>
        <v>0</v>
      </c>
      <c r="E133" s="308">
        <f>SUM(E134:E139)</f>
        <v>0</v>
      </c>
    </row>
    <row r="134" spans="1:5" ht="12" customHeight="1">
      <c r="A134" s="15" t="s">
        <v>94</v>
      </c>
      <c r="B134" s="9" t="s">
        <v>469</v>
      </c>
      <c r="C134" s="452"/>
      <c r="D134" s="452"/>
      <c r="E134" s="309"/>
    </row>
    <row r="135" spans="1:5" ht="12" customHeight="1">
      <c r="A135" s="15" t="s">
        <v>95</v>
      </c>
      <c r="B135" s="9" t="s">
        <v>461</v>
      </c>
      <c r="C135" s="452"/>
      <c r="D135" s="452"/>
      <c r="E135" s="309"/>
    </row>
    <row r="136" spans="1:5" ht="12" customHeight="1">
      <c r="A136" s="15" t="s">
        <v>96</v>
      </c>
      <c r="B136" s="9" t="s">
        <v>462</v>
      </c>
      <c r="C136" s="452"/>
      <c r="D136" s="452"/>
      <c r="E136" s="309"/>
    </row>
    <row r="137" spans="1:5" ht="12" customHeight="1">
      <c r="A137" s="15" t="s">
        <v>179</v>
      </c>
      <c r="B137" s="9" t="s">
        <v>463</v>
      </c>
      <c r="C137" s="452"/>
      <c r="D137" s="452"/>
      <c r="E137" s="309"/>
    </row>
    <row r="138" spans="1:5" ht="12" customHeight="1">
      <c r="A138" s="15" t="s">
        <v>180</v>
      </c>
      <c r="B138" s="9" t="s">
        <v>464</v>
      </c>
      <c r="C138" s="452"/>
      <c r="D138" s="452"/>
      <c r="E138" s="309"/>
    </row>
    <row r="139" spans="1:5" ht="12" customHeight="1" thickBot="1">
      <c r="A139" s="13" t="s">
        <v>181</v>
      </c>
      <c r="B139" s="9" t="s">
        <v>465</v>
      </c>
      <c r="C139" s="452"/>
      <c r="D139" s="452"/>
      <c r="E139" s="309"/>
    </row>
    <row r="140" spans="1:5" ht="12" customHeight="1" thickBot="1">
      <c r="A140" s="20" t="s">
        <v>24</v>
      </c>
      <c r="B140" s="151" t="s">
        <v>473</v>
      </c>
      <c r="C140" s="458">
        <f>+C141+C142+C143+C144</f>
        <v>0</v>
      </c>
      <c r="D140" s="458">
        <f>+D141+D142+D143+D144</f>
        <v>4279</v>
      </c>
      <c r="E140" s="502">
        <f>+E141+E142+E143+E144</f>
        <v>4852</v>
      </c>
    </row>
    <row r="141" spans="1:5" ht="12" customHeight="1">
      <c r="A141" s="15" t="s">
        <v>97</v>
      </c>
      <c r="B141" s="9" t="s">
        <v>382</v>
      </c>
      <c r="C141" s="452"/>
      <c r="D141" s="452"/>
      <c r="E141" s="309"/>
    </row>
    <row r="142" spans="1:5" ht="12" customHeight="1">
      <c r="A142" s="15" t="s">
        <v>98</v>
      </c>
      <c r="B142" s="9" t="s">
        <v>383</v>
      </c>
      <c r="C142" s="452"/>
      <c r="D142" s="452">
        <v>4279</v>
      </c>
      <c r="E142" s="309">
        <v>4852</v>
      </c>
    </row>
    <row r="143" spans="1:5" ht="12" customHeight="1">
      <c r="A143" s="15" t="s">
        <v>296</v>
      </c>
      <c r="B143" s="9" t="s">
        <v>474</v>
      </c>
      <c r="C143" s="452"/>
      <c r="D143" s="452"/>
      <c r="E143" s="309"/>
    </row>
    <row r="144" spans="1:5" ht="12" customHeight="1" thickBot="1">
      <c r="A144" s="13" t="s">
        <v>297</v>
      </c>
      <c r="B144" s="7" t="s">
        <v>402</v>
      </c>
      <c r="C144" s="452"/>
      <c r="D144" s="452"/>
      <c r="E144" s="309"/>
    </row>
    <row r="145" spans="1:5" ht="12" customHeight="1" thickBot="1">
      <c r="A145" s="20" t="s">
        <v>25</v>
      </c>
      <c r="B145" s="151" t="s">
        <v>475</v>
      </c>
      <c r="C145" s="562">
        <f>SUM(C146:C150)</f>
        <v>0</v>
      </c>
      <c r="D145" s="562">
        <f>SUM(D146:D150)</f>
        <v>0</v>
      </c>
      <c r="E145" s="556">
        <f>SUM(E146:E150)</f>
        <v>0</v>
      </c>
    </row>
    <row r="146" spans="1:5" ht="12" customHeight="1">
      <c r="A146" s="15" t="s">
        <v>99</v>
      </c>
      <c r="B146" s="9" t="s">
        <v>470</v>
      </c>
      <c r="C146" s="452"/>
      <c r="D146" s="452"/>
      <c r="E146" s="309"/>
    </row>
    <row r="147" spans="1:5" ht="12" customHeight="1">
      <c r="A147" s="15" t="s">
        <v>100</v>
      </c>
      <c r="B147" s="9" t="s">
        <v>477</v>
      </c>
      <c r="C147" s="452"/>
      <c r="D147" s="452"/>
      <c r="E147" s="309"/>
    </row>
    <row r="148" spans="1:5" ht="12" customHeight="1">
      <c r="A148" s="15" t="s">
        <v>308</v>
      </c>
      <c r="B148" s="9" t="s">
        <v>472</v>
      </c>
      <c r="C148" s="452"/>
      <c r="D148" s="452"/>
      <c r="E148" s="309"/>
    </row>
    <row r="149" spans="1:5" ht="12" customHeight="1">
      <c r="A149" s="15" t="s">
        <v>309</v>
      </c>
      <c r="B149" s="9" t="s">
        <v>478</v>
      </c>
      <c r="C149" s="452"/>
      <c r="D149" s="452"/>
      <c r="E149" s="309"/>
    </row>
    <row r="150" spans="1:5" ht="12" customHeight="1" thickBot="1">
      <c r="A150" s="15" t="s">
        <v>476</v>
      </c>
      <c r="B150" s="9" t="s">
        <v>479</v>
      </c>
      <c r="C150" s="452"/>
      <c r="D150" s="452"/>
      <c r="E150" s="309"/>
    </row>
    <row r="151" spans="1:5" ht="12" customHeight="1" thickBot="1">
      <c r="A151" s="20" t="s">
        <v>26</v>
      </c>
      <c r="B151" s="151" t="s">
        <v>480</v>
      </c>
      <c r="C151" s="563"/>
      <c r="D151" s="563"/>
      <c r="E151" s="557"/>
    </row>
    <row r="152" spans="1:5" ht="12" customHeight="1" thickBot="1">
      <c r="A152" s="20" t="s">
        <v>27</v>
      </c>
      <c r="B152" s="151" t="s">
        <v>481</v>
      </c>
      <c r="C152" s="563"/>
      <c r="D152" s="563"/>
      <c r="E152" s="557"/>
    </row>
    <row r="153" spans="1:6" ht="15" customHeight="1" thickBot="1">
      <c r="A153" s="20" t="s">
        <v>28</v>
      </c>
      <c r="B153" s="151" t="s">
        <v>483</v>
      </c>
      <c r="C153" s="564">
        <f>+C129+C133+C140+C145+C151+C152</f>
        <v>0</v>
      </c>
      <c r="D153" s="564">
        <f>+D129+D133+D140+D145+D151+D152</f>
        <v>4279</v>
      </c>
      <c r="E153" s="558">
        <f>+E129+E133+E140+E145+E151+E152</f>
        <v>4852</v>
      </c>
      <c r="F153" s="152"/>
    </row>
    <row r="154" spans="1:5" s="1" customFormat="1" ht="12.75" customHeight="1" thickBot="1">
      <c r="A154" s="340" t="s">
        <v>29</v>
      </c>
      <c r="B154" s="433" t="s">
        <v>482</v>
      </c>
      <c r="C154" s="564">
        <f>+C128+C153</f>
        <v>427497</v>
      </c>
      <c r="D154" s="564">
        <f>+D128+D153</f>
        <v>361952</v>
      </c>
      <c r="E154" s="558">
        <f>+E128+E153</f>
        <v>381671</v>
      </c>
    </row>
    <row r="155" ht="15.75">
      <c r="C155" s="436"/>
    </row>
    <row r="156" ht="15.75">
      <c r="C156" s="436"/>
    </row>
    <row r="157" ht="15.75">
      <c r="C157" s="436"/>
    </row>
    <row r="158" ht="16.5" customHeight="1">
      <c r="C158" s="436"/>
    </row>
    <row r="159" ht="15.75">
      <c r="C159" s="436"/>
    </row>
    <row r="160" ht="15.75">
      <c r="C160" s="436"/>
    </row>
    <row r="161" ht="15.75">
      <c r="C161" s="436"/>
    </row>
    <row r="162" ht="15.75">
      <c r="C162" s="436"/>
    </row>
    <row r="163" ht="15.75">
      <c r="C163" s="436"/>
    </row>
    <row r="164" ht="15.75">
      <c r="C164" s="436"/>
    </row>
    <row r="165" ht="15.75">
      <c r="C165" s="436"/>
    </row>
    <row r="166" ht="15.75">
      <c r="C166" s="436"/>
    </row>
    <row r="167" ht="15.75">
      <c r="C167" s="436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rstPageNumber="62" useFirstPageNumber="1"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Alattyán Község Önkormányzata
2016. ÉVI KÖLTSÉGVETÉSÉNEK ÖSSZEVONT MÉRLEGE&amp;R&amp;"Times New Roman CE,Félkövér dőlt"&amp;11 1. számú tájékoztató tábla</oddHeader>
    <oddFooter>&amp;C&amp;P</oddFooter>
  </headerFooter>
  <rowBreaks count="1" manualBreakCount="1">
    <brk id="88" max="4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B3" sqref="B3:B4"/>
    </sheetView>
  </sheetViews>
  <sheetFormatPr defaultColWidth="9.00390625" defaultRowHeight="12.75"/>
  <cols>
    <col min="1" max="1" width="6.875" style="224" customWidth="1"/>
    <col min="2" max="2" width="49.625" style="62" customWidth="1"/>
    <col min="3" max="8" width="12.875" style="62" customWidth="1"/>
    <col min="9" max="9" width="14.375" style="62" customWidth="1"/>
    <col min="10" max="10" width="3.375" style="62" customWidth="1"/>
    <col min="11" max="16384" width="9.375" style="62" customWidth="1"/>
  </cols>
  <sheetData>
    <row r="1" spans="1:9" ht="27.75" customHeight="1">
      <c r="A1" s="642" t="s">
        <v>4</v>
      </c>
      <c r="B1" s="642"/>
      <c r="C1" s="642"/>
      <c r="D1" s="642"/>
      <c r="E1" s="642"/>
      <c r="F1" s="642"/>
      <c r="G1" s="642"/>
      <c r="H1" s="642"/>
      <c r="I1" s="642"/>
    </row>
    <row r="2" spans="2:9" ht="20.25" customHeight="1" thickBot="1">
      <c r="B2" s="62" t="s">
        <v>585</v>
      </c>
      <c r="I2" s="538" t="s">
        <v>63</v>
      </c>
    </row>
    <row r="3" spans="1:9" s="539" customFormat="1" ht="26.25" customHeight="1">
      <c r="A3" s="650" t="s">
        <v>72</v>
      </c>
      <c r="B3" s="645" t="s">
        <v>88</v>
      </c>
      <c r="C3" s="650" t="s">
        <v>89</v>
      </c>
      <c r="D3" s="650" t="str">
        <f>+CONCATENATE(LEFT(ÖSSZEFÜGGÉSEK!A5,4)," előtti kifizetés")</f>
        <v>2016 előtti kifizetés</v>
      </c>
      <c r="E3" s="647" t="s">
        <v>71</v>
      </c>
      <c r="F3" s="648"/>
      <c r="G3" s="648"/>
      <c r="H3" s="649"/>
      <c r="I3" s="645" t="s">
        <v>52</v>
      </c>
    </row>
    <row r="4" spans="1:9" s="540" customFormat="1" ht="32.25" customHeight="1" thickBot="1">
      <c r="A4" s="651"/>
      <c r="B4" s="646"/>
      <c r="C4" s="646"/>
      <c r="D4" s="651"/>
      <c r="E4" s="314" t="str">
        <f>+CONCATENATE(LEFT(ÖSSZEFÜGGÉSEK!A5,4),".")</f>
        <v>2016.</v>
      </c>
      <c r="F4" s="314" t="str">
        <f>+CONCATENATE(LEFT(ÖSSZEFÜGGÉSEK!A5,4)+1,".")</f>
        <v>2017.</v>
      </c>
      <c r="G4" s="314" t="str">
        <f>+CONCATENATE(LEFT(ÖSSZEFÜGGÉSEK!A5,4)+2,".")</f>
        <v>2018.</v>
      </c>
      <c r="H4" s="315" t="str">
        <f>+CONCATENATE(LEFT(ÖSSZEFÜGGÉSEK!A5,4)+2,".",CHAR(10)," után")</f>
        <v>2018.
 után</v>
      </c>
      <c r="I4" s="646"/>
    </row>
    <row r="5" spans="1:9" s="541" customFormat="1" ht="12.75" customHeight="1" thickBot="1">
      <c r="A5" s="316" t="s">
        <v>503</v>
      </c>
      <c r="B5" s="317" t="s">
        <v>504</v>
      </c>
      <c r="C5" s="318" t="s">
        <v>505</v>
      </c>
      <c r="D5" s="317" t="s">
        <v>507</v>
      </c>
      <c r="E5" s="316" t="s">
        <v>506</v>
      </c>
      <c r="F5" s="318" t="s">
        <v>508</v>
      </c>
      <c r="G5" s="318" t="s">
        <v>509</v>
      </c>
      <c r="H5" s="319" t="s">
        <v>510</v>
      </c>
      <c r="I5" s="320" t="s">
        <v>511</v>
      </c>
    </row>
    <row r="6" spans="1:9" ht="24.75" customHeight="1" thickBot="1">
      <c r="A6" s="321" t="s">
        <v>19</v>
      </c>
      <c r="B6" s="322" t="s">
        <v>5</v>
      </c>
      <c r="C6" s="533"/>
      <c r="D6" s="77">
        <f>+D7+D8</f>
        <v>0</v>
      </c>
      <c r="E6" s="78">
        <f>+E7+E8</f>
        <v>0</v>
      </c>
      <c r="F6" s="79">
        <f>+F7+F8</f>
        <v>0</v>
      </c>
      <c r="G6" s="79">
        <f>+G7+G8</f>
        <v>0</v>
      </c>
      <c r="H6" s="80">
        <f>+H7+H8</f>
        <v>0</v>
      </c>
      <c r="I6" s="77">
        <f aca="true" t="shared" si="0" ref="I6:I17">SUM(D6:H6)</f>
        <v>0</v>
      </c>
    </row>
    <row r="7" spans="1:10" ht="19.5" customHeight="1">
      <c r="A7" s="323" t="s">
        <v>20</v>
      </c>
      <c r="B7" s="81" t="s">
        <v>73</v>
      </c>
      <c r="C7" s="534"/>
      <c r="D7" s="82"/>
      <c r="E7" s="83"/>
      <c r="F7" s="28"/>
      <c r="G7" s="28"/>
      <c r="H7" s="25"/>
      <c r="I7" s="324">
        <f t="shared" si="0"/>
        <v>0</v>
      </c>
      <c r="J7" s="641" t="s">
        <v>538</v>
      </c>
    </row>
    <row r="8" spans="1:10" ht="19.5" customHeight="1" thickBot="1">
      <c r="A8" s="323" t="s">
        <v>21</v>
      </c>
      <c r="B8" s="81" t="s">
        <v>73</v>
      </c>
      <c r="C8" s="534"/>
      <c r="D8" s="82"/>
      <c r="E8" s="83"/>
      <c r="F8" s="28"/>
      <c r="G8" s="28"/>
      <c r="H8" s="25"/>
      <c r="I8" s="324">
        <f t="shared" si="0"/>
        <v>0</v>
      </c>
      <c r="J8" s="641"/>
    </row>
    <row r="9" spans="1:10" ht="25.5" customHeight="1" thickBot="1">
      <c r="A9" s="321" t="s">
        <v>22</v>
      </c>
      <c r="B9" s="322" t="s">
        <v>6</v>
      </c>
      <c r="C9" s="535"/>
      <c r="D9" s="77">
        <f>+D10+D11</f>
        <v>0</v>
      </c>
      <c r="E9" s="78">
        <f>+E10+E11</f>
        <v>0</v>
      </c>
      <c r="F9" s="79">
        <f>+F10+F11</f>
        <v>0</v>
      </c>
      <c r="G9" s="79">
        <f>+G10+G11</f>
        <v>0</v>
      </c>
      <c r="H9" s="80">
        <f>+H10+H11</f>
        <v>0</v>
      </c>
      <c r="I9" s="77">
        <f t="shared" si="0"/>
        <v>0</v>
      </c>
      <c r="J9" s="641"/>
    </row>
    <row r="10" spans="1:10" ht="19.5" customHeight="1">
      <c r="A10" s="323" t="s">
        <v>23</v>
      </c>
      <c r="B10" s="81" t="s">
        <v>73</v>
      </c>
      <c r="C10" s="534"/>
      <c r="D10" s="82"/>
      <c r="E10" s="83"/>
      <c r="F10" s="28"/>
      <c r="G10" s="28"/>
      <c r="H10" s="25"/>
      <c r="I10" s="324">
        <f t="shared" si="0"/>
        <v>0</v>
      </c>
      <c r="J10" s="641"/>
    </row>
    <row r="11" spans="1:10" ht="19.5" customHeight="1" thickBot="1">
      <c r="A11" s="323" t="s">
        <v>24</v>
      </c>
      <c r="B11" s="81" t="s">
        <v>73</v>
      </c>
      <c r="C11" s="534"/>
      <c r="D11" s="82"/>
      <c r="E11" s="83"/>
      <c r="F11" s="28"/>
      <c r="G11" s="28"/>
      <c r="H11" s="25"/>
      <c r="I11" s="324">
        <f t="shared" si="0"/>
        <v>0</v>
      </c>
      <c r="J11" s="641"/>
    </row>
    <row r="12" spans="1:10" ht="19.5" customHeight="1" thickBot="1">
      <c r="A12" s="321" t="s">
        <v>25</v>
      </c>
      <c r="B12" s="322" t="s">
        <v>211</v>
      </c>
      <c r="C12" s="535"/>
      <c r="D12" s="77">
        <f>+D13</f>
        <v>0</v>
      </c>
      <c r="E12" s="78">
        <f>+E13</f>
        <v>0</v>
      </c>
      <c r="F12" s="79">
        <f>+F13</f>
        <v>0</v>
      </c>
      <c r="G12" s="79">
        <f>+G13</f>
        <v>0</v>
      </c>
      <c r="H12" s="80">
        <f>+H13</f>
        <v>0</v>
      </c>
      <c r="I12" s="77">
        <f t="shared" si="0"/>
        <v>0</v>
      </c>
      <c r="J12" s="641"/>
    </row>
    <row r="13" spans="1:10" ht="19.5" customHeight="1" thickBot="1">
      <c r="A13" s="323" t="s">
        <v>26</v>
      </c>
      <c r="B13" s="81" t="s">
        <v>73</v>
      </c>
      <c r="C13" s="534"/>
      <c r="D13" s="82"/>
      <c r="E13" s="83"/>
      <c r="F13" s="28"/>
      <c r="G13" s="28"/>
      <c r="H13" s="25"/>
      <c r="I13" s="324">
        <f t="shared" si="0"/>
        <v>0</v>
      </c>
      <c r="J13" s="641"/>
    </row>
    <row r="14" spans="1:10" ht="19.5" customHeight="1" thickBot="1">
      <c r="A14" s="321" t="s">
        <v>27</v>
      </c>
      <c r="B14" s="322" t="s">
        <v>212</v>
      </c>
      <c r="C14" s="535"/>
      <c r="D14" s="77">
        <f>+D15</f>
        <v>0</v>
      </c>
      <c r="E14" s="78">
        <f>+E15</f>
        <v>0</v>
      </c>
      <c r="F14" s="79">
        <f>+F15</f>
        <v>0</v>
      </c>
      <c r="G14" s="79">
        <f>+G15</f>
        <v>0</v>
      </c>
      <c r="H14" s="80">
        <f>+H15</f>
        <v>0</v>
      </c>
      <c r="I14" s="77">
        <f t="shared" si="0"/>
        <v>0</v>
      </c>
      <c r="J14" s="641"/>
    </row>
    <row r="15" spans="1:10" ht="19.5" customHeight="1" thickBot="1">
      <c r="A15" s="325" t="s">
        <v>28</v>
      </c>
      <c r="B15" s="84" t="s">
        <v>73</v>
      </c>
      <c r="C15" s="536"/>
      <c r="D15" s="85"/>
      <c r="E15" s="86"/>
      <c r="F15" s="29"/>
      <c r="G15" s="29"/>
      <c r="H15" s="27"/>
      <c r="I15" s="326">
        <f t="shared" si="0"/>
        <v>0</v>
      </c>
      <c r="J15" s="641"/>
    </row>
    <row r="16" spans="1:10" ht="19.5" customHeight="1" thickBot="1">
      <c r="A16" s="321" t="s">
        <v>29</v>
      </c>
      <c r="B16" s="327" t="s">
        <v>213</v>
      </c>
      <c r="C16" s="535"/>
      <c r="D16" s="77">
        <f>+D17</f>
        <v>0</v>
      </c>
      <c r="E16" s="78">
        <f>+E17</f>
        <v>0</v>
      </c>
      <c r="F16" s="79">
        <f>+F17</f>
        <v>0</v>
      </c>
      <c r="G16" s="79">
        <f>+G17</f>
        <v>0</v>
      </c>
      <c r="H16" s="80">
        <f>+H17</f>
        <v>0</v>
      </c>
      <c r="I16" s="77">
        <f t="shared" si="0"/>
        <v>0</v>
      </c>
      <c r="J16" s="641"/>
    </row>
    <row r="17" spans="1:10" ht="19.5" customHeight="1" thickBot="1">
      <c r="A17" s="328" t="s">
        <v>30</v>
      </c>
      <c r="B17" s="87" t="s">
        <v>73</v>
      </c>
      <c r="C17" s="537"/>
      <c r="D17" s="88"/>
      <c r="E17" s="89"/>
      <c r="F17" s="90"/>
      <c r="G17" s="90"/>
      <c r="H17" s="26"/>
      <c r="I17" s="329">
        <f t="shared" si="0"/>
        <v>0</v>
      </c>
      <c r="J17" s="641"/>
    </row>
    <row r="18" spans="1:10" ht="19.5" customHeight="1" thickBot="1">
      <c r="A18" s="643" t="s">
        <v>149</v>
      </c>
      <c r="B18" s="644"/>
      <c r="C18" s="147"/>
      <c r="D18" s="77">
        <f aca="true" t="shared" si="1" ref="D18:I18">+D6+D9+D12+D14+D16</f>
        <v>0</v>
      </c>
      <c r="E18" s="78">
        <f t="shared" si="1"/>
        <v>0</v>
      </c>
      <c r="F18" s="79">
        <f t="shared" si="1"/>
        <v>0</v>
      </c>
      <c r="G18" s="79">
        <f t="shared" si="1"/>
        <v>0</v>
      </c>
      <c r="H18" s="80">
        <f t="shared" si="1"/>
        <v>0</v>
      </c>
      <c r="I18" s="77">
        <f t="shared" si="1"/>
        <v>0</v>
      </c>
      <c r="J18" s="641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firstPageNumber="64" useFirstPageNumber="1" horizontalDpi="600" verticalDpi="600" orientation="landscape" paperSize="9" scale="95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P30" sqref="P30"/>
    </sheetView>
  </sheetViews>
  <sheetFormatPr defaultColWidth="9.00390625" defaultRowHeight="12.75"/>
  <cols>
    <col min="1" max="1" width="5.875" style="104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53" t="s">
        <v>7</v>
      </c>
      <c r="C1" s="653"/>
      <c r="D1" s="653"/>
    </row>
    <row r="2" spans="1:4" s="92" customFormat="1" ht="16.5" thickBot="1">
      <c r="A2" s="91"/>
      <c r="B2" s="425"/>
      <c r="D2" s="50" t="s">
        <v>63</v>
      </c>
    </row>
    <row r="3" spans="1:4" s="94" customFormat="1" ht="48" customHeight="1" thickBot="1">
      <c r="A3" s="93" t="s">
        <v>17</v>
      </c>
      <c r="B3" s="230" t="s">
        <v>18</v>
      </c>
      <c r="C3" s="230" t="s">
        <v>74</v>
      </c>
      <c r="D3" s="231" t="s">
        <v>75</v>
      </c>
    </row>
    <row r="4" spans="1:4" s="94" customFormat="1" ht="13.5" customHeight="1" thickBot="1">
      <c r="A4" s="41" t="s">
        <v>503</v>
      </c>
      <c r="B4" s="233" t="s">
        <v>504</v>
      </c>
      <c r="C4" s="233" t="s">
        <v>505</v>
      </c>
      <c r="D4" s="234" t="s">
        <v>507</v>
      </c>
    </row>
    <row r="5" spans="1:4" ht="18" customHeight="1">
      <c r="A5" s="161" t="s">
        <v>19</v>
      </c>
      <c r="B5" s="235" t="s">
        <v>171</v>
      </c>
      <c r="C5" s="159">
        <v>8352</v>
      </c>
      <c r="D5" s="95">
        <v>1697</v>
      </c>
    </row>
    <row r="6" spans="1:4" ht="18" customHeight="1">
      <c r="A6" s="96" t="s">
        <v>20</v>
      </c>
      <c r="B6" s="236" t="s">
        <v>172</v>
      </c>
      <c r="C6" s="160"/>
      <c r="D6" s="98"/>
    </row>
    <row r="7" spans="1:4" ht="18" customHeight="1">
      <c r="A7" s="96" t="s">
        <v>21</v>
      </c>
      <c r="B7" s="236" t="s">
        <v>123</v>
      </c>
      <c r="C7" s="160"/>
      <c r="D7" s="98"/>
    </row>
    <row r="8" spans="1:4" ht="18" customHeight="1">
      <c r="A8" s="96" t="s">
        <v>22</v>
      </c>
      <c r="B8" s="236" t="s">
        <v>124</v>
      </c>
      <c r="C8" s="160"/>
      <c r="D8" s="98"/>
    </row>
    <row r="9" spans="1:4" ht="18" customHeight="1">
      <c r="A9" s="96" t="s">
        <v>23</v>
      </c>
      <c r="B9" s="236" t="s">
        <v>164</v>
      </c>
      <c r="C9" s="160"/>
      <c r="D9" s="98"/>
    </row>
    <row r="10" spans="1:4" ht="18" customHeight="1">
      <c r="A10" s="96" t="s">
        <v>24</v>
      </c>
      <c r="B10" s="236" t="s">
        <v>165</v>
      </c>
      <c r="C10" s="160"/>
      <c r="D10" s="98"/>
    </row>
    <row r="11" spans="1:4" ht="18" customHeight="1">
      <c r="A11" s="96" t="s">
        <v>25</v>
      </c>
      <c r="B11" s="237" t="s">
        <v>166</v>
      </c>
      <c r="C11" s="160"/>
      <c r="D11" s="98"/>
    </row>
    <row r="12" spans="1:4" ht="18" customHeight="1">
      <c r="A12" s="96" t="s">
        <v>27</v>
      </c>
      <c r="B12" s="237" t="s">
        <v>167</v>
      </c>
      <c r="C12" s="160"/>
      <c r="D12" s="98"/>
    </row>
    <row r="13" spans="1:4" ht="18" customHeight="1">
      <c r="A13" s="96" t="s">
        <v>28</v>
      </c>
      <c r="B13" s="237" t="s">
        <v>168</v>
      </c>
      <c r="C13" s="160"/>
      <c r="D13" s="98"/>
    </row>
    <row r="14" spans="1:4" ht="18" customHeight="1">
      <c r="A14" s="96" t="s">
        <v>29</v>
      </c>
      <c r="B14" s="237" t="s">
        <v>169</v>
      </c>
      <c r="C14" s="160"/>
      <c r="D14" s="98"/>
    </row>
    <row r="15" spans="1:4" ht="22.5" customHeight="1">
      <c r="A15" s="96" t="s">
        <v>30</v>
      </c>
      <c r="B15" s="237" t="s">
        <v>170</v>
      </c>
      <c r="C15" s="160"/>
      <c r="D15" s="98"/>
    </row>
    <row r="16" spans="1:4" ht="18" customHeight="1">
      <c r="A16" s="96" t="s">
        <v>31</v>
      </c>
      <c r="B16" s="236" t="s">
        <v>125</v>
      </c>
      <c r="C16" s="160"/>
      <c r="D16" s="98"/>
    </row>
    <row r="17" spans="1:4" ht="18" customHeight="1">
      <c r="A17" s="96" t="s">
        <v>32</v>
      </c>
      <c r="B17" s="236" t="s">
        <v>9</v>
      </c>
      <c r="C17" s="160"/>
      <c r="D17" s="98"/>
    </row>
    <row r="18" spans="1:4" ht="18" customHeight="1">
      <c r="A18" s="96" t="s">
        <v>33</v>
      </c>
      <c r="B18" s="236" t="s">
        <v>8</v>
      </c>
      <c r="C18" s="160"/>
      <c r="D18" s="98"/>
    </row>
    <row r="19" spans="1:4" ht="18" customHeight="1">
      <c r="A19" s="96" t="s">
        <v>34</v>
      </c>
      <c r="B19" s="236" t="s">
        <v>637</v>
      </c>
      <c r="C19" s="160">
        <v>3250</v>
      </c>
      <c r="D19" s="98">
        <v>745</v>
      </c>
    </row>
    <row r="20" spans="1:4" ht="18" customHeight="1">
      <c r="A20" s="96" t="s">
        <v>35</v>
      </c>
      <c r="B20" s="236" t="s">
        <v>126</v>
      </c>
      <c r="C20" s="160"/>
      <c r="D20" s="98"/>
    </row>
    <row r="21" spans="1:4" ht="18" customHeight="1">
      <c r="A21" s="96" t="s">
        <v>36</v>
      </c>
      <c r="B21" s="150"/>
      <c r="C21" s="97"/>
      <c r="D21" s="98"/>
    </row>
    <row r="22" spans="1:4" ht="18" customHeight="1">
      <c r="A22" s="96" t="s">
        <v>37</v>
      </c>
      <c r="B22" s="99"/>
      <c r="C22" s="97"/>
      <c r="D22" s="98"/>
    </row>
    <row r="23" spans="1:4" ht="18" customHeight="1">
      <c r="A23" s="96" t="s">
        <v>38</v>
      </c>
      <c r="B23" s="99"/>
      <c r="C23" s="97"/>
      <c r="D23" s="98"/>
    </row>
    <row r="24" spans="1:4" ht="18" customHeight="1">
      <c r="A24" s="96" t="s">
        <v>39</v>
      </c>
      <c r="B24" s="99"/>
      <c r="C24" s="97"/>
      <c r="D24" s="98"/>
    </row>
    <row r="25" spans="1:4" ht="18" customHeight="1">
      <c r="A25" s="96" t="s">
        <v>40</v>
      </c>
      <c r="B25" s="99"/>
      <c r="C25" s="97"/>
      <c r="D25" s="98"/>
    </row>
    <row r="26" spans="1:4" ht="18" customHeight="1">
      <c r="A26" s="96" t="s">
        <v>41</v>
      </c>
      <c r="B26" s="99"/>
      <c r="C26" s="97"/>
      <c r="D26" s="98"/>
    </row>
    <row r="27" spans="1:4" ht="18" customHeight="1">
      <c r="A27" s="96" t="s">
        <v>42</v>
      </c>
      <c r="B27" s="99"/>
      <c r="C27" s="97"/>
      <c r="D27" s="98"/>
    </row>
    <row r="28" spans="1:4" ht="18" customHeight="1">
      <c r="A28" s="96" t="s">
        <v>43</v>
      </c>
      <c r="B28" s="99"/>
      <c r="C28" s="97"/>
      <c r="D28" s="98"/>
    </row>
    <row r="29" spans="1:4" ht="18" customHeight="1" thickBot="1">
      <c r="A29" s="162" t="s">
        <v>44</v>
      </c>
      <c r="B29" s="100"/>
      <c r="C29" s="101"/>
      <c r="D29" s="102"/>
    </row>
    <row r="30" spans="1:4" ht="18" customHeight="1" thickBot="1">
      <c r="A30" s="42" t="s">
        <v>45</v>
      </c>
      <c r="B30" s="241" t="s">
        <v>54</v>
      </c>
      <c r="C30" s="242">
        <f>+C5+C6+C7+C8+C9+C16+C17+C18+C19+C20+C21+C22+C23+C24+C25+C26+C27+C28+C29</f>
        <v>11602</v>
      </c>
      <c r="D30" s="243">
        <f>+D5+D6+D7+D8+D9+D16+D17+D18+D19+D20+D21+D22+D23+D24+D25+D26+D27+D28+D29</f>
        <v>2442</v>
      </c>
    </row>
    <row r="31" spans="1:4" ht="8.25" customHeight="1">
      <c r="A31" s="103"/>
      <c r="B31" s="652"/>
      <c r="C31" s="652"/>
      <c r="D31" s="652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firstPageNumber="65" useFirstPageNumber="1"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Q81"/>
  <sheetViews>
    <sheetView workbookViewId="0" topLeftCell="A1">
      <selection activeCell="L22" sqref="L22"/>
    </sheetView>
  </sheetViews>
  <sheetFormatPr defaultColWidth="9.00390625" defaultRowHeight="12.75"/>
  <cols>
    <col min="1" max="1" width="4.875" style="122" customWidth="1"/>
    <col min="2" max="2" width="31.125" style="139" customWidth="1"/>
    <col min="3" max="4" width="9.00390625" style="139" customWidth="1"/>
    <col min="5" max="5" width="9.50390625" style="139" customWidth="1"/>
    <col min="6" max="6" width="8.875" style="139" customWidth="1"/>
    <col min="7" max="7" width="8.625" style="139" customWidth="1"/>
    <col min="8" max="8" width="8.875" style="139" customWidth="1"/>
    <col min="9" max="9" width="8.125" style="139" customWidth="1"/>
    <col min="10" max="14" width="9.50390625" style="139" customWidth="1"/>
    <col min="15" max="15" width="12.625" style="122" customWidth="1"/>
    <col min="16" max="17" width="9.375" style="584" customWidth="1"/>
    <col min="18" max="16384" width="9.375" style="139" customWidth="1"/>
  </cols>
  <sheetData>
    <row r="1" spans="1:15" ht="31.5" customHeight="1">
      <c r="A1" s="657" t="str">
        <f>+CONCATENATE("Előirányzat-felhasználási terv",CHAR(10),LEFT(ÖSSZEFÜGGÉSEK!A5,4),". évre")</f>
        <v>Előirányzat-felhasználási terv
2016. évre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</row>
    <row r="2" ht="16.5" thickBot="1">
      <c r="O2" s="4" t="s">
        <v>56</v>
      </c>
    </row>
    <row r="3" spans="1:17" s="122" customFormat="1" ht="25.5" customHeight="1" thickBot="1">
      <c r="A3" s="119" t="s">
        <v>17</v>
      </c>
      <c r="B3" s="120" t="s">
        <v>64</v>
      </c>
      <c r="C3" s="120" t="s">
        <v>76</v>
      </c>
      <c r="D3" s="120" t="s">
        <v>77</v>
      </c>
      <c r="E3" s="120" t="s">
        <v>78</v>
      </c>
      <c r="F3" s="120" t="s">
        <v>79</v>
      </c>
      <c r="G3" s="120" t="s">
        <v>80</v>
      </c>
      <c r="H3" s="120" t="s">
        <v>81</v>
      </c>
      <c r="I3" s="120" t="s">
        <v>82</v>
      </c>
      <c r="J3" s="120" t="s">
        <v>83</v>
      </c>
      <c r="K3" s="120" t="s">
        <v>84</v>
      </c>
      <c r="L3" s="120" t="s">
        <v>85</v>
      </c>
      <c r="M3" s="120" t="s">
        <v>86</v>
      </c>
      <c r="N3" s="120" t="s">
        <v>87</v>
      </c>
      <c r="O3" s="121" t="s">
        <v>54</v>
      </c>
      <c r="P3" s="585"/>
      <c r="Q3" s="585"/>
    </row>
    <row r="4" spans="1:17" s="124" customFormat="1" ht="15" customHeight="1" thickBot="1">
      <c r="A4" s="123" t="s">
        <v>19</v>
      </c>
      <c r="B4" s="654" t="s">
        <v>58</v>
      </c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6"/>
      <c r="P4" s="586"/>
      <c r="Q4" s="586"/>
    </row>
    <row r="5" spans="1:17" s="124" customFormat="1" ht="22.5">
      <c r="A5" s="125" t="s">
        <v>20</v>
      </c>
      <c r="B5" s="542" t="s">
        <v>385</v>
      </c>
      <c r="C5" s="126">
        <v>11713</v>
      </c>
      <c r="D5" s="126">
        <v>11713</v>
      </c>
      <c r="E5" s="126">
        <v>11713</v>
      </c>
      <c r="F5" s="126">
        <v>11713</v>
      </c>
      <c r="G5" s="126">
        <v>11713</v>
      </c>
      <c r="H5" s="126">
        <v>11713</v>
      </c>
      <c r="I5" s="126">
        <v>11713</v>
      </c>
      <c r="J5" s="126">
        <v>11713</v>
      </c>
      <c r="K5" s="126">
        <v>11716</v>
      </c>
      <c r="L5" s="126">
        <v>11713</v>
      </c>
      <c r="M5" s="126">
        <v>11713</v>
      </c>
      <c r="N5" s="126">
        <v>11713</v>
      </c>
      <c r="O5" s="127">
        <f aca="true" t="shared" si="0" ref="O5:O25">SUM(C5:N5)</f>
        <v>140559</v>
      </c>
      <c r="P5" s="586">
        <f>'1.1.sz.mell.'!C5</f>
        <v>140559</v>
      </c>
      <c r="Q5" s="587">
        <f>P5-O5</f>
        <v>0</v>
      </c>
    </row>
    <row r="6" spans="1:17" s="131" customFormat="1" ht="22.5">
      <c r="A6" s="128" t="s">
        <v>21</v>
      </c>
      <c r="B6" s="332" t="s">
        <v>431</v>
      </c>
      <c r="C6" s="129">
        <v>8730</v>
      </c>
      <c r="D6" s="129">
        <v>8730</v>
      </c>
      <c r="E6" s="129">
        <v>8730</v>
      </c>
      <c r="F6" s="129">
        <v>8730</v>
      </c>
      <c r="G6" s="129">
        <v>8730</v>
      </c>
      <c r="H6" s="129">
        <v>8730</v>
      </c>
      <c r="I6" s="129">
        <v>8730</v>
      </c>
      <c r="J6" s="129">
        <v>8730</v>
      </c>
      <c r="K6" s="129">
        <v>8730</v>
      </c>
      <c r="L6" s="129">
        <v>8730</v>
      </c>
      <c r="M6" s="129">
        <v>8730</v>
      </c>
      <c r="N6" s="129">
        <v>8728</v>
      </c>
      <c r="O6" s="130">
        <f t="shared" si="0"/>
        <v>104758</v>
      </c>
      <c r="P6" s="588">
        <f>'1.1.sz.mell.'!C12</f>
        <v>104758</v>
      </c>
      <c r="Q6" s="587">
        <f aca="true" t="shared" si="1" ref="Q6:Q25">P6-O6</f>
        <v>0</v>
      </c>
    </row>
    <row r="7" spans="1:17" s="131" customFormat="1" ht="22.5">
      <c r="A7" s="128" t="s">
        <v>22</v>
      </c>
      <c r="B7" s="331" t="s">
        <v>432</v>
      </c>
      <c r="C7" s="132"/>
      <c r="D7" s="132"/>
      <c r="E7" s="132">
        <v>2191</v>
      </c>
      <c r="F7" s="132"/>
      <c r="G7" s="132"/>
      <c r="H7" s="132"/>
      <c r="I7" s="132"/>
      <c r="J7" s="132"/>
      <c r="K7" s="132">
        <v>2191</v>
      </c>
      <c r="L7" s="132"/>
      <c r="M7" s="132"/>
      <c r="N7" s="132"/>
      <c r="O7" s="133">
        <f t="shared" si="0"/>
        <v>4382</v>
      </c>
      <c r="P7" s="588">
        <f>'1.1.sz.mell.'!C19</f>
        <v>4382</v>
      </c>
      <c r="Q7" s="587">
        <f t="shared" si="1"/>
        <v>0</v>
      </c>
    </row>
    <row r="8" spans="1:17" s="131" customFormat="1" ht="13.5" customHeight="1">
      <c r="A8" s="128" t="s">
        <v>23</v>
      </c>
      <c r="B8" s="330" t="s">
        <v>178</v>
      </c>
      <c r="C8" s="129"/>
      <c r="D8" s="129"/>
      <c r="E8" s="129">
        <v>17010</v>
      </c>
      <c r="F8" s="129"/>
      <c r="G8" s="129"/>
      <c r="H8" s="129"/>
      <c r="I8" s="129"/>
      <c r="J8" s="129"/>
      <c r="K8" s="129">
        <v>17010</v>
      </c>
      <c r="L8" s="129"/>
      <c r="M8" s="129"/>
      <c r="N8" s="129"/>
      <c r="O8" s="130">
        <f t="shared" si="0"/>
        <v>34020</v>
      </c>
      <c r="P8" s="588">
        <f>'1.1.sz.mell.'!C26</f>
        <v>34020</v>
      </c>
      <c r="Q8" s="587">
        <f t="shared" si="1"/>
        <v>0</v>
      </c>
    </row>
    <row r="9" spans="1:17" s="131" customFormat="1" ht="13.5" customHeight="1">
      <c r="A9" s="128" t="s">
        <v>24</v>
      </c>
      <c r="B9" s="330" t="s">
        <v>433</v>
      </c>
      <c r="C9" s="129">
        <v>2803</v>
      </c>
      <c r="D9" s="129">
        <v>2803</v>
      </c>
      <c r="E9" s="129">
        <v>2803</v>
      </c>
      <c r="F9" s="129">
        <v>2803</v>
      </c>
      <c r="G9" s="129">
        <v>2803</v>
      </c>
      <c r="H9" s="129">
        <v>2803</v>
      </c>
      <c r="I9" s="129"/>
      <c r="J9" s="129"/>
      <c r="K9" s="129">
        <v>2803</v>
      </c>
      <c r="L9" s="129">
        <v>2803</v>
      </c>
      <c r="M9" s="129">
        <v>2803</v>
      </c>
      <c r="N9" s="129">
        <v>2804</v>
      </c>
      <c r="O9" s="130">
        <f t="shared" si="0"/>
        <v>28031</v>
      </c>
      <c r="P9" s="588">
        <f>'1.1.sz.mell.'!C34</f>
        <v>28031</v>
      </c>
      <c r="Q9" s="587">
        <f t="shared" si="1"/>
        <v>0</v>
      </c>
    </row>
    <row r="10" spans="1:17" s="131" customFormat="1" ht="13.5" customHeight="1">
      <c r="A10" s="128" t="s">
        <v>25</v>
      </c>
      <c r="B10" s="330" t="s">
        <v>10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>
        <f t="shared" si="0"/>
        <v>0</v>
      </c>
      <c r="P10" s="588">
        <f>'1.1.sz.mell.'!C46</f>
        <v>0</v>
      </c>
      <c r="Q10" s="587">
        <f t="shared" si="1"/>
        <v>0</v>
      </c>
    </row>
    <row r="11" spans="1:17" s="131" customFormat="1" ht="13.5" customHeight="1">
      <c r="A11" s="128" t="s">
        <v>26</v>
      </c>
      <c r="B11" s="330" t="s">
        <v>387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0">
        <f t="shared" si="0"/>
        <v>0</v>
      </c>
      <c r="P11" s="588">
        <f>'1.1.sz.mell.'!C52</f>
        <v>0</v>
      </c>
      <c r="Q11" s="587">
        <f t="shared" si="1"/>
        <v>0</v>
      </c>
    </row>
    <row r="12" spans="1:17" s="131" customFormat="1" ht="22.5">
      <c r="A12" s="128" t="s">
        <v>27</v>
      </c>
      <c r="B12" s="332" t="s">
        <v>419</v>
      </c>
      <c r="C12" s="129">
        <v>33500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0">
        <f t="shared" si="0"/>
        <v>33500</v>
      </c>
      <c r="P12" s="588">
        <f>'1.1.sz.mell.'!C57</f>
        <v>33500</v>
      </c>
      <c r="Q12" s="587">
        <f t="shared" si="1"/>
        <v>0</v>
      </c>
    </row>
    <row r="13" spans="1:17" s="131" customFormat="1" ht="13.5" customHeight="1" thickBot="1">
      <c r="A13" s="128" t="s">
        <v>28</v>
      </c>
      <c r="B13" s="330" t="s">
        <v>11</v>
      </c>
      <c r="C13" s="129"/>
      <c r="D13" s="129">
        <v>6922</v>
      </c>
      <c r="E13" s="129"/>
      <c r="F13" s="129">
        <v>8364</v>
      </c>
      <c r="G13" s="129">
        <v>8875</v>
      </c>
      <c r="H13" s="129">
        <v>6922</v>
      </c>
      <c r="I13" s="129"/>
      <c r="J13" s="129">
        <v>5338</v>
      </c>
      <c r="K13" s="129"/>
      <c r="L13" s="129"/>
      <c r="M13" s="129"/>
      <c r="N13" s="129"/>
      <c r="O13" s="130">
        <f t="shared" si="0"/>
        <v>36421</v>
      </c>
      <c r="P13" s="588">
        <f>'1.1.sz.mell.'!C86</f>
        <v>36421</v>
      </c>
      <c r="Q13" s="587">
        <f t="shared" si="1"/>
        <v>0</v>
      </c>
    </row>
    <row r="14" spans="1:17" s="124" customFormat="1" ht="15.75" customHeight="1" thickBot="1">
      <c r="A14" s="123" t="s">
        <v>29</v>
      </c>
      <c r="B14" s="43" t="s">
        <v>112</v>
      </c>
      <c r="C14" s="134">
        <f aca="true" t="shared" si="2" ref="C14:N14">SUM(C5:C13)</f>
        <v>56746</v>
      </c>
      <c r="D14" s="134">
        <f t="shared" si="2"/>
        <v>30168</v>
      </c>
      <c r="E14" s="134">
        <f t="shared" si="2"/>
        <v>42447</v>
      </c>
      <c r="F14" s="134">
        <f t="shared" si="2"/>
        <v>31610</v>
      </c>
      <c r="G14" s="134">
        <f t="shared" si="2"/>
        <v>32121</v>
      </c>
      <c r="H14" s="134">
        <f t="shared" si="2"/>
        <v>30168</v>
      </c>
      <c r="I14" s="134">
        <f t="shared" si="2"/>
        <v>20443</v>
      </c>
      <c r="J14" s="134">
        <f t="shared" si="2"/>
        <v>25781</v>
      </c>
      <c r="K14" s="134">
        <f t="shared" si="2"/>
        <v>42450</v>
      </c>
      <c r="L14" s="134">
        <f t="shared" si="2"/>
        <v>23246</v>
      </c>
      <c r="M14" s="134">
        <f t="shared" si="2"/>
        <v>23246</v>
      </c>
      <c r="N14" s="134">
        <f t="shared" si="2"/>
        <v>23245</v>
      </c>
      <c r="O14" s="135">
        <f>SUM(C14:N14)</f>
        <v>381671</v>
      </c>
      <c r="P14" s="586">
        <f>SUM(P5:P13)</f>
        <v>381671</v>
      </c>
      <c r="Q14" s="587">
        <f t="shared" si="1"/>
        <v>0</v>
      </c>
    </row>
    <row r="15" spans="1:17" s="124" customFormat="1" ht="15" customHeight="1" thickBot="1">
      <c r="A15" s="123" t="s">
        <v>30</v>
      </c>
      <c r="B15" s="654" t="s">
        <v>59</v>
      </c>
      <c r="C15" s="655"/>
      <c r="D15" s="655"/>
      <c r="E15" s="655"/>
      <c r="F15" s="655"/>
      <c r="G15" s="655"/>
      <c r="H15" s="655"/>
      <c r="I15" s="655"/>
      <c r="J15" s="655"/>
      <c r="K15" s="655"/>
      <c r="L15" s="655"/>
      <c r="M15" s="655"/>
      <c r="N15" s="655"/>
      <c r="O15" s="656"/>
      <c r="P15" s="586"/>
      <c r="Q15" s="587">
        <f t="shared" si="1"/>
        <v>0</v>
      </c>
    </row>
    <row r="16" spans="1:17" s="131" customFormat="1" ht="13.5" customHeight="1">
      <c r="A16" s="136" t="s">
        <v>31</v>
      </c>
      <c r="B16" s="333" t="s">
        <v>65</v>
      </c>
      <c r="C16" s="132">
        <v>13307</v>
      </c>
      <c r="D16" s="132">
        <v>13307</v>
      </c>
      <c r="E16" s="132">
        <v>13307</v>
      </c>
      <c r="F16" s="132">
        <v>13307</v>
      </c>
      <c r="G16" s="132">
        <v>13307</v>
      </c>
      <c r="H16" s="132">
        <v>13307</v>
      </c>
      <c r="I16" s="132">
        <v>13307</v>
      </c>
      <c r="J16" s="132">
        <v>13307</v>
      </c>
      <c r="K16" s="132">
        <v>13307</v>
      </c>
      <c r="L16" s="132">
        <v>13307</v>
      </c>
      <c r="M16" s="132">
        <v>13307</v>
      </c>
      <c r="N16" s="132">
        <v>13312</v>
      </c>
      <c r="O16" s="133">
        <f t="shared" si="0"/>
        <v>159689</v>
      </c>
      <c r="P16" s="588">
        <f>'1.1.sz.mell.'!C94</f>
        <v>159689</v>
      </c>
      <c r="Q16" s="587">
        <f t="shared" si="1"/>
        <v>0</v>
      </c>
    </row>
    <row r="17" spans="1:17" s="131" customFormat="1" ht="27" customHeight="1">
      <c r="A17" s="128" t="s">
        <v>32</v>
      </c>
      <c r="B17" s="332" t="s">
        <v>187</v>
      </c>
      <c r="C17" s="129">
        <v>2999</v>
      </c>
      <c r="D17" s="129">
        <v>2999</v>
      </c>
      <c r="E17" s="129">
        <v>2999</v>
      </c>
      <c r="F17" s="129">
        <v>2999</v>
      </c>
      <c r="G17" s="129">
        <v>2999</v>
      </c>
      <c r="H17" s="129">
        <v>2999</v>
      </c>
      <c r="I17" s="129">
        <v>2999</v>
      </c>
      <c r="J17" s="129">
        <v>2999</v>
      </c>
      <c r="K17" s="129">
        <v>2999</v>
      </c>
      <c r="L17" s="129">
        <v>2999</v>
      </c>
      <c r="M17" s="129">
        <v>2999</v>
      </c>
      <c r="N17" s="129">
        <v>2998</v>
      </c>
      <c r="O17" s="130">
        <f t="shared" si="0"/>
        <v>35987</v>
      </c>
      <c r="P17" s="588">
        <f>'1.1.sz.mell.'!C95</f>
        <v>35987</v>
      </c>
      <c r="Q17" s="587">
        <f t="shared" si="1"/>
        <v>0</v>
      </c>
    </row>
    <row r="18" spans="1:17" s="131" customFormat="1" ht="13.5" customHeight="1">
      <c r="A18" s="128" t="s">
        <v>33</v>
      </c>
      <c r="B18" s="330" t="s">
        <v>143</v>
      </c>
      <c r="C18" s="129">
        <v>6485</v>
      </c>
      <c r="D18" s="129">
        <v>11667</v>
      </c>
      <c r="E18" s="129">
        <v>12551</v>
      </c>
      <c r="F18" s="129">
        <v>11204</v>
      </c>
      <c r="G18" s="129">
        <v>9856</v>
      </c>
      <c r="H18" s="129">
        <v>8015</v>
      </c>
      <c r="I18" s="129">
        <v>11667</v>
      </c>
      <c r="J18" s="129">
        <v>11667</v>
      </c>
      <c r="K18" s="129">
        <v>10524</v>
      </c>
      <c r="L18" s="129">
        <v>11667</v>
      </c>
      <c r="M18" s="129">
        <v>11667</v>
      </c>
      <c r="N18" s="129">
        <v>11666</v>
      </c>
      <c r="O18" s="130">
        <f t="shared" si="0"/>
        <v>128636</v>
      </c>
      <c r="P18" s="588">
        <f>'1.1.sz.mell.'!C96</f>
        <v>128636</v>
      </c>
      <c r="Q18" s="587">
        <f t="shared" si="1"/>
        <v>0</v>
      </c>
    </row>
    <row r="19" spans="1:17" s="131" customFormat="1" ht="13.5" customHeight="1">
      <c r="A19" s="128" t="s">
        <v>34</v>
      </c>
      <c r="B19" s="330" t="s">
        <v>188</v>
      </c>
      <c r="C19" s="129">
        <v>348</v>
      </c>
      <c r="D19" s="129">
        <v>348</v>
      </c>
      <c r="E19" s="129">
        <v>348</v>
      </c>
      <c r="F19" s="129">
        <v>348</v>
      </c>
      <c r="G19" s="129">
        <v>348</v>
      </c>
      <c r="H19" s="129">
        <v>348</v>
      </c>
      <c r="I19" s="129">
        <v>348</v>
      </c>
      <c r="J19" s="129">
        <f>1536+348</f>
        <v>1884</v>
      </c>
      <c r="K19" s="129">
        <v>348</v>
      </c>
      <c r="L19" s="129">
        <v>348</v>
      </c>
      <c r="M19" s="129">
        <v>348</v>
      </c>
      <c r="N19" s="129">
        <f>1536+348</f>
        <v>1884</v>
      </c>
      <c r="O19" s="130">
        <f t="shared" si="0"/>
        <v>7248</v>
      </c>
      <c r="P19" s="588">
        <f>'1.1.sz.mell.'!C97</f>
        <v>7248</v>
      </c>
      <c r="Q19" s="587">
        <f t="shared" si="1"/>
        <v>0</v>
      </c>
    </row>
    <row r="20" spans="1:17" s="131" customFormat="1" ht="13.5" customHeight="1">
      <c r="A20" s="128" t="s">
        <v>35</v>
      </c>
      <c r="B20" s="330" t="s">
        <v>12</v>
      </c>
      <c r="C20" s="129">
        <v>1847</v>
      </c>
      <c r="D20" s="129"/>
      <c r="E20" s="129">
        <v>1847</v>
      </c>
      <c r="F20" s="129">
        <v>8450</v>
      </c>
      <c r="G20" s="129">
        <v>2689</v>
      </c>
      <c r="H20" s="129">
        <v>3897</v>
      </c>
      <c r="I20" s="129">
        <v>6547</v>
      </c>
      <c r="J20" s="129">
        <v>2866</v>
      </c>
      <c r="K20" s="129">
        <v>1847</v>
      </c>
      <c r="L20" s="129">
        <v>1847</v>
      </c>
      <c r="M20" s="129">
        <v>1847</v>
      </c>
      <c r="N20" s="129">
        <v>1851</v>
      </c>
      <c r="O20" s="130">
        <f t="shared" si="0"/>
        <v>35535</v>
      </c>
      <c r="P20" s="588">
        <f>'1.1.sz.mell.'!C98</f>
        <v>35535</v>
      </c>
      <c r="Q20" s="587">
        <f t="shared" si="1"/>
        <v>0</v>
      </c>
    </row>
    <row r="21" spans="1:17" s="131" customFormat="1" ht="13.5" customHeight="1">
      <c r="A21" s="128" t="s">
        <v>36</v>
      </c>
      <c r="B21" s="330" t="s">
        <v>234</v>
      </c>
      <c r="C21" s="129"/>
      <c r="D21" s="129"/>
      <c r="E21" s="129">
        <v>3456</v>
      </c>
      <c r="F21" s="129">
        <v>0</v>
      </c>
      <c r="G21" s="129">
        <v>658</v>
      </c>
      <c r="H21" s="129"/>
      <c r="I21" s="129">
        <v>756</v>
      </c>
      <c r="J21" s="129">
        <v>458</v>
      </c>
      <c r="K21" s="129"/>
      <c r="L21" s="129">
        <v>1325</v>
      </c>
      <c r="M21" s="129"/>
      <c r="N21" s="129"/>
      <c r="O21" s="130">
        <f t="shared" si="0"/>
        <v>6653</v>
      </c>
      <c r="P21" s="588">
        <f>'1.1.sz.mell.'!C115</f>
        <v>6653</v>
      </c>
      <c r="Q21" s="587">
        <f t="shared" si="1"/>
        <v>0</v>
      </c>
    </row>
    <row r="22" spans="1:17" s="131" customFormat="1" ht="15.75">
      <c r="A22" s="128" t="s">
        <v>37</v>
      </c>
      <c r="B22" s="332" t="s">
        <v>191</v>
      </c>
      <c r="C22" s="129"/>
      <c r="D22" s="129"/>
      <c r="E22" s="129">
        <v>511</v>
      </c>
      <c r="F22" s="129"/>
      <c r="G22" s="129">
        <v>511</v>
      </c>
      <c r="H22" s="129"/>
      <c r="I22" s="129">
        <v>511</v>
      </c>
      <c r="J22" s="129">
        <v>511</v>
      </c>
      <c r="K22" s="129">
        <v>511</v>
      </c>
      <c r="L22" s="129">
        <v>516</v>
      </c>
      <c r="M22" s="129"/>
      <c r="N22" s="129"/>
      <c r="O22" s="130">
        <f t="shared" si="0"/>
        <v>3071</v>
      </c>
      <c r="P22" s="588">
        <f>'1.1.sz.mell.'!C117</f>
        <v>3071</v>
      </c>
      <c r="Q22" s="587">
        <f t="shared" si="1"/>
        <v>0</v>
      </c>
    </row>
    <row r="23" spans="1:17" s="131" customFormat="1" ht="13.5" customHeight="1">
      <c r="A23" s="128" t="s">
        <v>38</v>
      </c>
      <c r="B23" s="330" t="s">
        <v>237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30">
        <f t="shared" si="0"/>
        <v>0</v>
      </c>
      <c r="P23" s="588"/>
      <c r="Q23" s="587">
        <f t="shared" si="1"/>
        <v>0</v>
      </c>
    </row>
    <row r="24" spans="1:17" s="131" customFormat="1" ht="13.5" customHeight="1" thickBot="1">
      <c r="A24" s="128" t="s">
        <v>39</v>
      </c>
      <c r="B24" s="330" t="s">
        <v>13</v>
      </c>
      <c r="C24" s="129">
        <v>4852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30">
        <f t="shared" si="0"/>
        <v>4852</v>
      </c>
      <c r="P24" s="588">
        <f>'1.1.sz.mell.'!C153</f>
        <v>4852</v>
      </c>
      <c r="Q24" s="587">
        <f t="shared" si="1"/>
        <v>0</v>
      </c>
    </row>
    <row r="25" spans="1:17" s="124" customFormat="1" ht="15.75" customHeight="1" thickBot="1">
      <c r="A25" s="137" t="s">
        <v>40</v>
      </c>
      <c r="B25" s="43" t="s">
        <v>113</v>
      </c>
      <c r="C25" s="134">
        <f aca="true" t="shared" si="3" ref="C25:N25">SUM(C16:C24)</f>
        <v>29838</v>
      </c>
      <c r="D25" s="134">
        <f t="shared" si="3"/>
        <v>28321</v>
      </c>
      <c r="E25" s="134">
        <f t="shared" si="3"/>
        <v>35019</v>
      </c>
      <c r="F25" s="134">
        <f t="shared" si="3"/>
        <v>36308</v>
      </c>
      <c r="G25" s="134">
        <f t="shared" si="3"/>
        <v>30368</v>
      </c>
      <c r="H25" s="134">
        <f t="shared" si="3"/>
        <v>28566</v>
      </c>
      <c r="I25" s="134">
        <f t="shared" si="3"/>
        <v>36135</v>
      </c>
      <c r="J25" s="134">
        <f t="shared" si="3"/>
        <v>33692</v>
      </c>
      <c r="K25" s="134">
        <f t="shared" si="3"/>
        <v>29536</v>
      </c>
      <c r="L25" s="134">
        <f t="shared" si="3"/>
        <v>32009</v>
      </c>
      <c r="M25" s="134">
        <f t="shared" si="3"/>
        <v>30168</v>
      </c>
      <c r="N25" s="134">
        <f t="shared" si="3"/>
        <v>31711</v>
      </c>
      <c r="O25" s="135">
        <f t="shared" si="0"/>
        <v>381671</v>
      </c>
      <c r="P25" s="586">
        <f>SUM(P16:P24)</f>
        <v>381671</v>
      </c>
      <c r="Q25" s="587">
        <f t="shared" si="1"/>
        <v>0</v>
      </c>
    </row>
    <row r="26" spans="1:15" ht="16.5" thickBot="1">
      <c r="A26" s="137" t="s">
        <v>41</v>
      </c>
      <c r="B26" s="334" t="s">
        <v>114</v>
      </c>
      <c r="C26" s="138">
        <f>C14-C25</f>
        <v>26908</v>
      </c>
      <c r="D26" s="138">
        <f>C26+D14-D25</f>
        <v>28755</v>
      </c>
      <c r="E26" s="138">
        <f aca="true" t="shared" si="4" ref="E26:M26">D26+E14-E25</f>
        <v>36183</v>
      </c>
      <c r="F26" s="138">
        <f t="shared" si="4"/>
        <v>31485</v>
      </c>
      <c r="G26" s="138">
        <f t="shared" si="4"/>
        <v>33238</v>
      </c>
      <c r="H26" s="138">
        <f t="shared" si="4"/>
        <v>34840</v>
      </c>
      <c r="I26" s="138">
        <f t="shared" si="4"/>
        <v>19148</v>
      </c>
      <c r="J26" s="138">
        <f t="shared" si="4"/>
        <v>11237</v>
      </c>
      <c r="K26" s="138">
        <f t="shared" si="4"/>
        <v>24151</v>
      </c>
      <c r="L26" s="138">
        <f t="shared" si="4"/>
        <v>15388</v>
      </c>
      <c r="M26" s="138">
        <f t="shared" si="4"/>
        <v>8466</v>
      </c>
      <c r="N26" s="138">
        <f>M26+N14-N25</f>
        <v>0</v>
      </c>
      <c r="O26" s="138">
        <f>N26+O14-O25</f>
        <v>0</v>
      </c>
    </row>
    <row r="27" ht="15.75">
      <c r="A27" s="140"/>
    </row>
    <row r="28" spans="2:15" ht="15.75">
      <c r="B28" s="141"/>
      <c r="C28" s="142"/>
      <c r="D28" s="142"/>
      <c r="O28" s="139"/>
    </row>
    <row r="29" ht="15.75">
      <c r="O29" s="139"/>
    </row>
    <row r="30" ht="15.75">
      <c r="O30" s="139"/>
    </row>
    <row r="31" ht="15.75">
      <c r="O31" s="139"/>
    </row>
    <row r="32" ht="15.75">
      <c r="O32" s="139"/>
    </row>
    <row r="33" ht="15.75">
      <c r="O33" s="139"/>
    </row>
    <row r="34" ht="15.75">
      <c r="O34" s="139"/>
    </row>
    <row r="35" ht="15.75">
      <c r="O35" s="139"/>
    </row>
    <row r="36" ht="15.75">
      <c r="O36" s="139"/>
    </row>
    <row r="37" ht="15.75">
      <c r="O37" s="139"/>
    </row>
    <row r="38" ht="15.75">
      <c r="O38" s="139"/>
    </row>
    <row r="39" ht="15.75">
      <c r="O39" s="139"/>
    </row>
    <row r="40" ht="15.75">
      <c r="O40" s="139"/>
    </row>
    <row r="41" ht="15.75">
      <c r="O41" s="139"/>
    </row>
    <row r="42" ht="15.75">
      <c r="O42" s="139"/>
    </row>
    <row r="43" ht="15.75">
      <c r="O43" s="139"/>
    </row>
    <row r="44" ht="15.75">
      <c r="O44" s="139"/>
    </row>
    <row r="45" ht="15.75">
      <c r="O45" s="139"/>
    </row>
    <row r="46" ht="15.75">
      <c r="O46" s="139"/>
    </row>
    <row r="47" ht="15.75">
      <c r="O47" s="139"/>
    </row>
    <row r="48" ht="15.75">
      <c r="O48" s="139"/>
    </row>
    <row r="49" ht="15.75">
      <c r="O49" s="139"/>
    </row>
    <row r="50" ht="15.75">
      <c r="O50" s="139"/>
    </row>
    <row r="51" ht="15.75">
      <c r="O51" s="139"/>
    </row>
    <row r="52" ht="15.75">
      <c r="O52" s="139"/>
    </row>
    <row r="53" ht="15.75">
      <c r="O53" s="139"/>
    </row>
    <row r="54" ht="15.75">
      <c r="O54" s="139"/>
    </row>
    <row r="55" ht="15.75">
      <c r="O55" s="139"/>
    </row>
    <row r="56" ht="15.75">
      <c r="O56" s="139"/>
    </row>
    <row r="57" ht="15.75">
      <c r="O57" s="139"/>
    </row>
    <row r="58" ht="15.75">
      <c r="O58" s="139"/>
    </row>
    <row r="59" ht="15.75">
      <c r="O59" s="139"/>
    </row>
    <row r="60" ht="15.75">
      <c r="O60" s="139"/>
    </row>
    <row r="61" ht="15.75">
      <c r="O61" s="139"/>
    </row>
    <row r="62" ht="15.75">
      <c r="O62" s="139"/>
    </row>
    <row r="63" ht="15.75">
      <c r="O63" s="139"/>
    </row>
    <row r="64" ht="15.75">
      <c r="O64" s="139"/>
    </row>
    <row r="65" ht="15.75">
      <c r="O65" s="139"/>
    </row>
    <row r="66" ht="15.75">
      <c r="O66" s="139"/>
    </row>
    <row r="67" ht="15.75">
      <c r="O67" s="139"/>
    </row>
    <row r="68" ht="15.75">
      <c r="O68" s="139"/>
    </row>
    <row r="69" ht="15.75">
      <c r="O69" s="139"/>
    </row>
    <row r="70" ht="15.75">
      <c r="O70" s="139"/>
    </row>
    <row r="71" ht="15.75">
      <c r="O71" s="139"/>
    </row>
    <row r="72" ht="15.75">
      <c r="O72" s="139"/>
    </row>
    <row r="73" ht="15.75">
      <c r="O73" s="139"/>
    </row>
    <row r="74" ht="15.75">
      <c r="O74" s="139"/>
    </row>
    <row r="75" ht="15.75">
      <c r="O75" s="139"/>
    </row>
    <row r="76" ht="15.75">
      <c r="O76" s="139"/>
    </row>
    <row r="77" ht="15.75">
      <c r="O77" s="139"/>
    </row>
    <row r="78" ht="15.75">
      <c r="O78" s="139"/>
    </row>
    <row r="79" ht="15.75">
      <c r="O79" s="139"/>
    </row>
    <row r="80" ht="15.75">
      <c r="O80" s="139"/>
    </row>
    <row r="81" ht="15.75">
      <c r="O81" s="139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firstPageNumber="66" useFirstPageNumber="1" horizontalDpi="600" verticalDpi="600" orientation="landscape" paperSize="9" scale="90" r:id="rId1"/>
  <headerFooter alignWithMargins="0">
    <oddHeader>&amp;R&amp;"Times New Roman CE,Félkövér dőlt"&amp;11 4. tájékoztató tábla</oddHeader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B31" sqref="B31"/>
    </sheetView>
  </sheetViews>
  <sheetFormatPr defaultColWidth="9.00390625" defaultRowHeight="12.75"/>
  <cols>
    <col min="1" max="1" width="88.625" style="53" customWidth="1"/>
    <col min="2" max="2" width="27.875" style="53" customWidth="1"/>
    <col min="3" max="3" width="3.50390625" style="53" customWidth="1"/>
    <col min="4" max="16384" width="9.375" style="53" customWidth="1"/>
  </cols>
  <sheetData>
    <row r="1" spans="1:2" ht="47.25" customHeight="1">
      <c r="A1" s="659" t="str">
        <f>+CONCATENATE("A ",LEFT(ÖSSZEFÜGGÉSEK!A5,4),". évi általános működés és ágazati feladatok támogatásának alakulása jogcímenként")</f>
        <v>A 2016. évi általános működés és ágazati feladatok támogatásának alakulása jogcímenként</v>
      </c>
      <c r="B1" s="659"/>
    </row>
    <row r="2" spans="1:2" ht="22.5" customHeight="1" thickBot="1">
      <c r="A2" s="428"/>
      <c r="B2" s="429" t="s">
        <v>14</v>
      </c>
    </row>
    <row r="3" spans="1:2" s="54" customFormat="1" ht="24" customHeight="1" thickBot="1">
      <c r="A3" s="336" t="s">
        <v>53</v>
      </c>
      <c r="B3" s="427" t="str">
        <f>+CONCATENATE(LEFT(ÖSSZEFÜGGÉSEK!A5,4),". évi támogatás összesen")</f>
        <v>2016. évi támogatás összesen</v>
      </c>
    </row>
    <row r="4" spans="1:2" s="55" customFormat="1" ht="13.5" thickBot="1">
      <c r="A4" s="222" t="s">
        <v>503</v>
      </c>
      <c r="B4" s="223" t="s">
        <v>504</v>
      </c>
    </row>
    <row r="5" spans="1:2" ht="12.75">
      <c r="A5" s="143" t="s">
        <v>617</v>
      </c>
      <c r="B5" s="460">
        <v>27846400</v>
      </c>
    </row>
    <row r="6" spans="1:2" ht="12.75" customHeight="1">
      <c r="A6" s="144" t="s">
        <v>618</v>
      </c>
      <c r="B6" s="460">
        <v>4147800</v>
      </c>
    </row>
    <row r="7" spans="1:2" ht="12.75">
      <c r="A7" s="144" t="s">
        <v>619</v>
      </c>
      <c r="B7" s="460">
        <v>5216000</v>
      </c>
    </row>
    <row r="8" spans="1:2" ht="12.75">
      <c r="A8" s="144" t="s">
        <v>620</v>
      </c>
      <c r="B8" s="460">
        <v>100000</v>
      </c>
    </row>
    <row r="9" spans="1:2" ht="12.75">
      <c r="A9" s="144" t="s">
        <v>621</v>
      </c>
      <c r="B9" s="460">
        <v>4569510</v>
      </c>
    </row>
    <row r="10" spans="1:2" ht="12.75">
      <c r="A10" s="144" t="s">
        <v>622</v>
      </c>
      <c r="B10" s="460">
        <v>1330669</v>
      </c>
    </row>
    <row r="11" spans="1:2" ht="12.75">
      <c r="A11" s="144" t="s">
        <v>636</v>
      </c>
      <c r="B11" s="460">
        <v>197866</v>
      </c>
    </row>
    <row r="12" spans="1:2" ht="12.75">
      <c r="A12" s="144" t="s">
        <v>623</v>
      </c>
      <c r="B12" s="460">
        <v>30600</v>
      </c>
    </row>
    <row r="13" spans="1:2" ht="12.75">
      <c r="A13" s="144" t="s">
        <v>624</v>
      </c>
      <c r="B13" s="460">
        <v>32795700</v>
      </c>
    </row>
    <row r="14" spans="1:3" ht="12.75">
      <c r="A14" s="144" t="s">
        <v>625</v>
      </c>
      <c r="B14" s="460">
        <v>4826666</v>
      </c>
      <c r="C14" s="660" t="s">
        <v>539</v>
      </c>
    </row>
    <row r="15" spans="1:3" ht="12.75">
      <c r="A15" s="144" t="s">
        <v>626</v>
      </c>
      <c r="B15" s="460">
        <v>1402910</v>
      </c>
      <c r="C15" s="660"/>
    </row>
    <row r="16" spans="1:3" ht="12.75">
      <c r="A16" s="144" t="s">
        <v>627</v>
      </c>
      <c r="B16" s="460">
        <v>19585898</v>
      </c>
      <c r="C16" s="660"/>
    </row>
    <row r="17" spans="1:3" ht="12.75">
      <c r="A17" s="144" t="s">
        <v>628</v>
      </c>
      <c r="B17" s="460">
        <v>3543040</v>
      </c>
      <c r="C17" s="660"/>
    </row>
    <row r="18" spans="1:3" ht="12.75">
      <c r="A18" s="144" t="s">
        <v>629</v>
      </c>
      <c r="B18" s="460">
        <v>1015000</v>
      </c>
      <c r="C18" s="660"/>
    </row>
    <row r="19" spans="1:3" ht="12.75">
      <c r="A19" s="144" t="s">
        <v>630</v>
      </c>
      <c r="B19" s="460">
        <v>545000</v>
      </c>
      <c r="C19" s="660"/>
    </row>
    <row r="20" spans="1:3" ht="12.75">
      <c r="A20" s="144" t="s">
        <v>631</v>
      </c>
      <c r="B20" s="460">
        <v>4500000</v>
      </c>
      <c r="C20" s="660"/>
    </row>
    <row r="21" spans="1:3" ht="12.75">
      <c r="A21" s="144" t="s">
        <v>632</v>
      </c>
      <c r="B21" s="460">
        <v>9367680</v>
      </c>
      <c r="C21" s="660"/>
    </row>
    <row r="22" spans="1:3" ht="12.75">
      <c r="A22" s="144" t="s">
        <v>633</v>
      </c>
      <c r="B22" s="460">
        <v>10855092</v>
      </c>
      <c r="C22" s="660"/>
    </row>
    <row r="23" spans="1:3" ht="12.75">
      <c r="A23" s="144" t="s">
        <v>634</v>
      </c>
      <c r="B23" s="460">
        <v>6355500</v>
      </c>
      <c r="C23" s="660"/>
    </row>
    <row r="24" spans="1:3" ht="13.5" thickBot="1">
      <c r="A24" s="144" t="s">
        <v>635</v>
      </c>
      <c r="B24" s="460">
        <v>2327880</v>
      </c>
      <c r="C24" s="660"/>
    </row>
    <row r="25" spans="1:3" s="57" customFormat="1" ht="19.5" customHeight="1" thickBot="1">
      <c r="A25" s="40" t="s">
        <v>54</v>
      </c>
      <c r="B25" s="56">
        <f>SUM(B5:B24)</f>
        <v>140559211</v>
      </c>
      <c r="C25" s="660"/>
    </row>
  </sheetData>
  <sheetProtection/>
  <mergeCells count="2">
    <mergeCell ref="A1:B1"/>
    <mergeCell ref="C14:C25"/>
  </mergeCells>
  <printOptions horizontalCentered="1"/>
  <pageMargins left="0.7874015748031497" right="0.7874015748031497" top="0.984251968503937" bottom="0.984251968503937" header="0.7874015748031497" footer="0.7874015748031497"/>
  <pageSetup firstPageNumber="67" useFirstPageNumber="1" fitToHeight="1" fitToWidth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03">
      <selection activeCell="C126" sqref="C126"/>
    </sheetView>
  </sheetViews>
  <sheetFormatPr defaultColWidth="9.00390625" defaultRowHeight="12.75"/>
  <cols>
    <col min="1" max="1" width="9.50390625" style="434" customWidth="1"/>
    <col min="2" max="2" width="91.625" style="434" customWidth="1"/>
    <col min="3" max="3" width="21.625" style="435" customWidth="1"/>
    <col min="4" max="4" width="9.00390625" style="468" customWidth="1"/>
    <col min="5" max="16384" width="9.375" style="468" customWidth="1"/>
  </cols>
  <sheetData>
    <row r="1" spans="1:3" ht="15.75" customHeight="1">
      <c r="A1" s="594" t="s">
        <v>16</v>
      </c>
      <c r="B1" s="594"/>
      <c r="C1" s="594"/>
    </row>
    <row r="2" spans="1:3" ht="15.75" customHeight="1" thickBot="1">
      <c r="A2" s="593" t="s">
        <v>156</v>
      </c>
      <c r="B2" s="593"/>
      <c r="C2" s="352" t="s">
        <v>235</v>
      </c>
    </row>
    <row r="3" spans="1:3" ht="37.5" customHeight="1" thickBot="1">
      <c r="A3" s="23" t="s">
        <v>72</v>
      </c>
      <c r="B3" s="24" t="s">
        <v>18</v>
      </c>
      <c r="C3" s="45" t="str">
        <f>+CONCATENATE(LEFT(ÖSSZEFÜGGÉSEK!A5,4),". évi előirányzat")</f>
        <v>2016. évi előirányzat</v>
      </c>
    </row>
    <row r="4" spans="1:3" s="469" customFormat="1" ht="12" customHeight="1" thickBot="1">
      <c r="A4" s="463"/>
      <c r="B4" s="464" t="s">
        <v>503</v>
      </c>
      <c r="C4" s="465" t="s">
        <v>504</v>
      </c>
    </row>
    <row r="5" spans="1:3" s="470" customFormat="1" ht="12" customHeight="1" thickBot="1">
      <c r="A5" s="20" t="s">
        <v>19</v>
      </c>
      <c r="B5" s="21" t="s">
        <v>260</v>
      </c>
      <c r="C5" s="342">
        <f>+C6+C7+C8+C9+C10+C11</f>
        <v>0</v>
      </c>
    </row>
    <row r="6" spans="1:3" s="470" customFormat="1" ht="12" customHeight="1">
      <c r="A6" s="15" t="s">
        <v>101</v>
      </c>
      <c r="B6" s="471" t="s">
        <v>261</v>
      </c>
      <c r="C6" s="345"/>
    </row>
    <row r="7" spans="1:3" s="470" customFormat="1" ht="12" customHeight="1">
      <c r="A7" s="14" t="s">
        <v>102</v>
      </c>
      <c r="B7" s="472" t="s">
        <v>262</v>
      </c>
      <c r="C7" s="344"/>
    </row>
    <row r="8" spans="1:3" s="470" customFormat="1" ht="12" customHeight="1">
      <c r="A8" s="14" t="s">
        <v>103</v>
      </c>
      <c r="B8" s="472" t="s">
        <v>562</v>
      </c>
      <c r="C8" s="344"/>
    </row>
    <row r="9" spans="1:3" s="470" customFormat="1" ht="12" customHeight="1">
      <c r="A9" s="14" t="s">
        <v>104</v>
      </c>
      <c r="B9" s="472" t="s">
        <v>264</v>
      </c>
      <c r="C9" s="344"/>
    </row>
    <row r="10" spans="1:3" s="470" customFormat="1" ht="12" customHeight="1">
      <c r="A10" s="14" t="s">
        <v>152</v>
      </c>
      <c r="B10" s="338" t="s">
        <v>444</v>
      </c>
      <c r="C10" s="344"/>
    </row>
    <row r="11" spans="1:3" s="470" customFormat="1" ht="12" customHeight="1" thickBot="1">
      <c r="A11" s="16" t="s">
        <v>105</v>
      </c>
      <c r="B11" s="339" t="s">
        <v>445</v>
      </c>
      <c r="C11" s="344"/>
    </row>
    <row r="12" spans="1:3" s="470" customFormat="1" ht="12" customHeight="1" thickBot="1">
      <c r="A12" s="20" t="s">
        <v>20</v>
      </c>
      <c r="B12" s="337" t="s">
        <v>265</v>
      </c>
      <c r="C12" s="342">
        <f>+C13+C14+C15+C16+C17</f>
        <v>0</v>
      </c>
    </row>
    <row r="13" spans="1:3" s="470" customFormat="1" ht="12" customHeight="1">
      <c r="A13" s="15" t="s">
        <v>107</v>
      </c>
      <c r="B13" s="471" t="s">
        <v>266</v>
      </c>
      <c r="C13" s="345"/>
    </row>
    <row r="14" spans="1:3" s="470" customFormat="1" ht="12" customHeight="1">
      <c r="A14" s="14" t="s">
        <v>108</v>
      </c>
      <c r="B14" s="472" t="s">
        <v>267</v>
      </c>
      <c r="C14" s="344"/>
    </row>
    <row r="15" spans="1:3" s="470" customFormat="1" ht="12" customHeight="1">
      <c r="A15" s="14" t="s">
        <v>109</v>
      </c>
      <c r="B15" s="472" t="s">
        <v>434</v>
      </c>
      <c r="C15" s="344"/>
    </row>
    <row r="16" spans="1:3" s="470" customFormat="1" ht="12" customHeight="1">
      <c r="A16" s="14" t="s">
        <v>110</v>
      </c>
      <c r="B16" s="472" t="s">
        <v>435</v>
      </c>
      <c r="C16" s="344"/>
    </row>
    <row r="17" spans="1:3" s="470" customFormat="1" ht="12" customHeight="1">
      <c r="A17" s="14" t="s">
        <v>111</v>
      </c>
      <c r="B17" s="472" t="s">
        <v>268</v>
      </c>
      <c r="C17" s="344"/>
    </row>
    <row r="18" spans="1:3" s="470" customFormat="1" ht="12" customHeight="1" thickBot="1">
      <c r="A18" s="16" t="s">
        <v>120</v>
      </c>
      <c r="B18" s="339" t="s">
        <v>269</v>
      </c>
      <c r="C18" s="346"/>
    </row>
    <row r="19" spans="1:3" s="470" customFormat="1" ht="12" customHeight="1" thickBot="1">
      <c r="A19" s="20" t="s">
        <v>21</v>
      </c>
      <c r="B19" s="21" t="s">
        <v>270</v>
      </c>
      <c r="C19" s="342">
        <f>+C20+C21+C22+C23+C24</f>
        <v>0</v>
      </c>
    </row>
    <row r="20" spans="1:3" s="470" customFormat="1" ht="12" customHeight="1">
      <c r="A20" s="15" t="s">
        <v>90</v>
      </c>
      <c r="B20" s="471" t="s">
        <v>271</v>
      </c>
      <c r="C20" s="345"/>
    </row>
    <row r="21" spans="1:3" s="470" customFormat="1" ht="12" customHeight="1">
      <c r="A21" s="14" t="s">
        <v>91</v>
      </c>
      <c r="B21" s="472" t="s">
        <v>272</v>
      </c>
      <c r="C21" s="344"/>
    </row>
    <row r="22" spans="1:3" s="470" customFormat="1" ht="12" customHeight="1">
      <c r="A22" s="14" t="s">
        <v>92</v>
      </c>
      <c r="B22" s="472" t="s">
        <v>436</v>
      </c>
      <c r="C22" s="344"/>
    </row>
    <row r="23" spans="1:3" s="470" customFormat="1" ht="12" customHeight="1">
      <c r="A23" s="14" t="s">
        <v>93</v>
      </c>
      <c r="B23" s="472" t="s">
        <v>437</v>
      </c>
      <c r="C23" s="344"/>
    </row>
    <row r="24" spans="1:3" s="470" customFormat="1" ht="12" customHeight="1">
      <c r="A24" s="14" t="s">
        <v>175</v>
      </c>
      <c r="B24" s="472" t="s">
        <v>273</v>
      </c>
      <c r="C24" s="344"/>
    </row>
    <row r="25" spans="1:3" s="470" customFormat="1" ht="12" customHeight="1" thickBot="1">
      <c r="A25" s="16" t="s">
        <v>176</v>
      </c>
      <c r="B25" s="473" t="s">
        <v>274</v>
      </c>
      <c r="C25" s="346"/>
    </row>
    <row r="26" spans="1:3" s="470" customFormat="1" ht="12" customHeight="1" thickBot="1">
      <c r="A26" s="20" t="s">
        <v>177</v>
      </c>
      <c r="B26" s="21" t="s">
        <v>563</v>
      </c>
      <c r="C26" s="348">
        <f>SUM(C27:C33)</f>
        <v>0</v>
      </c>
    </row>
    <row r="27" spans="1:3" s="470" customFormat="1" ht="12" customHeight="1">
      <c r="A27" s="15" t="s">
        <v>276</v>
      </c>
      <c r="B27" s="471" t="s">
        <v>567</v>
      </c>
      <c r="C27" s="345"/>
    </row>
    <row r="28" spans="1:3" s="470" customFormat="1" ht="12" customHeight="1">
      <c r="A28" s="14" t="s">
        <v>277</v>
      </c>
      <c r="B28" s="472" t="s">
        <v>579</v>
      </c>
      <c r="C28" s="344"/>
    </row>
    <row r="29" spans="1:3" s="470" customFormat="1" ht="12" customHeight="1">
      <c r="A29" s="14" t="s">
        <v>278</v>
      </c>
      <c r="B29" s="472" t="s">
        <v>569</v>
      </c>
      <c r="C29" s="344"/>
    </row>
    <row r="30" spans="1:3" s="470" customFormat="1" ht="12" customHeight="1">
      <c r="A30" s="14" t="s">
        <v>279</v>
      </c>
      <c r="B30" s="472" t="s">
        <v>570</v>
      </c>
      <c r="C30" s="344"/>
    </row>
    <row r="31" spans="1:3" s="470" customFormat="1" ht="12" customHeight="1">
      <c r="A31" s="14" t="s">
        <v>564</v>
      </c>
      <c r="B31" s="472" t="s">
        <v>280</v>
      </c>
      <c r="C31" s="344"/>
    </row>
    <row r="32" spans="1:3" s="470" customFormat="1" ht="12" customHeight="1">
      <c r="A32" s="14" t="s">
        <v>565</v>
      </c>
      <c r="B32" s="472" t="s">
        <v>281</v>
      </c>
      <c r="C32" s="344"/>
    </row>
    <row r="33" spans="1:3" s="470" customFormat="1" ht="12" customHeight="1" thickBot="1">
      <c r="A33" s="16" t="s">
        <v>566</v>
      </c>
      <c r="B33" s="576" t="s">
        <v>282</v>
      </c>
      <c r="C33" s="346"/>
    </row>
    <row r="34" spans="1:3" s="470" customFormat="1" ht="12" customHeight="1" thickBot="1">
      <c r="A34" s="20" t="s">
        <v>23</v>
      </c>
      <c r="B34" s="21" t="s">
        <v>446</v>
      </c>
      <c r="C34" s="342">
        <f>SUM(C35:C45)</f>
        <v>0</v>
      </c>
    </row>
    <row r="35" spans="1:3" s="470" customFormat="1" ht="12" customHeight="1">
      <c r="A35" s="15" t="s">
        <v>94</v>
      </c>
      <c r="B35" s="471" t="s">
        <v>285</v>
      </c>
      <c r="C35" s="345"/>
    </row>
    <row r="36" spans="1:3" s="470" customFormat="1" ht="12" customHeight="1">
      <c r="A36" s="14" t="s">
        <v>95</v>
      </c>
      <c r="B36" s="472" t="s">
        <v>286</v>
      </c>
      <c r="C36" s="344"/>
    </row>
    <row r="37" spans="1:3" s="470" customFormat="1" ht="12" customHeight="1">
      <c r="A37" s="14" t="s">
        <v>96</v>
      </c>
      <c r="B37" s="472" t="s">
        <v>287</v>
      </c>
      <c r="C37" s="344"/>
    </row>
    <row r="38" spans="1:3" s="470" customFormat="1" ht="12" customHeight="1">
      <c r="A38" s="14" t="s">
        <v>179</v>
      </c>
      <c r="B38" s="472" t="s">
        <v>288</v>
      </c>
      <c r="C38" s="344"/>
    </row>
    <row r="39" spans="1:3" s="470" customFormat="1" ht="12" customHeight="1">
      <c r="A39" s="14" t="s">
        <v>180</v>
      </c>
      <c r="B39" s="472" t="s">
        <v>289</v>
      </c>
      <c r="C39" s="344"/>
    </row>
    <row r="40" spans="1:3" s="470" customFormat="1" ht="12" customHeight="1">
      <c r="A40" s="14" t="s">
        <v>181</v>
      </c>
      <c r="B40" s="472" t="s">
        <v>290</v>
      </c>
      <c r="C40" s="344"/>
    </row>
    <row r="41" spans="1:3" s="470" customFormat="1" ht="12" customHeight="1">
      <c r="A41" s="14" t="s">
        <v>182</v>
      </c>
      <c r="B41" s="472" t="s">
        <v>291</v>
      </c>
      <c r="C41" s="344"/>
    </row>
    <row r="42" spans="1:3" s="470" customFormat="1" ht="12" customHeight="1">
      <c r="A42" s="14" t="s">
        <v>183</v>
      </c>
      <c r="B42" s="472" t="s">
        <v>572</v>
      </c>
      <c r="C42" s="344"/>
    </row>
    <row r="43" spans="1:3" s="470" customFormat="1" ht="12" customHeight="1">
      <c r="A43" s="14" t="s">
        <v>283</v>
      </c>
      <c r="B43" s="472" t="s">
        <v>293</v>
      </c>
      <c r="C43" s="347"/>
    </row>
    <row r="44" spans="1:3" s="470" customFormat="1" ht="12" customHeight="1">
      <c r="A44" s="16" t="s">
        <v>284</v>
      </c>
      <c r="B44" s="473" t="s">
        <v>448</v>
      </c>
      <c r="C44" s="457"/>
    </row>
    <row r="45" spans="1:3" s="470" customFormat="1" ht="12" customHeight="1" thickBot="1">
      <c r="A45" s="16" t="s">
        <v>447</v>
      </c>
      <c r="B45" s="339" t="s">
        <v>294</v>
      </c>
      <c r="C45" s="457"/>
    </row>
    <row r="46" spans="1:3" s="470" customFormat="1" ht="12" customHeight="1" thickBot="1">
      <c r="A46" s="20" t="s">
        <v>24</v>
      </c>
      <c r="B46" s="21" t="s">
        <v>295</v>
      </c>
      <c r="C46" s="342">
        <f>SUM(C47:C51)</f>
        <v>0</v>
      </c>
    </row>
    <row r="47" spans="1:3" s="470" customFormat="1" ht="12" customHeight="1">
      <c r="A47" s="15" t="s">
        <v>97</v>
      </c>
      <c r="B47" s="471" t="s">
        <v>299</v>
      </c>
      <c r="C47" s="516"/>
    </row>
    <row r="48" spans="1:3" s="470" customFormat="1" ht="12" customHeight="1">
      <c r="A48" s="14" t="s">
        <v>98</v>
      </c>
      <c r="B48" s="472" t="s">
        <v>300</v>
      </c>
      <c r="C48" s="347"/>
    </row>
    <row r="49" spans="1:3" s="470" customFormat="1" ht="12" customHeight="1">
      <c r="A49" s="14" t="s">
        <v>296</v>
      </c>
      <c r="B49" s="472" t="s">
        <v>301</v>
      </c>
      <c r="C49" s="347"/>
    </row>
    <row r="50" spans="1:3" s="470" customFormat="1" ht="12" customHeight="1">
      <c r="A50" s="14" t="s">
        <v>297</v>
      </c>
      <c r="B50" s="472" t="s">
        <v>302</v>
      </c>
      <c r="C50" s="347"/>
    </row>
    <row r="51" spans="1:3" s="470" customFormat="1" ht="12" customHeight="1" thickBot="1">
      <c r="A51" s="16" t="s">
        <v>298</v>
      </c>
      <c r="B51" s="339" t="s">
        <v>303</v>
      </c>
      <c r="C51" s="457"/>
    </row>
    <row r="52" spans="1:3" s="470" customFormat="1" ht="12" customHeight="1" thickBot="1">
      <c r="A52" s="20" t="s">
        <v>184</v>
      </c>
      <c r="B52" s="21" t="s">
        <v>304</v>
      </c>
      <c r="C52" s="342">
        <f>SUM(C53:C55)</f>
        <v>0</v>
      </c>
    </row>
    <row r="53" spans="1:3" s="470" customFormat="1" ht="12" customHeight="1">
      <c r="A53" s="15" t="s">
        <v>99</v>
      </c>
      <c r="B53" s="471" t="s">
        <v>305</v>
      </c>
      <c r="C53" s="345"/>
    </row>
    <row r="54" spans="1:3" s="470" customFormat="1" ht="12" customHeight="1">
      <c r="A54" s="14" t="s">
        <v>100</v>
      </c>
      <c r="B54" s="472" t="s">
        <v>438</v>
      </c>
      <c r="C54" s="344"/>
    </row>
    <row r="55" spans="1:3" s="470" customFormat="1" ht="12" customHeight="1">
      <c r="A55" s="14" t="s">
        <v>308</v>
      </c>
      <c r="B55" s="472" t="s">
        <v>306</v>
      </c>
      <c r="C55" s="344"/>
    </row>
    <row r="56" spans="1:3" s="470" customFormat="1" ht="12" customHeight="1" thickBot="1">
      <c r="A56" s="16" t="s">
        <v>309</v>
      </c>
      <c r="B56" s="339" t="s">
        <v>307</v>
      </c>
      <c r="C56" s="346"/>
    </row>
    <row r="57" spans="1:3" s="470" customFormat="1" ht="12" customHeight="1" thickBot="1">
      <c r="A57" s="20" t="s">
        <v>26</v>
      </c>
      <c r="B57" s="337" t="s">
        <v>310</v>
      </c>
      <c r="C57" s="342">
        <f>SUM(C58:C60)</f>
        <v>0</v>
      </c>
    </row>
    <row r="58" spans="1:3" s="470" customFormat="1" ht="12" customHeight="1">
      <c r="A58" s="15" t="s">
        <v>185</v>
      </c>
      <c r="B58" s="471" t="s">
        <v>312</v>
      </c>
      <c r="C58" s="347"/>
    </row>
    <row r="59" spans="1:3" s="470" customFormat="1" ht="12" customHeight="1">
      <c r="A59" s="14" t="s">
        <v>186</v>
      </c>
      <c r="B59" s="472" t="s">
        <v>439</v>
      </c>
      <c r="C59" s="347"/>
    </row>
    <row r="60" spans="1:3" s="470" customFormat="1" ht="12" customHeight="1">
      <c r="A60" s="14" t="s">
        <v>236</v>
      </c>
      <c r="B60" s="472" t="s">
        <v>313</v>
      </c>
      <c r="C60" s="347"/>
    </row>
    <row r="61" spans="1:3" s="470" customFormat="1" ht="12" customHeight="1" thickBot="1">
      <c r="A61" s="16" t="s">
        <v>311</v>
      </c>
      <c r="B61" s="339" t="s">
        <v>314</v>
      </c>
      <c r="C61" s="347"/>
    </row>
    <row r="62" spans="1:3" s="470" customFormat="1" ht="12" customHeight="1" thickBot="1">
      <c r="A62" s="550" t="s">
        <v>486</v>
      </c>
      <c r="B62" s="21" t="s">
        <v>315</v>
      </c>
      <c r="C62" s="348">
        <f>+C5+C12+C19+C26+C34+C46+C52+C57</f>
        <v>0</v>
      </c>
    </row>
    <row r="63" spans="1:3" s="470" customFormat="1" ht="12" customHeight="1" thickBot="1">
      <c r="A63" s="519" t="s">
        <v>316</v>
      </c>
      <c r="B63" s="337" t="s">
        <v>317</v>
      </c>
      <c r="C63" s="342">
        <f>SUM(C64:C66)</f>
        <v>0</v>
      </c>
    </row>
    <row r="64" spans="1:3" s="470" customFormat="1" ht="12" customHeight="1">
      <c r="A64" s="15" t="s">
        <v>348</v>
      </c>
      <c r="B64" s="471" t="s">
        <v>318</v>
      </c>
      <c r="C64" s="347"/>
    </row>
    <row r="65" spans="1:3" s="470" customFormat="1" ht="12" customHeight="1">
      <c r="A65" s="14" t="s">
        <v>357</v>
      </c>
      <c r="B65" s="472" t="s">
        <v>319</v>
      </c>
      <c r="C65" s="347"/>
    </row>
    <row r="66" spans="1:3" s="470" customFormat="1" ht="12" customHeight="1" thickBot="1">
      <c r="A66" s="16" t="s">
        <v>358</v>
      </c>
      <c r="B66" s="544" t="s">
        <v>471</v>
      </c>
      <c r="C66" s="347"/>
    </row>
    <row r="67" spans="1:3" s="470" customFormat="1" ht="12" customHeight="1" thickBot="1">
      <c r="A67" s="519" t="s">
        <v>321</v>
      </c>
      <c r="B67" s="337" t="s">
        <v>322</v>
      </c>
      <c r="C67" s="342">
        <f>SUM(C68:C71)</f>
        <v>0</v>
      </c>
    </row>
    <row r="68" spans="1:3" s="470" customFormat="1" ht="12" customHeight="1">
      <c r="A68" s="15" t="s">
        <v>153</v>
      </c>
      <c r="B68" s="471" t="s">
        <v>323</v>
      </c>
      <c r="C68" s="347"/>
    </row>
    <row r="69" spans="1:3" s="470" customFormat="1" ht="12" customHeight="1">
      <c r="A69" s="14" t="s">
        <v>154</v>
      </c>
      <c r="B69" s="472" t="s">
        <v>324</v>
      </c>
      <c r="C69" s="347"/>
    </row>
    <row r="70" spans="1:3" s="470" customFormat="1" ht="12" customHeight="1">
      <c r="A70" s="14" t="s">
        <v>349</v>
      </c>
      <c r="B70" s="472" t="s">
        <v>325</v>
      </c>
      <c r="C70" s="347"/>
    </row>
    <row r="71" spans="1:3" s="470" customFormat="1" ht="12" customHeight="1" thickBot="1">
      <c r="A71" s="16" t="s">
        <v>350</v>
      </c>
      <c r="B71" s="339" t="s">
        <v>326</v>
      </c>
      <c r="C71" s="347"/>
    </row>
    <row r="72" spans="1:3" s="470" customFormat="1" ht="12" customHeight="1" thickBot="1">
      <c r="A72" s="519" t="s">
        <v>327</v>
      </c>
      <c r="B72" s="337" t="s">
        <v>328</v>
      </c>
      <c r="C72" s="342">
        <f>SUM(C73:C74)</f>
        <v>2402</v>
      </c>
    </row>
    <row r="73" spans="1:3" s="470" customFormat="1" ht="12" customHeight="1">
      <c r="A73" s="15" t="s">
        <v>351</v>
      </c>
      <c r="B73" s="471" t="s">
        <v>329</v>
      </c>
      <c r="C73" s="343">
        <f>'9.1.2. sz. mell '!C76+'9.3.2. sz. mell'!C25+'9.4.2. sz. mell'!C25</f>
        <v>2402</v>
      </c>
    </row>
    <row r="74" spans="1:3" s="470" customFormat="1" ht="12" customHeight="1" thickBot="1">
      <c r="A74" s="16" t="s">
        <v>352</v>
      </c>
      <c r="B74" s="339" t="s">
        <v>330</v>
      </c>
      <c r="C74" s="347"/>
    </row>
    <row r="75" spans="1:3" s="470" customFormat="1" ht="12" customHeight="1" thickBot="1">
      <c r="A75" s="519" t="s">
        <v>331</v>
      </c>
      <c r="B75" s="337" t="s">
        <v>332</v>
      </c>
      <c r="C75" s="342">
        <f>SUM(C76:C78)</f>
        <v>0</v>
      </c>
    </row>
    <row r="76" spans="1:3" s="470" customFormat="1" ht="12" customHeight="1">
      <c r="A76" s="15" t="s">
        <v>353</v>
      </c>
      <c r="B76" s="471" t="s">
        <v>333</v>
      </c>
      <c r="C76" s="347"/>
    </row>
    <row r="77" spans="1:3" s="470" customFormat="1" ht="12" customHeight="1">
      <c r="A77" s="14" t="s">
        <v>354</v>
      </c>
      <c r="B77" s="472" t="s">
        <v>334</v>
      </c>
      <c r="C77" s="347"/>
    </row>
    <row r="78" spans="1:3" s="470" customFormat="1" ht="12" customHeight="1" thickBot="1">
      <c r="A78" s="16" t="s">
        <v>355</v>
      </c>
      <c r="B78" s="339" t="s">
        <v>335</v>
      </c>
      <c r="C78" s="347"/>
    </row>
    <row r="79" spans="1:3" s="470" customFormat="1" ht="12" customHeight="1" thickBot="1">
      <c r="A79" s="519" t="s">
        <v>336</v>
      </c>
      <c r="B79" s="337" t="s">
        <v>356</v>
      </c>
      <c r="C79" s="342">
        <f>SUM(C80:C83)</f>
        <v>0</v>
      </c>
    </row>
    <row r="80" spans="1:3" s="470" customFormat="1" ht="12" customHeight="1">
      <c r="A80" s="475" t="s">
        <v>337</v>
      </c>
      <c r="B80" s="471" t="s">
        <v>338</v>
      </c>
      <c r="C80" s="347"/>
    </row>
    <row r="81" spans="1:3" s="470" customFormat="1" ht="12" customHeight="1">
      <c r="A81" s="476" t="s">
        <v>339</v>
      </c>
      <c r="B81" s="472" t="s">
        <v>340</v>
      </c>
      <c r="C81" s="347"/>
    </row>
    <row r="82" spans="1:3" s="470" customFormat="1" ht="12" customHeight="1">
      <c r="A82" s="476" t="s">
        <v>341</v>
      </c>
      <c r="B82" s="472" t="s">
        <v>342</v>
      </c>
      <c r="C82" s="347"/>
    </row>
    <row r="83" spans="1:3" s="470" customFormat="1" ht="12" customHeight="1" thickBot="1">
      <c r="A83" s="477" t="s">
        <v>343</v>
      </c>
      <c r="B83" s="339" t="s">
        <v>344</v>
      </c>
      <c r="C83" s="347"/>
    </row>
    <row r="84" spans="1:3" s="470" customFormat="1" ht="12" customHeight="1" thickBot="1">
      <c r="A84" s="519" t="s">
        <v>345</v>
      </c>
      <c r="B84" s="337" t="s">
        <v>485</v>
      </c>
      <c r="C84" s="517"/>
    </row>
    <row r="85" spans="1:3" s="470" customFormat="1" ht="13.5" customHeight="1" thickBot="1">
      <c r="A85" s="519" t="s">
        <v>347</v>
      </c>
      <c r="B85" s="337" t="s">
        <v>346</v>
      </c>
      <c r="C85" s="517"/>
    </row>
    <row r="86" spans="1:3" s="470" customFormat="1" ht="15.75" customHeight="1" thickBot="1">
      <c r="A86" s="519" t="s">
        <v>359</v>
      </c>
      <c r="B86" s="478" t="s">
        <v>488</v>
      </c>
      <c r="C86" s="348">
        <f>+C63+C67+C72+C75+C79+C85+C84</f>
        <v>2402</v>
      </c>
    </row>
    <row r="87" spans="1:3" s="470" customFormat="1" ht="16.5" customHeight="1" thickBot="1">
      <c r="A87" s="520" t="s">
        <v>487</v>
      </c>
      <c r="B87" s="479" t="s">
        <v>489</v>
      </c>
      <c r="C87" s="348">
        <f>+C62+C86</f>
        <v>2402</v>
      </c>
    </row>
    <row r="88" spans="1:3" s="470" customFormat="1" ht="83.25" customHeight="1">
      <c r="A88" s="5"/>
      <c r="B88" s="6"/>
      <c r="C88" s="349"/>
    </row>
    <row r="89" spans="1:3" ht="16.5" customHeight="1">
      <c r="A89" s="594" t="s">
        <v>48</v>
      </c>
      <c r="B89" s="594"/>
      <c r="C89" s="594"/>
    </row>
    <row r="90" spans="1:3" s="480" customFormat="1" ht="16.5" customHeight="1" thickBot="1">
      <c r="A90" s="595" t="s">
        <v>157</v>
      </c>
      <c r="B90" s="595"/>
      <c r="C90" s="167" t="s">
        <v>235</v>
      </c>
    </row>
    <row r="91" spans="1:3" ht="37.5" customHeight="1" thickBot="1">
      <c r="A91" s="23" t="s">
        <v>72</v>
      </c>
      <c r="B91" s="24" t="s">
        <v>49</v>
      </c>
      <c r="C91" s="45" t="str">
        <f>+C3</f>
        <v>2016. évi előirányzat</v>
      </c>
    </row>
    <row r="92" spans="1:3" s="469" customFormat="1" ht="12" customHeight="1" thickBot="1">
      <c r="A92" s="37"/>
      <c r="B92" s="38" t="s">
        <v>503</v>
      </c>
      <c r="C92" s="39" t="s">
        <v>504</v>
      </c>
    </row>
    <row r="93" spans="1:3" ht="12" customHeight="1" thickBot="1">
      <c r="A93" s="22" t="s">
        <v>19</v>
      </c>
      <c r="B93" s="31" t="s">
        <v>449</v>
      </c>
      <c r="C93" s="341">
        <f>C94+C95+C96+C97+C98+C111</f>
        <v>2402</v>
      </c>
    </row>
    <row r="94" spans="1:3" ht="12" customHeight="1">
      <c r="A94" s="17" t="s">
        <v>101</v>
      </c>
      <c r="B94" s="10" t="s">
        <v>50</v>
      </c>
      <c r="C94" s="343">
        <f>'9.1.2. sz. mell '!C94+'9.3.2. sz. mell'!C46+'9.4.2. sz. mell'!C46</f>
        <v>1769</v>
      </c>
    </row>
    <row r="95" spans="1:3" ht="12" customHeight="1">
      <c r="A95" s="14" t="s">
        <v>102</v>
      </c>
      <c r="B95" s="8" t="s">
        <v>187</v>
      </c>
      <c r="C95" s="344">
        <f>'9.1.2. sz. mell '!C95+'9.3.2. sz. mell'!C47+'9.4.2. sz. mell'!C47</f>
        <v>633</v>
      </c>
    </row>
    <row r="96" spans="1:3" ht="12" customHeight="1">
      <c r="A96" s="14" t="s">
        <v>103</v>
      </c>
      <c r="B96" s="8" t="s">
        <v>143</v>
      </c>
      <c r="C96" s="344">
        <f>'9.1.2. sz. mell '!C96+'9.3.2. sz. mell'!C48+'9.4.2. sz. mell'!C48</f>
        <v>0</v>
      </c>
    </row>
    <row r="97" spans="1:3" ht="12" customHeight="1">
      <c r="A97" s="14" t="s">
        <v>104</v>
      </c>
      <c r="B97" s="11" t="s">
        <v>188</v>
      </c>
      <c r="C97" s="344">
        <f>'9.1.2. sz. mell '!C97+'9.3.2. sz. mell'!C49+'9.4.2. sz. mell'!C49</f>
        <v>0</v>
      </c>
    </row>
    <row r="98" spans="1:3" ht="12" customHeight="1">
      <c r="A98" s="14" t="s">
        <v>115</v>
      </c>
      <c r="B98" s="19" t="s">
        <v>189</v>
      </c>
      <c r="C98" s="345">
        <f>SUM(C99:C111)</f>
        <v>0</v>
      </c>
    </row>
    <row r="99" spans="1:3" ht="12" customHeight="1">
      <c r="A99" s="14" t="s">
        <v>105</v>
      </c>
      <c r="B99" s="8" t="s">
        <v>454</v>
      </c>
      <c r="C99" s="344">
        <f>'9.1.2. sz. mell '!C99+'9.3.2. sz. mell'!C51+'9.4.2. sz. mell'!C51</f>
        <v>0</v>
      </c>
    </row>
    <row r="100" spans="1:3" ht="12" customHeight="1">
      <c r="A100" s="14" t="s">
        <v>106</v>
      </c>
      <c r="B100" s="172" t="s">
        <v>453</v>
      </c>
      <c r="C100" s="344">
        <f>'9.1.2. sz. mell '!C100+'9.3.2. sz. mell'!C52+'9.4.2. sz. mell'!C52</f>
        <v>0</v>
      </c>
    </row>
    <row r="101" spans="1:3" ht="12" customHeight="1">
      <c r="A101" s="14" t="s">
        <v>116</v>
      </c>
      <c r="B101" s="172" t="s">
        <v>452</v>
      </c>
      <c r="C101" s="344">
        <f>'9.1.2. sz. mell '!C101+'9.3.2. sz. mell'!C53+'9.4.2. sz. mell'!C53</f>
        <v>0</v>
      </c>
    </row>
    <row r="102" spans="1:3" ht="12" customHeight="1">
      <c r="A102" s="14" t="s">
        <v>117</v>
      </c>
      <c r="B102" s="170" t="s">
        <v>362</v>
      </c>
      <c r="C102" s="344">
        <f>'9.1.2. sz. mell '!C102+'9.3.2. sz. mell'!C54+'9.4.2. sz. mell'!C54</f>
        <v>0</v>
      </c>
    </row>
    <row r="103" spans="1:3" ht="12" customHeight="1">
      <c r="A103" s="14" t="s">
        <v>118</v>
      </c>
      <c r="B103" s="171" t="s">
        <v>363</v>
      </c>
      <c r="C103" s="344">
        <f>'9.1.2. sz. mell '!C103+'9.3.2. sz. mell'!C55+'9.4.2. sz. mell'!C55</f>
        <v>0</v>
      </c>
    </row>
    <row r="104" spans="1:3" ht="12" customHeight="1">
      <c r="A104" s="14" t="s">
        <v>119</v>
      </c>
      <c r="B104" s="171" t="s">
        <v>364</v>
      </c>
      <c r="C104" s="344">
        <f>'9.1.2. sz. mell '!C104+'9.3.2. sz. mell'!C56+'9.4.2. sz. mell'!C56</f>
        <v>0</v>
      </c>
    </row>
    <row r="105" spans="1:3" ht="12" customHeight="1">
      <c r="A105" s="14" t="s">
        <v>121</v>
      </c>
      <c r="B105" s="170" t="s">
        <v>365</v>
      </c>
      <c r="C105" s="344"/>
    </row>
    <row r="106" spans="1:3" ht="12" customHeight="1">
      <c r="A106" s="14" t="s">
        <v>190</v>
      </c>
      <c r="B106" s="170" t="s">
        <v>366</v>
      </c>
      <c r="C106" s="344">
        <f>'9.1.2. sz. mell '!C106+'9.3.2. sz. mell'!C58+'9.4.2. sz. mell'!C58</f>
        <v>0</v>
      </c>
    </row>
    <row r="107" spans="1:3" ht="12" customHeight="1">
      <c r="A107" s="14" t="s">
        <v>360</v>
      </c>
      <c r="B107" s="171" t="s">
        <v>367</v>
      </c>
      <c r="C107" s="344">
        <f>'9.1.2. sz. mell '!C107+'9.3.2. sz. mell'!C59+'9.4.2. sz. mell'!C59</f>
        <v>0</v>
      </c>
    </row>
    <row r="108" spans="1:3" ht="12" customHeight="1">
      <c r="A108" s="13" t="s">
        <v>361</v>
      </c>
      <c r="B108" s="172" t="s">
        <v>368</v>
      </c>
      <c r="C108" s="344">
        <f>'9.1.2. sz. mell '!C108+'9.3.2. sz. mell'!C60+'9.4.2. sz. mell'!C60</f>
        <v>0</v>
      </c>
    </row>
    <row r="109" spans="1:3" ht="12" customHeight="1">
      <c r="A109" s="14" t="s">
        <v>450</v>
      </c>
      <c r="B109" s="172" t="s">
        <v>369</v>
      </c>
      <c r="C109" s="344">
        <f>'9.1.2. sz. mell '!C109+'9.3.2. sz. mell'!C61+'9.4.2. sz. mell'!C61</f>
        <v>0</v>
      </c>
    </row>
    <row r="110" spans="1:3" ht="12" customHeight="1">
      <c r="A110" s="16" t="s">
        <v>451</v>
      </c>
      <c r="B110" s="172" t="s">
        <v>370</v>
      </c>
      <c r="C110" s="344">
        <f>'9.1.2. sz. mell '!C110+'9.3.2. sz. mell'!C62+'9.4.2. sz. mell'!C62</f>
        <v>0</v>
      </c>
    </row>
    <row r="111" spans="1:3" ht="12" customHeight="1">
      <c r="A111" s="14" t="s">
        <v>455</v>
      </c>
      <c r="B111" s="11" t="s">
        <v>580</v>
      </c>
      <c r="C111" s="344">
        <f>'9.1.2. sz. mell '!C111+'9.3.2. sz. mell'!C63+'9.4.2. sz. mell'!C63</f>
        <v>0</v>
      </c>
    </row>
    <row r="112" spans="1:3" ht="12" customHeight="1">
      <c r="A112" s="14" t="s">
        <v>456</v>
      </c>
      <c r="B112" s="8" t="s">
        <v>581</v>
      </c>
      <c r="C112" s="344">
        <f>'9.1.2. sz. mell '!C112+'9.3.2. sz. mell'!C64+'9.4.2. sz. mell'!C64</f>
        <v>0</v>
      </c>
    </row>
    <row r="113" spans="1:3" ht="12" customHeight="1" thickBot="1">
      <c r="A113" s="18" t="s">
        <v>457</v>
      </c>
      <c r="B113" s="548" t="s">
        <v>582</v>
      </c>
      <c r="C113" s="346">
        <f>'9.1.2. sz. mell '!C113+'9.3.2. sz. mell'!C65+'9.4.2. sz. mell'!C65</f>
        <v>0</v>
      </c>
    </row>
    <row r="114" spans="1:3" ht="12" customHeight="1" thickBot="1">
      <c r="A114" s="545" t="s">
        <v>20</v>
      </c>
      <c r="B114" s="546" t="s">
        <v>371</v>
      </c>
      <c r="C114" s="342">
        <f>+C115+C117+C119</f>
        <v>0</v>
      </c>
    </row>
    <row r="115" spans="1:3" ht="12" customHeight="1">
      <c r="A115" s="15" t="s">
        <v>107</v>
      </c>
      <c r="B115" s="8" t="s">
        <v>234</v>
      </c>
      <c r="C115" s="344">
        <f>'9.1.2. sz. mell '!C115+'9.3.2. sz. mell'!C67+'9.4.2. sz. mell'!C67</f>
        <v>0</v>
      </c>
    </row>
    <row r="116" spans="1:3" ht="12" customHeight="1">
      <c r="A116" s="15" t="s">
        <v>108</v>
      </c>
      <c r="B116" s="12" t="s">
        <v>375</v>
      </c>
      <c r="C116" s="344">
        <f>'9.1.2. sz. mell '!C116+'9.3.2. sz. mell'!C68+'9.4.2. sz. mell'!C68</f>
        <v>0</v>
      </c>
    </row>
    <row r="117" spans="1:3" ht="12" customHeight="1">
      <c r="A117" s="15" t="s">
        <v>109</v>
      </c>
      <c r="B117" s="12" t="s">
        <v>191</v>
      </c>
      <c r="C117" s="344">
        <f>'9.1.2. sz. mell '!C117+'9.3.2. sz. mell'!C69+'9.4.2. sz. mell'!C69</f>
        <v>0</v>
      </c>
    </row>
    <row r="118" spans="1:3" ht="12" customHeight="1">
      <c r="A118" s="15" t="s">
        <v>110</v>
      </c>
      <c r="B118" s="12" t="s">
        <v>376</v>
      </c>
      <c r="C118" s="344">
        <f>'9.1.2. sz. mell '!C118+'9.3.2. sz. mell'!C70+'9.4.2. sz. mell'!C70</f>
        <v>0</v>
      </c>
    </row>
    <row r="119" spans="1:3" ht="12" customHeight="1">
      <c r="A119" s="15" t="s">
        <v>111</v>
      </c>
      <c r="B119" s="339" t="s">
        <v>237</v>
      </c>
      <c r="C119" s="344">
        <f>'9.1.2. sz. mell '!C119+'9.3.2. sz. mell'!C71+'9.4.2. sz. mell'!C71</f>
        <v>0</v>
      </c>
    </row>
    <row r="120" spans="1:3" ht="12" customHeight="1">
      <c r="A120" s="15" t="s">
        <v>120</v>
      </c>
      <c r="B120" s="338" t="s">
        <v>440</v>
      </c>
      <c r="C120" s="344">
        <f>'9.1.2. sz. mell '!C120+'9.3.2. sz. mell'!C72+'9.4.2. sz. mell'!C72</f>
        <v>0</v>
      </c>
    </row>
    <row r="121" spans="1:3" ht="12" customHeight="1">
      <c r="A121" s="15" t="s">
        <v>122</v>
      </c>
      <c r="B121" s="467" t="s">
        <v>381</v>
      </c>
      <c r="C121" s="344">
        <f>'9.1.2. sz. mell '!C121+'9.3.2. sz. mell'!C73+'9.4.2. sz. mell'!C73</f>
        <v>0</v>
      </c>
    </row>
    <row r="122" spans="1:3" ht="15.75">
      <c r="A122" s="15" t="s">
        <v>192</v>
      </c>
      <c r="B122" s="171" t="s">
        <v>364</v>
      </c>
      <c r="C122" s="344">
        <f>'9.1.2. sz. mell '!C122+'9.3.2. sz. mell'!C74+'9.4.2. sz. mell'!C74</f>
        <v>0</v>
      </c>
    </row>
    <row r="123" spans="1:3" ht="12" customHeight="1">
      <c r="A123" s="15" t="s">
        <v>193</v>
      </c>
      <c r="B123" s="171" t="s">
        <v>380</v>
      </c>
      <c r="C123" s="344">
        <f>'9.1.2. sz. mell '!C123+'9.3.2. sz. mell'!C75+'9.4.2. sz. mell'!C75</f>
        <v>0</v>
      </c>
    </row>
    <row r="124" spans="1:3" ht="12" customHeight="1">
      <c r="A124" s="15" t="s">
        <v>194</v>
      </c>
      <c r="B124" s="171" t="s">
        <v>379</v>
      </c>
      <c r="C124" s="344">
        <f>'9.1.2. sz. mell '!C124+'9.3.2. sz. mell'!C76+'9.4.2. sz. mell'!C76</f>
        <v>0</v>
      </c>
    </row>
    <row r="125" spans="1:3" ht="12" customHeight="1">
      <c r="A125" s="15" t="s">
        <v>372</v>
      </c>
      <c r="B125" s="171" t="s">
        <v>367</v>
      </c>
      <c r="C125" s="344">
        <f>'9.1.2. sz. mell '!C125+'9.3.2. sz. mell'!C77+'9.4.2. sz. mell'!C77</f>
        <v>0</v>
      </c>
    </row>
    <row r="126" spans="1:3" ht="12" customHeight="1">
      <c r="A126" s="15" t="s">
        <v>373</v>
      </c>
      <c r="B126" s="171" t="s">
        <v>378</v>
      </c>
      <c r="C126" s="344">
        <f>'9.1.2. sz. mell '!C126+'9.3.2. sz. mell'!C78+'9.4.2. sz. mell'!C78</f>
        <v>0</v>
      </c>
    </row>
    <row r="127" spans="1:3" ht="16.5" thickBot="1">
      <c r="A127" s="13" t="s">
        <v>374</v>
      </c>
      <c r="B127" s="171" t="s">
        <v>377</v>
      </c>
      <c r="C127" s="344">
        <f>'9.1.2. sz. mell '!C127+'9.3.2. sz. mell'!C79+'9.4.2. sz. mell'!C79</f>
        <v>0</v>
      </c>
    </row>
    <row r="128" spans="1:3" ht="12" customHeight="1" thickBot="1">
      <c r="A128" s="20" t="s">
        <v>21</v>
      </c>
      <c r="B128" s="151" t="s">
        <v>458</v>
      </c>
      <c r="C128" s="342">
        <f>+C93+C114</f>
        <v>2402</v>
      </c>
    </row>
    <row r="129" spans="1:3" ht="12" customHeight="1" thickBot="1">
      <c r="A129" s="20" t="s">
        <v>22</v>
      </c>
      <c r="B129" s="151" t="s">
        <v>459</v>
      </c>
      <c r="C129" s="342">
        <f>+C130+C131+C132</f>
        <v>0</v>
      </c>
    </row>
    <row r="130" spans="1:3" ht="12" customHeight="1">
      <c r="A130" s="15" t="s">
        <v>276</v>
      </c>
      <c r="B130" s="12" t="s">
        <v>466</v>
      </c>
      <c r="C130" s="309"/>
    </row>
    <row r="131" spans="1:3" ht="12" customHeight="1">
      <c r="A131" s="15" t="s">
        <v>277</v>
      </c>
      <c r="B131" s="12" t="s">
        <v>467</v>
      </c>
      <c r="C131" s="309"/>
    </row>
    <row r="132" spans="1:3" ht="12" customHeight="1" thickBot="1">
      <c r="A132" s="13" t="s">
        <v>278</v>
      </c>
      <c r="B132" s="12" t="s">
        <v>468</v>
      </c>
      <c r="C132" s="309"/>
    </row>
    <row r="133" spans="1:3" ht="12" customHeight="1" thickBot="1">
      <c r="A133" s="20" t="s">
        <v>23</v>
      </c>
      <c r="B133" s="151" t="s">
        <v>460</v>
      </c>
      <c r="C133" s="342">
        <f>SUM(C134:C139)</f>
        <v>0</v>
      </c>
    </row>
    <row r="134" spans="1:3" ht="12" customHeight="1">
      <c r="A134" s="15" t="s">
        <v>94</v>
      </c>
      <c r="B134" s="9" t="s">
        <v>469</v>
      </c>
      <c r="C134" s="309"/>
    </row>
    <row r="135" spans="1:3" ht="12" customHeight="1">
      <c r="A135" s="15" t="s">
        <v>95</v>
      </c>
      <c r="B135" s="9" t="s">
        <v>461</v>
      </c>
      <c r="C135" s="309"/>
    </row>
    <row r="136" spans="1:3" ht="12" customHeight="1">
      <c r="A136" s="15" t="s">
        <v>96</v>
      </c>
      <c r="B136" s="9" t="s">
        <v>462</v>
      </c>
      <c r="C136" s="309"/>
    </row>
    <row r="137" spans="1:3" ht="12" customHeight="1">
      <c r="A137" s="15" t="s">
        <v>179</v>
      </c>
      <c r="B137" s="9" t="s">
        <v>463</v>
      </c>
      <c r="C137" s="309"/>
    </row>
    <row r="138" spans="1:3" ht="12" customHeight="1">
      <c r="A138" s="15" t="s">
        <v>180</v>
      </c>
      <c r="B138" s="9" t="s">
        <v>464</v>
      </c>
      <c r="C138" s="309"/>
    </row>
    <row r="139" spans="1:3" ht="12" customHeight="1" thickBot="1">
      <c r="A139" s="13" t="s">
        <v>181</v>
      </c>
      <c r="B139" s="9" t="s">
        <v>465</v>
      </c>
      <c r="C139" s="309"/>
    </row>
    <row r="140" spans="1:3" ht="12" customHeight="1" thickBot="1">
      <c r="A140" s="20" t="s">
        <v>24</v>
      </c>
      <c r="B140" s="151" t="s">
        <v>473</v>
      </c>
      <c r="C140" s="348">
        <f>+C141+C142+C143+C144</f>
        <v>0</v>
      </c>
    </row>
    <row r="141" spans="1:3" ht="12" customHeight="1">
      <c r="A141" s="15" t="s">
        <v>97</v>
      </c>
      <c r="B141" s="9" t="s">
        <v>382</v>
      </c>
      <c r="C141" s="309"/>
    </row>
    <row r="142" spans="1:3" ht="12" customHeight="1">
      <c r="A142" s="15" t="s">
        <v>98</v>
      </c>
      <c r="B142" s="9" t="s">
        <v>383</v>
      </c>
      <c r="C142" s="309"/>
    </row>
    <row r="143" spans="1:3" ht="12" customHeight="1">
      <c r="A143" s="15" t="s">
        <v>296</v>
      </c>
      <c r="B143" s="9" t="s">
        <v>474</v>
      </c>
      <c r="C143" s="309"/>
    </row>
    <row r="144" spans="1:3" ht="12" customHeight="1" thickBot="1">
      <c r="A144" s="13" t="s">
        <v>297</v>
      </c>
      <c r="B144" s="7" t="s">
        <v>402</v>
      </c>
      <c r="C144" s="309"/>
    </row>
    <row r="145" spans="1:3" ht="12" customHeight="1" thickBot="1">
      <c r="A145" s="20" t="s">
        <v>25</v>
      </c>
      <c r="B145" s="151" t="s">
        <v>475</v>
      </c>
      <c r="C145" s="351">
        <f>SUM(C146:C150)</f>
        <v>0</v>
      </c>
    </row>
    <row r="146" spans="1:3" ht="12" customHeight="1">
      <c r="A146" s="15" t="s">
        <v>99</v>
      </c>
      <c r="B146" s="9" t="s">
        <v>470</v>
      </c>
      <c r="C146" s="309"/>
    </row>
    <row r="147" spans="1:3" ht="12" customHeight="1">
      <c r="A147" s="15" t="s">
        <v>100</v>
      </c>
      <c r="B147" s="9" t="s">
        <v>477</v>
      </c>
      <c r="C147" s="309"/>
    </row>
    <row r="148" spans="1:3" ht="12" customHeight="1">
      <c r="A148" s="15" t="s">
        <v>308</v>
      </c>
      <c r="B148" s="9" t="s">
        <v>472</v>
      </c>
      <c r="C148" s="309"/>
    </row>
    <row r="149" spans="1:3" ht="12" customHeight="1">
      <c r="A149" s="15" t="s">
        <v>309</v>
      </c>
      <c r="B149" s="9" t="s">
        <v>478</v>
      </c>
      <c r="C149" s="309"/>
    </row>
    <row r="150" spans="1:3" ht="12" customHeight="1" thickBot="1">
      <c r="A150" s="15" t="s">
        <v>476</v>
      </c>
      <c r="B150" s="9" t="s">
        <v>479</v>
      </c>
      <c r="C150" s="309"/>
    </row>
    <row r="151" spans="1:3" ht="12" customHeight="1" thickBot="1">
      <c r="A151" s="20" t="s">
        <v>26</v>
      </c>
      <c r="B151" s="151" t="s">
        <v>480</v>
      </c>
      <c r="C151" s="549"/>
    </row>
    <row r="152" spans="1:3" ht="12" customHeight="1" thickBot="1">
      <c r="A152" s="20" t="s">
        <v>27</v>
      </c>
      <c r="B152" s="151" t="s">
        <v>481</v>
      </c>
      <c r="C152" s="549"/>
    </row>
    <row r="153" spans="1:9" ht="15" customHeight="1" thickBot="1">
      <c r="A153" s="20" t="s">
        <v>28</v>
      </c>
      <c r="B153" s="151" t="s">
        <v>483</v>
      </c>
      <c r="C153" s="481">
        <f>+C129+C133+C140+C145+C151+C152</f>
        <v>0</v>
      </c>
      <c r="F153" s="482"/>
      <c r="G153" s="483"/>
      <c r="H153" s="483"/>
      <c r="I153" s="483"/>
    </row>
    <row r="154" spans="1:3" s="470" customFormat="1" ht="12.75" customHeight="1" thickBot="1">
      <c r="A154" s="340" t="s">
        <v>29</v>
      </c>
      <c r="B154" s="433" t="s">
        <v>482</v>
      </c>
      <c r="C154" s="481">
        <f>+C128+C153</f>
        <v>2402</v>
      </c>
    </row>
    <row r="155" ht="7.5" customHeight="1"/>
    <row r="156" spans="1:3" ht="15.75">
      <c r="A156" s="596" t="s">
        <v>384</v>
      </c>
      <c r="B156" s="596"/>
      <c r="C156" s="596"/>
    </row>
    <row r="157" spans="1:3" ht="15" customHeight="1" thickBot="1">
      <c r="A157" s="593" t="s">
        <v>158</v>
      </c>
      <c r="B157" s="593"/>
      <c r="C157" s="352" t="s">
        <v>235</v>
      </c>
    </row>
    <row r="158" spans="1:4" ht="13.5" customHeight="1" thickBot="1">
      <c r="A158" s="20">
        <v>1</v>
      </c>
      <c r="B158" s="30" t="s">
        <v>484</v>
      </c>
      <c r="C158" s="342">
        <f>+C62-C128</f>
        <v>-2402</v>
      </c>
      <c r="D158" s="484"/>
    </row>
    <row r="159" spans="1:3" ht="27.75" customHeight="1" thickBot="1">
      <c r="A159" s="20" t="s">
        <v>20</v>
      </c>
      <c r="B159" s="30" t="s">
        <v>490</v>
      </c>
      <c r="C159" s="342">
        <f>+C86-C153</f>
        <v>2402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rstPageNumber="20" useFirstPageNumber="1" fitToHeight="2" horizontalDpi="600" verticalDpi="600" orientation="portrait" paperSize="9" scale="71" r:id="rId1"/>
  <headerFooter alignWithMargins="0">
    <oddHeader>&amp;C&amp;"Times New Roman CE,Félkövér"&amp;12
Alattyán Község Önkormányzata
2016. ÉVI KÖLTSÉGVETÉS
ÖNKÉNT VÁLLALT FELADATAINAK MÉRLEGE
&amp;R&amp;"Times New Roman CE,Félkövér dőlt"&amp;11 1.3. melléklet a ........./2016. (.......) önkormányzati rendelethez</oddHeader>
    <oddFooter>&amp;C&amp;P</oddFooter>
  </headerFooter>
  <rowBreaks count="1" manualBreakCount="1">
    <brk id="88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4">
      <selection activeCell="N20" sqref="N20:N2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64" t="str">
        <f>+CONCATENATE("K I M U T A T Á S",CHAR(10),"a ",LEFT(ÖSSZEFÜGGÉSEK!A5,4),". évben céljelleggel juttatott támogatásokról")</f>
        <v>K I M U T A T Á S
a 2016. évben céljelleggel juttatott támogatásokról</v>
      </c>
      <c r="B1" s="664"/>
      <c r="C1" s="664"/>
      <c r="D1" s="664"/>
    </row>
    <row r="2" spans="1:4" ht="17.25" customHeight="1">
      <c r="A2" s="426"/>
      <c r="B2" s="426"/>
      <c r="C2" s="426"/>
      <c r="D2" s="426"/>
    </row>
    <row r="3" spans="1:4" ht="13.5" thickBot="1">
      <c r="A3" s="244"/>
      <c r="B3" s="244"/>
      <c r="C3" s="661" t="s">
        <v>56</v>
      </c>
      <c r="D3" s="661"/>
    </row>
    <row r="4" spans="1:4" ht="42.75" customHeight="1" thickBot="1">
      <c r="A4" s="430" t="s">
        <v>72</v>
      </c>
      <c r="B4" s="431" t="s">
        <v>127</v>
      </c>
      <c r="C4" s="431" t="s">
        <v>128</v>
      </c>
      <c r="D4" s="432" t="s">
        <v>15</v>
      </c>
    </row>
    <row r="5" spans="1:4" ht="15.75" customHeight="1">
      <c r="A5" s="245" t="s">
        <v>19</v>
      </c>
      <c r="B5" s="590" t="s">
        <v>638</v>
      </c>
      <c r="C5" s="32" t="s">
        <v>641</v>
      </c>
      <c r="D5" s="33">
        <v>83</v>
      </c>
    </row>
    <row r="6" spans="1:4" ht="15.75" customHeight="1">
      <c r="A6" s="246" t="s">
        <v>20</v>
      </c>
      <c r="B6" s="591" t="s">
        <v>639</v>
      </c>
      <c r="C6" s="34" t="s">
        <v>642</v>
      </c>
      <c r="D6" s="35">
        <v>4</v>
      </c>
    </row>
    <row r="7" spans="1:4" ht="15.75" customHeight="1">
      <c r="A7" s="246" t="s">
        <v>21</v>
      </c>
      <c r="B7" s="591" t="s">
        <v>640</v>
      </c>
      <c r="C7" s="34" t="s">
        <v>643</v>
      </c>
      <c r="D7" s="35">
        <v>416</v>
      </c>
    </row>
    <row r="8" spans="1:4" ht="15.75" customHeight="1">
      <c r="A8" s="246" t="s">
        <v>22</v>
      </c>
      <c r="B8" s="591" t="s">
        <v>644</v>
      </c>
      <c r="C8" s="34" t="s">
        <v>642</v>
      </c>
      <c r="D8" s="35">
        <v>25</v>
      </c>
    </row>
    <row r="9" spans="1:4" ht="15.75" customHeight="1">
      <c r="A9" s="246" t="s">
        <v>23</v>
      </c>
      <c r="B9" s="591" t="s">
        <v>645</v>
      </c>
      <c r="C9" s="34" t="s">
        <v>642</v>
      </c>
      <c r="D9" s="35">
        <v>31</v>
      </c>
    </row>
    <row r="10" spans="1:4" ht="15.75" customHeight="1">
      <c r="A10" s="246" t="s">
        <v>24</v>
      </c>
      <c r="B10" s="591" t="s">
        <v>646</v>
      </c>
      <c r="C10" s="34" t="s">
        <v>642</v>
      </c>
      <c r="D10" s="35">
        <v>32</v>
      </c>
    </row>
    <row r="11" spans="1:4" ht="15.75" customHeight="1">
      <c r="A11" s="246" t="s">
        <v>25</v>
      </c>
      <c r="B11" s="591" t="s">
        <v>647</v>
      </c>
      <c r="C11" s="34" t="s">
        <v>648</v>
      </c>
      <c r="D11" s="35">
        <v>576</v>
      </c>
    </row>
    <row r="12" spans="1:4" ht="15.75" customHeight="1">
      <c r="A12" s="246" t="s">
        <v>26</v>
      </c>
      <c r="B12" s="591" t="s">
        <v>649</v>
      </c>
      <c r="C12" s="34" t="s">
        <v>650</v>
      </c>
      <c r="D12" s="35">
        <v>21</v>
      </c>
    </row>
    <row r="13" spans="1:4" ht="15.75" customHeight="1">
      <c r="A13" s="246" t="s">
        <v>27</v>
      </c>
      <c r="B13" s="592" t="s">
        <v>651</v>
      </c>
      <c r="C13" s="34" t="s">
        <v>642</v>
      </c>
      <c r="D13" s="35">
        <v>10</v>
      </c>
    </row>
    <row r="14" spans="1:4" ht="15.75" customHeight="1">
      <c r="A14" s="246" t="s">
        <v>28</v>
      </c>
      <c r="B14" s="34"/>
      <c r="C14" s="34"/>
      <c r="D14" s="35"/>
    </row>
    <row r="15" spans="1:4" ht="15.75" customHeight="1">
      <c r="A15" s="246" t="s">
        <v>29</v>
      </c>
      <c r="B15" s="34"/>
      <c r="C15" s="34"/>
      <c r="D15" s="35"/>
    </row>
    <row r="16" spans="1:4" ht="15.75" customHeight="1">
      <c r="A16" s="246" t="s">
        <v>30</v>
      </c>
      <c r="B16" s="34"/>
      <c r="C16" s="34"/>
      <c r="D16" s="35"/>
    </row>
    <row r="17" spans="1:4" ht="15.75" customHeight="1">
      <c r="A17" s="246" t="s">
        <v>31</v>
      </c>
      <c r="B17" s="34"/>
      <c r="C17" s="34"/>
      <c r="D17" s="35"/>
    </row>
    <row r="18" spans="1:4" ht="15.75" customHeight="1">
      <c r="A18" s="246" t="s">
        <v>32</v>
      </c>
      <c r="B18" s="34"/>
      <c r="C18" s="34"/>
      <c r="D18" s="35"/>
    </row>
    <row r="19" spans="1:4" ht="15.75" customHeight="1">
      <c r="A19" s="246" t="s">
        <v>33</v>
      </c>
      <c r="B19" s="34"/>
      <c r="C19" s="34"/>
      <c r="D19" s="35"/>
    </row>
    <row r="20" spans="1:4" ht="15.75" customHeight="1">
      <c r="A20" s="246" t="s">
        <v>34</v>
      </c>
      <c r="B20" s="34"/>
      <c r="C20" s="34"/>
      <c r="D20" s="35"/>
    </row>
    <row r="21" spans="1:4" ht="15.75" customHeight="1">
      <c r="A21" s="246" t="s">
        <v>35</v>
      </c>
      <c r="B21" s="34"/>
      <c r="C21" s="34"/>
      <c r="D21" s="35"/>
    </row>
    <row r="22" spans="1:4" ht="15.75" customHeight="1">
      <c r="A22" s="246" t="s">
        <v>36</v>
      </c>
      <c r="B22" s="34"/>
      <c r="C22" s="34"/>
      <c r="D22" s="35"/>
    </row>
    <row r="23" spans="1:4" ht="15.75" customHeight="1">
      <c r="A23" s="246" t="s">
        <v>37</v>
      </c>
      <c r="B23" s="34"/>
      <c r="C23" s="34"/>
      <c r="D23" s="35"/>
    </row>
    <row r="24" spans="1:4" ht="15.75" customHeight="1">
      <c r="A24" s="246" t="s">
        <v>38</v>
      </c>
      <c r="B24" s="34"/>
      <c r="C24" s="34"/>
      <c r="D24" s="35"/>
    </row>
    <row r="25" spans="1:4" ht="15.75" customHeight="1">
      <c r="A25" s="246" t="s">
        <v>39</v>
      </c>
      <c r="B25" s="34"/>
      <c r="C25" s="34"/>
      <c r="D25" s="35"/>
    </row>
    <row r="26" spans="1:4" ht="15.75" customHeight="1">
      <c r="A26" s="246" t="s">
        <v>40</v>
      </c>
      <c r="B26" s="34"/>
      <c r="C26" s="34"/>
      <c r="D26" s="35"/>
    </row>
    <row r="27" spans="1:4" ht="15.75" customHeight="1">
      <c r="A27" s="246" t="s">
        <v>41</v>
      </c>
      <c r="B27" s="34"/>
      <c r="C27" s="34"/>
      <c r="D27" s="35"/>
    </row>
    <row r="28" spans="1:4" ht="15.75" customHeight="1">
      <c r="A28" s="246" t="s">
        <v>42</v>
      </c>
      <c r="B28" s="34"/>
      <c r="C28" s="34"/>
      <c r="D28" s="35"/>
    </row>
    <row r="29" spans="1:4" ht="15.75" customHeight="1">
      <c r="A29" s="246" t="s">
        <v>43</v>
      </c>
      <c r="B29" s="34"/>
      <c r="C29" s="34"/>
      <c r="D29" s="35"/>
    </row>
    <row r="30" spans="1:4" ht="15.75" customHeight="1">
      <c r="A30" s="246" t="s">
        <v>44</v>
      </c>
      <c r="B30" s="34"/>
      <c r="C30" s="34"/>
      <c r="D30" s="35"/>
    </row>
    <row r="31" spans="1:4" ht="15.75" customHeight="1">
      <c r="A31" s="246" t="s">
        <v>45</v>
      </c>
      <c r="B31" s="34"/>
      <c r="C31" s="34"/>
      <c r="D31" s="35"/>
    </row>
    <row r="32" spans="1:4" ht="15.75" customHeight="1">
      <c r="A32" s="246" t="s">
        <v>46</v>
      </c>
      <c r="B32" s="34"/>
      <c r="C32" s="34"/>
      <c r="D32" s="35"/>
    </row>
    <row r="33" spans="1:4" ht="15.75" customHeight="1">
      <c r="A33" s="246" t="s">
        <v>47</v>
      </c>
      <c r="B33" s="34"/>
      <c r="C33" s="34"/>
      <c r="D33" s="35"/>
    </row>
    <row r="34" spans="1:4" ht="15.75" customHeight="1">
      <c r="A34" s="246" t="s">
        <v>129</v>
      </c>
      <c r="B34" s="34"/>
      <c r="C34" s="34"/>
      <c r="D34" s="105"/>
    </row>
    <row r="35" spans="1:4" ht="15.75" customHeight="1">
      <c r="A35" s="246" t="s">
        <v>130</v>
      </c>
      <c r="B35" s="34"/>
      <c r="C35" s="34"/>
      <c r="D35" s="105"/>
    </row>
    <row r="36" spans="1:4" ht="15.75" customHeight="1">
      <c r="A36" s="246" t="s">
        <v>131</v>
      </c>
      <c r="B36" s="34"/>
      <c r="C36" s="34"/>
      <c r="D36" s="105"/>
    </row>
    <row r="37" spans="1:4" ht="15.75" customHeight="1" thickBot="1">
      <c r="A37" s="247" t="s">
        <v>132</v>
      </c>
      <c r="B37" s="36"/>
      <c r="C37" s="36"/>
      <c r="D37" s="106"/>
    </row>
    <row r="38" spans="1:4" ht="15.75" customHeight="1" thickBot="1">
      <c r="A38" s="662" t="s">
        <v>54</v>
      </c>
      <c r="B38" s="663"/>
      <c r="C38" s="248"/>
      <c r="D38" s="249">
        <f>SUM(D5:D37)</f>
        <v>1198</v>
      </c>
    </row>
    <row r="39" ht="12.75">
      <c r="A39" t="s">
        <v>206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firstPageNumber="68" useFirstPageNumber="1" horizontalDpi="600" verticalDpi="600" orientation="portrait" paperSize="9" scale="95" r:id="rId1"/>
  <headerFooter alignWithMargins="0">
    <oddHeader>&amp;R&amp;"Times New Roman CE,Félkövér dőlt"&amp;11 6. tájékoztató tábla</oddHeader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G30" sqref="G30"/>
    </sheetView>
  </sheetViews>
  <sheetFormatPr defaultColWidth="9.00390625" defaultRowHeight="12.75"/>
  <cols>
    <col min="1" max="1" width="9.00390625" style="434" customWidth="1"/>
    <col min="2" max="2" width="66.375" style="434" bestFit="1" customWidth="1"/>
    <col min="3" max="3" width="15.50390625" style="435" customWidth="1"/>
    <col min="4" max="5" width="15.50390625" style="434" customWidth="1"/>
    <col min="6" max="6" width="9.00390625" style="468" customWidth="1"/>
    <col min="7" max="16384" width="9.375" style="468" customWidth="1"/>
  </cols>
  <sheetData>
    <row r="1" spans="1:5" ht="15.75" customHeight="1">
      <c r="A1" s="594" t="s">
        <v>16</v>
      </c>
      <c r="B1" s="594"/>
      <c r="C1" s="594"/>
      <c r="D1" s="594"/>
      <c r="E1" s="594"/>
    </row>
    <row r="2" spans="1:5" ht="15.75" customHeight="1" thickBot="1">
      <c r="A2" s="593" t="s">
        <v>156</v>
      </c>
      <c r="B2" s="593"/>
      <c r="D2" s="168"/>
      <c r="E2" s="352" t="s">
        <v>235</v>
      </c>
    </row>
    <row r="3" spans="1:5" ht="37.5" customHeight="1" thickBot="1">
      <c r="A3" s="23" t="s">
        <v>72</v>
      </c>
      <c r="B3" s="24" t="s">
        <v>18</v>
      </c>
      <c r="C3" s="24" t="str">
        <f>+CONCATENATE(LEFT(ÖSSZEFÜGGÉSEK!A5,4)+1,". évi")</f>
        <v>2017. évi</v>
      </c>
      <c r="D3" s="459" t="str">
        <f>+CONCATENATE(LEFT(ÖSSZEFÜGGÉSEK!A5,4)+2,". évi")</f>
        <v>2018. évi</v>
      </c>
      <c r="E3" s="190" t="str">
        <f>+CONCATENATE(LEFT(ÖSSZEFÜGGÉSEK!A5,4)+3,". évi")</f>
        <v>2019. évi</v>
      </c>
    </row>
    <row r="4" spans="1:5" s="469" customFormat="1" ht="12" customHeight="1" thickBot="1">
      <c r="A4" s="37" t="s">
        <v>503</v>
      </c>
      <c r="B4" s="38" t="s">
        <v>504</v>
      </c>
      <c r="C4" s="38" t="s">
        <v>505</v>
      </c>
      <c r="D4" s="38" t="s">
        <v>507</v>
      </c>
      <c r="E4" s="503" t="s">
        <v>506</v>
      </c>
    </row>
    <row r="5" spans="1:5" s="470" customFormat="1" ht="12" customHeight="1" thickBot="1">
      <c r="A5" s="20" t="s">
        <v>19</v>
      </c>
      <c r="B5" s="21" t="s">
        <v>543</v>
      </c>
      <c r="C5" s="521">
        <v>140559</v>
      </c>
      <c r="D5" s="521">
        <v>140559</v>
      </c>
      <c r="E5" s="521">
        <v>140559</v>
      </c>
    </row>
    <row r="6" spans="1:5" s="470" customFormat="1" ht="12" customHeight="1" thickBot="1">
      <c r="A6" s="20" t="s">
        <v>20</v>
      </c>
      <c r="B6" s="337" t="s">
        <v>386</v>
      </c>
      <c r="C6" s="521">
        <v>104758</v>
      </c>
      <c r="D6" s="521">
        <v>104758</v>
      </c>
      <c r="E6" s="521">
        <v>104758</v>
      </c>
    </row>
    <row r="7" spans="1:5" s="470" customFormat="1" ht="12" customHeight="1" thickBot="1">
      <c r="A7" s="20" t="s">
        <v>21</v>
      </c>
      <c r="B7" s="21" t="s">
        <v>394</v>
      </c>
      <c r="C7" s="521">
        <v>4382</v>
      </c>
      <c r="D7" s="521">
        <v>4382</v>
      </c>
      <c r="E7" s="521">
        <v>4382</v>
      </c>
    </row>
    <row r="8" spans="1:5" s="470" customFormat="1" ht="12" customHeight="1" thickBot="1">
      <c r="A8" s="20" t="s">
        <v>177</v>
      </c>
      <c r="B8" s="21" t="s">
        <v>275</v>
      </c>
      <c r="C8" s="458">
        <f>SUM(C9:C15)</f>
        <v>34020</v>
      </c>
      <c r="D8" s="458">
        <f>SUM(D9:D15)</f>
        <v>34020</v>
      </c>
      <c r="E8" s="458">
        <f>SUM(E9:E15)</f>
        <v>34020</v>
      </c>
    </row>
    <row r="9" spans="1:5" s="470" customFormat="1" ht="12" customHeight="1">
      <c r="A9" s="15" t="s">
        <v>276</v>
      </c>
      <c r="B9" s="471" t="s">
        <v>567</v>
      </c>
      <c r="C9" s="453"/>
      <c r="D9" s="453"/>
      <c r="E9" s="453"/>
    </row>
    <row r="10" spans="1:5" s="470" customFormat="1" ht="12" customHeight="1">
      <c r="A10" s="14" t="s">
        <v>277</v>
      </c>
      <c r="B10" s="472" t="s">
        <v>579</v>
      </c>
      <c r="C10" s="452">
        <v>2500</v>
      </c>
      <c r="D10" s="452">
        <v>2500</v>
      </c>
      <c r="E10" s="452">
        <v>2500</v>
      </c>
    </row>
    <row r="11" spans="1:5" s="470" customFormat="1" ht="12" customHeight="1">
      <c r="A11" s="14" t="s">
        <v>278</v>
      </c>
      <c r="B11" s="472" t="s">
        <v>569</v>
      </c>
      <c r="C11" s="452">
        <v>25000</v>
      </c>
      <c r="D11" s="452">
        <v>25000</v>
      </c>
      <c r="E11" s="452">
        <v>25000</v>
      </c>
    </row>
    <row r="12" spans="1:5" s="470" customFormat="1" ht="12" customHeight="1">
      <c r="A12" s="14" t="s">
        <v>279</v>
      </c>
      <c r="B12" s="472" t="s">
        <v>570</v>
      </c>
      <c r="C12" s="452">
        <v>2500</v>
      </c>
      <c r="D12" s="452">
        <v>2500</v>
      </c>
      <c r="E12" s="452">
        <v>2500</v>
      </c>
    </row>
    <row r="13" spans="1:5" s="470" customFormat="1" ht="12" customHeight="1">
      <c r="A13" s="14" t="s">
        <v>564</v>
      </c>
      <c r="B13" s="472" t="s">
        <v>280</v>
      </c>
      <c r="C13" s="452">
        <v>3500</v>
      </c>
      <c r="D13" s="452">
        <v>3500</v>
      </c>
      <c r="E13" s="452">
        <v>3500</v>
      </c>
    </row>
    <row r="14" spans="1:5" s="470" customFormat="1" ht="12" customHeight="1">
      <c r="A14" s="14" t="s">
        <v>565</v>
      </c>
      <c r="B14" s="472" t="s">
        <v>281</v>
      </c>
      <c r="C14" s="452"/>
      <c r="D14" s="452"/>
      <c r="E14" s="452"/>
    </row>
    <row r="15" spans="1:5" s="470" customFormat="1" ht="12" customHeight="1" thickBot="1">
      <c r="A15" s="16" t="s">
        <v>566</v>
      </c>
      <c r="B15" s="473" t="s">
        <v>282</v>
      </c>
      <c r="C15" s="454">
        <v>520</v>
      </c>
      <c r="D15" s="454">
        <v>520</v>
      </c>
      <c r="E15" s="454">
        <v>520</v>
      </c>
    </row>
    <row r="16" spans="1:5" s="470" customFormat="1" ht="12" customHeight="1" thickBot="1">
      <c r="A16" s="20" t="s">
        <v>23</v>
      </c>
      <c r="B16" s="21" t="s">
        <v>546</v>
      </c>
      <c r="C16" s="521">
        <v>28031</v>
      </c>
      <c r="D16" s="521">
        <v>28031</v>
      </c>
      <c r="E16" s="521">
        <v>28031</v>
      </c>
    </row>
    <row r="17" spans="1:5" s="470" customFormat="1" ht="12" customHeight="1" thickBot="1">
      <c r="A17" s="20" t="s">
        <v>24</v>
      </c>
      <c r="B17" s="21" t="s">
        <v>10</v>
      </c>
      <c r="C17" s="521"/>
      <c r="D17" s="521"/>
      <c r="E17" s="521"/>
    </row>
    <row r="18" spans="1:5" s="470" customFormat="1" ht="12" customHeight="1" thickBot="1">
      <c r="A18" s="20" t="s">
        <v>184</v>
      </c>
      <c r="B18" s="21" t="s">
        <v>545</v>
      </c>
      <c r="C18" s="521"/>
      <c r="D18" s="521"/>
      <c r="E18" s="521"/>
    </row>
    <row r="19" spans="1:5" s="470" customFormat="1" ht="12" customHeight="1" thickBot="1">
      <c r="A19" s="20" t="s">
        <v>26</v>
      </c>
      <c r="B19" s="337" t="s">
        <v>544</v>
      </c>
      <c r="C19" s="521"/>
      <c r="D19" s="521"/>
      <c r="E19" s="521"/>
    </row>
    <row r="20" spans="1:5" s="470" customFormat="1" ht="12" customHeight="1" thickBot="1">
      <c r="A20" s="20" t="s">
        <v>27</v>
      </c>
      <c r="B20" s="21" t="s">
        <v>315</v>
      </c>
      <c r="C20" s="458">
        <f>+C5+C6+C7+C8+C16+C17+C18+C19</f>
        <v>311750</v>
      </c>
      <c r="D20" s="458">
        <f>+D5+D6+D7+D8+D16+D17+D18+D19</f>
        <v>311750</v>
      </c>
      <c r="E20" s="458">
        <f>+E5+E6+E7+E8+E16+E17+E18+E19</f>
        <v>311750</v>
      </c>
    </row>
    <row r="21" spans="1:5" s="470" customFormat="1" ht="12" customHeight="1" thickBot="1">
      <c r="A21" s="20" t="s">
        <v>28</v>
      </c>
      <c r="B21" s="21" t="s">
        <v>547</v>
      </c>
      <c r="C21" s="572"/>
      <c r="D21" s="572"/>
      <c r="E21" s="573"/>
    </row>
    <row r="22" spans="1:5" s="470" customFormat="1" ht="12" customHeight="1" thickBot="1">
      <c r="A22" s="20" t="s">
        <v>29</v>
      </c>
      <c r="B22" s="21" t="s">
        <v>548</v>
      </c>
      <c r="C22" s="458">
        <f>+C20+C21</f>
        <v>311750</v>
      </c>
      <c r="D22" s="458">
        <f>+D20+D21</f>
        <v>311750</v>
      </c>
      <c r="E22" s="502">
        <f>+E20+E21</f>
        <v>311750</v>
      </c>
    </row>
    <row r="23" spans="1:5" s="470" customFormat="1" ht="12" customHeight="1">
      <c r="A23" s="420"/>
      <c r="B23" s="421"/>
      <c r="C23" s="422"/>
      <c r="D23" s="569"/>
      <c r="E23" s="570"/>
    </row>
    <row r="24" spans="1:5" s="470" customFormat="1" ht="12" customHeight="1">
      <c r="A24" s="594" t="s">
        <v>48</v>
      </c>
      <c r="B24" s="594"/>
      <c r="C24" s="594"/>
      <c r="D24" s="594"/>
      <c r="E24" s="594"/>
    </row>
    <row r="25" spans="1:5" s="470" customFormat="1" ht="12" customHeight="1" thickBot="1">
      <c r="A25" s="595" t="s">
        <v>157</v>
      </c>
      <c r="B25" s="595"/>
      <c r="C25" s="435"/>
      <c r="D25" s="168"/>
      <c r="E25" s="352" t="s">
        <v>235</v>
      </c>
    </row>
    <row r="26" spans="1:6" s="470" customFormat="1" ht="24" customHeight="1" thickBot="1">
      <c r="A26" s="23" t="s">
        <v>17</v>
      </c>
      <c r="B26" s="24" t="s">
        <v>49</v>
      </c>
      <c r="C26" s="24" t="str">
        <f>+C3</f>
        <v>2017. évi</v>
      </c>
      <c r="D26" s="24" t="str">
        <f>+D3</f>
        <v>2018. évi</v>
      </c>
      <c r="E26" s="190" t="str">
        <f>+E3</f>
        <v>2019. évi</v>
      </c>
      <c r="F26" s="571"/>
    </row>
    <row r="27" spans="1:6" s="470" customFormat="1" ht="12" customHeight="1" thickBot="1">
      <c r="A27" s="463" t="s">
        <v>503</v>
      </c>
      <c r="B27" s="464" t="s">
        <v>504</v>
      </c>
      <c r="C27" s="464" t="s">
        <v>505</v>
      </c>
      <c r="D27" s="464" t="s">
        <v>507</v>
      </c>
      <c r="E27" s="565" t="s">
        <v>506</v>
      </c>
      <c r="F27" s="571"/>
    </row>
    <row r="28" spans="1:6" s="470" customFormat="1" ht="15" customHeight="1" thickBot="1">
      <c r="A28" s="20" t="s">
        <v>19</v>
      </c>
      <c r="B28" s="30" t="s">
        <v>549</v>
      </c>
      <c r="C28" s="521">
        <v>311750</v>
      </c>
      <c r="D28" s="521">
        <v>311750</v>
      </c>
      <c r="E28" s="521">
        <v>311750</v>
      </c>
      <c r="F28" s="571"/>
    </row>
    <row r="29" spans="1:5" ht="12" customHeight="1" thickBot="1">
      <c r="A29" s="545" t="s">
        <v>20</v>
      </c>
      <c r="B29" s="566" t="s">
        <v>554</v>
      </c>
      <c r="C29" s="567">
        <f>+C30+C31+C32</f>
        <v>0</v>
      </c>
      <c r="D29" s="567">
        <f>+D30+D31+D32</f>
        <v>0</v>
      </c>
      <c r="E29" s="568">
        <f>+E30+E31+E32</f>
        <v>0</v>
      </c>
    </row>
    <row r="30" spans="1:5" ht="12" customHeight="1">
      <c r="A30" s="15" t="s">
        <v>107</v>
      </c>
      <c r="B30" s="8" t="s">
        <v>234</v>
      </c>
      <c r="C30" s="453"/>
      <c r="D30" s="453"/>
      <c r="E30" s="310"/>
    </row>
    <row r="31" spans="1:5" ht="12" customHeight="1">
      <c r="A31" s="15" t="s">
        <v>108</v>
      </c>
      <c r="B31" s="12" t="s">
        <v>191</v>
      </c>
      <c r="C31" s="452"/>
      <c r="D31" s="452"/>
      <c r="E31" s="309"/>
    </row>
    <row r="32" spans="1:5" ht="12" customHeight="1" thickBot="1">
      <c r="A32" s="15" t="s">
        <v>109</v>
      </c>
      <c r="B32" s="339" t="s">
        <v>237</v>
      </c>
      <c r="C32" s="452"/>
      <c r="D32" s="452"/>
      <c r="E32" s="309"/>
    </row>
    <row r="33" spans="1:5" ht="12" customHeight="1" thickBot="1">
      <c r="A33" s="20" t="s">
        <v>21</v>
      </c>
      <c r="B33" s="151" t="s">
        <v>458</v>
      </c>
      <c r="C33" s="451">
        <f>+C28+C29</f>
        <v>311750</v>
      </c>
      <c r="D33" s="451">
        <f>+D28+D29</f>
        <v>311750</v>
      </c>
      <c r="E33" s="308">
        <f>+E28+E29</f>
        <v>311750</v>
      </c>
    </row>
    <row r="34" spans="1:6" ht="15" customHeight="1" thickBot="1">
      <c r="A34" s="20" t="s">
        <v>22</v>
      </c>
      <c r="B34" s="151" t="s">
        <v>550</v>
      </c>
      <c r="C34" s="574"/>
      <c r="D34" s="574"/>
      <c r="E34" s="575"/>
      <c r="F34" s="483"/>
    </row>
    <row r="35" spans="1:5" s="470" customFormat="1" ht="12.75" customHeight="1" thickBot="1">
      <c r="A35" s="340" t="s">
        <v>23</v>
      </c>
      <c r="B35" s="433" t="s">
        <v>551</v>
      </c>
      <c r="C35" s="564">
        <f>+C33+C34</f>
        <v>311750</v>
      </c>
      <c r="D35" s="564">
        <f>+D33+D34</f>
        <v>311750</v>
      </c>
      <c r="E35" s="558">
        <f>+E33+E34</f>
        <v>311750</v>
      </c>
    </row>
    <row r="36" ht="15.75">
      <c r="C36" s="434"/>
    </row>
    <row r="37" ht="15.75">
      <c r="C37" s="434"/>
    </row>
    <row r="38" ht="15.75">
      <c r="C38" s="434"/>
    </row>
    <row r="39" ht="16.5" customHeight="1">
      <c r="C39" s="434"/>
    </row>
    <row r="40" ht="15.75">
      <c r="C40" s="434"/>
    </row>
    <row r="41" ht="15.75">
      <c r="C41" s="434"/>
    </row>
    <row r="42" spans="6:7" s="434" customFormat="1" ht="15.75">
      <c r="F42" s="468"/>
      <c r="G42" s="468"/>
    </row>
    <row r="43" spans="6:7" s="434" customFormat="1" ht="15.75">
      <c r="F43" s="468"/>
      <c r="G43" s="468"/>
    </row>
    <row r="44" spans="6:7" s="434" customFormat="1" ht="15.75">
      <c r="F44" s="468"/>
      <c r="G44" s="468"/>
    </row>
    <row r="45" spans="6:7" s="434" customFormat="1" ht="15.75">
      <c r="F45" s="468"/>
      <c r="G45" s="468"/>
    </row>
    <row r="46" spans="6:7" s="434" customFormat="1" ht="15.75">
      <c r="F46" s="468"/>
      <c r="G46" s="468"/>
    </row>
    <row r="47" spans="6:7" s="434" customFormat="1" ht="15.75">
      <c r="F47" s="468"/>
      <c r="G47" s="468"/>
    </row>
    <row r="48" spans="6:7" s="434" customFormat="1" ht="15.75">
      <c r="F48" s="468"/>
      <c r="G48" s="468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rstPageNumber="69" useFirstPageNumber="1" fitToHeight="2" fitToWidth="3" horizontalDpi="600" verticalDpi="600" orientation="portrait" paperSize="9" scale="75" r:id="rId1"/>
  <headerFooter alignWithMargins="0">
    <oddHeader>&amp;C&amp;"Times New Roman CE,Félkövér"&amp;12Alattyán Község  Önkormányzata
2016. ÉVI KÖLTSÉGVETÉSI ÉVET KÖVETŐ 3 ÉV TERVEZETT BEVÉTELEI, KIADÁSAI&amp;R&amp;"Times New Roman CE,Félkövér dőlt"&amp;11 7. számú tájékoztató tábla</oddHeader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B11" sqref="B11"/>
    </sheetView>
  </sheetViews>
  <sheetFormatPr defaultColWidth="9.00390625" defaultRowHeight="12.75"/>
  <cols>
    <col min="1" max="1" width="9.50390625" style="434" customWidth="1"/>
    <col min="2" max="2" width="91.625" style="434" customWidth="1"/>
    <col min="3" max="3" width="21.625" style="435" customWidth="1"/>
    <col min="4" max="4" width="9.00390625" style="468" customWidth="1"/>
    <col min="5" max="16384" width="9.375" style="468" customWidth="1"/>
  </cols>
  <sheetData>
    <row r="1" spans="1:3" ht="15.75" customHeight="1">
      <c r="A1" s="594" t="s">
        <v>16</v>
      </c>
      <c r="B1" s="594"/>
      <c r="C1" s="594"/>
    </row>
    <row r="2" spans="1:3" ht="15.75" customHeight="1" thickBot="1">
      <c r="A2" s="593" t="s">
        <v>156</v>
      </c>
      <c r="B2" s="593"/>
      <c r="C2" s="352" t="s">
        <v>235</v>
      </c>
    </row>
    <row r="3" spans="1:3" ht="37.5" customHeight="1" thickBot="1">
      <c r="A3" s="23" t="s">
        <v>72</v>
      </c>
      <c r="B3" s="24" t="s">
        <v>18</v>
      </c>
      <c r="C3" s="45" t="str">
        <f>+CONCATENATE(LEFT(ÖSSZEFÜGGÉSEK!A5,4),". évi előirányzat")</f>
        <v>2016. évi előirányzat</v>
      </c>
    </row>
    <row r="4" spans="1:3" s="469" customFormat="1" ht="12" customHeight="1" thickBot="1">
      <c r="A4" s="463"/>
      <c r="B4" s="464" t="s">
        <v>503</v>
      </c>
      <c r="C4" s="465" t="s">
        <v>504</v>
      </c>
    </row>
    <row r="5" spans="1:3" s="470" customFormat="1" ht="12" customHeight="1" thickBot="1">
      <c r="A5" s="20" t="s">
        <v>19</v>
      </c>
      <c r="B5" s="21" t="s">
        <v>260</v>
      </c>
      <c r="C5" s="342">
        <f>+C6+C7+C8+C9+C10+C11</f>
        <v>0</v>
      </c>
    </row>
    <row r="6" spans="1:3" s="470" customFormat="1" ht="12" customHeight="1">
      <c r="A6" s="15" t="s">
        <v>101</v>
      </c>
      <c r="B6" s="471" t="s">
        <v>261</v>
      </c>
      <c r="C6" s="345"/>
    </row>
    <row r="7" spans="1:3" s="470" customFormat="1" ht="12" customHeight="1">
      <c r="A7" s="14" t="s">
        <v>102</v>
      </c>
      <c r="B7" s="472" t="s">
        <v>262</v>
      </c>
      <c r="C7" s="344"/>
    </row>
    <row r="8" spans="1:3" s="470" customFormat="1" ht="12" customHeight="1">
      <c r="A8" s="14" t="s">
        <v>103</v>
      </c>
      <c r="B8" s="472" t="s">
        <v>562</v>
      </c>
      <c r="C8" s="344"/>
    </row>
    <row r="9" spans="1:3" s="470" customFormat="1" ht="12" customHeight="1">
      <c r="A9" s="14" t="s">
        <v>104</v>
      </c>
      <c r="B9" s="472" t="s">
        <v>264</v>
      </c>
      <c r="C9" s="344"/>
    </row>
    <row r="10" spans="1:3" s="470" customFormat="1" ht="12" customHeight="1">
      <c r="A10" s="14" t="s">
        <v>152</v>
      </c>
      <c r="B10" s="338" t="s">
        <v>444</v>
      </c>
      <c r="C10" s="344"/>
    </row>
    <row r="11" spans="1:3" s="470" customFormat="1" ht="12" customHeight="1" thickBot="1">
      <c r="A11" s="16" t="s">
        <v>105</v>
      </c>
      <c r="B11" s="339" t="s">
        <v>445</v>
      </c>
      <c r="C11" s="344"/>
    </row>
    <row r="12" spans="1:3" s="470" customFormat="1" ht="12" customHeight="1" thickBot="1">
      <c r="A12" s="20" t="s">
        <v>20</v>
      </c>
      <c r="B12" s="337" t="s">
        <v>265</v>
      </c>
      <c r="C12" s="342">
        <f>+C13+C14+C15+C16+C17</f>
        <v>0</v>
      </c>
    </row>
    <row r="13" spans="1:3" s="470" customFormat="1" ht="12" customHeight="1">
      <c r="A13" s="15" t="s">
        <v>107</v>
      </c>
      <c r="B13" s="471" t="s">
        <v>266</v>
      </c>
      <c r="C13" s="345"/>
    </row>
    <row r="14" spans="1:3" s="470" customFormat="1" ht="12" customHeight="1">
      <c r="A14" s="14" t="s">
        <v>108</v>
      </c>
      <c r="B14" s="472" t="s">
        <v>267</v>
      </c>
      <c r="C14" s="344"/>
    </row>
    <row r="15" spans="1:3" s="470" customFormat="1" ht="12" customHeight="1">
      <c r="A15" s="14" t="s">
        <v>109</v>
      </c>
      <c r="B15" s="472" t="s">
        <v>434</v>
      </c>
      <c r="C15" s="344"/>
    </row>
    <row r="16" spans="1:3" s="470" customFormat="1" ht="12" customHeight="1">
      <c r="A16" s="14" t="s">
        <v>110</v>
      </c>
      <c r="B16" s="472" t="s">
        <v>435</v>
      </c>
      <c r="C16" s="344"/>
    </row>
    <row r="17" spans="1:3" s="470" customFormat="1" ht="12" customHeight="1">
      <c r="A17" s="14" t="s">
        <v>111</v>
      </c>
      <c r="B17" s="472" t="s">
        <v>268</v>
      </c>
      <c r="C17" s="344"/>
    </row>
    <row r="18" spans="1:3" s="470" customFormat="1" ht="12" customHeight="1" thickBot="1">
      <c r="A18" s="16" t="s">
        <v>120</v>
      </c>
      <c r="B18" s="339" t="s">
        <v>269</v>
      </c>
      <c r="C18" s="346"/>
    </row>
    <row r="19" spans="1:3" s="470" customFormat="1" ht="12" customHeight="1" thickBot="1">
      <c r="A19" s="20" t="s">
        <v>21</v>
      </c>
      <c r="B19" s="21" t="s">
        <v>270</v>
      </c>
      <c r="C19" s="342">
        <f>+C20+C21+C22+C23+C24</f>
        <v>0</v>
      </c>
    </row>
    <row r="20" spans="1:3" s="470" customFormat="1" ht="12" customHeight="1">
      <c r="A20" s="15" t="s">
        <v>90</v>
      </c>
      <c r="B20" s="471" t="s">
        <v>271</v>
      </c>
      <c r="C20" s="345"/>
    </row>
    <row r="21" spans="1:3" s="470" customFormat="1" ht="12" customHeight="1">
      <c r="A21" s="14" t="s">
        <v>91</v>
      </c>
      <c r="B21" s="472" t="s">
        <v>272</v>
      </c>
      <c r="C21" s="344"/>
    </row>
    <row r="22" spans="1:3" s="470" customFormat="1" ht="12" customHeight="1">
      <c r="A22" s="14" t="s">
        <v>92</v>
      </c>
      <c r="B22" s="472" t="s">
        <v>436</v>
      </c>
      <c r="C22" s="344"/>
    </row>
    <row r="23" spans="1:3" s="470" customFormat="1" ht="12" customHeight="1">
      <c r="A23" s="14" t="s">
        <v>93</v>
      </c>
      <c r="B23" s="472" t="s">
        <v>437</v>
      </c>
      <c r="C23" s="344"/>
    </row>
    <row r="24" spans="1:3" s="470" customFormat="1" ht="12" customHeight="1">
      <c r="A24" s="14" t="s">
        <v>175</v>
      </c>
      <c r="B24" s="472" t="s">
        <v>273</v>
      </c>
      <c r="C24" s="344"/>
    </row>
    <row r="25" spans="1:3" s="470" customFormat="1" ht="12" customHeight="1" thickBot="1">
      <c r="A25" s="16" t="s">
        <v>176</v>
      </c>
      <c r="B25" s="473" t="s">
        <v>274</v>
      </c>
      <c r="C25" s="346"/>
    </row>
    <row r="26" spans="1:3" s="470" customFormat="1" ht="12" customHeight="1" thickBot="1">
      <c r="A26" s="20" t="s">
        <v>177</v>
      </c>
      <c r="B26" s="21" t="s">
        <v>573</v>
      </c>
      <c r="C26" s="348">
        <f>SUM(C27:C33)</f>
        <v>0</v>
      </c>
    </row>
    <row r="27" spans="1:3" s="470" customFormat="1" ht="12" customHeight="1">
      <c r="A27" s="15" t="s">
        <v>276</v>
      </c>
      <c r="B27" s="471" t="s">
        <v>567</v>
      </c>
      <c r="C27" s="345"/>
    </row>
    <row r="28" spans="1:3" s="470" customFormat="1" ht="12" customHeight="1">
      <c r="A28" s="14" t="s">
        <v>277</v>
      </c>
      <c r="B28" s="472" t="s">
        <v>579</v>
      </c>
      <c r="C28" s="344"/>
    </row>
    <row r="29" spans="1:3" s="470" customFormat="1" ht="12" customHeight="1">
      <c r="A29" s="14" t="s">
        <v>278</v>
      </c>
      <c r="B29" s="472" t="s">
        <v>569</v>
      </c>
      <c r="C29" s="344"/>
    </row>
    <row r="30" spans="1:3" s="470" customFormat="1" ht="12" customHeight="1">
      <c r="A30" s="14" t="s">
        <v>279</v>
      </c>
      <c r="B30" s="472" t="s">
        <v>570</v>
      </c>
      <c r="C30" s="344"/>
    </row>
    <row r="31" spans="1:3" s="470" customFormat="1" ht="12" customHeight="1">
      <c r="A31" s="14" t="s">
        <v>564</v>
      </c>
      <c r="B31" s="472" t="s">
        <v>280</v>
      </c>
      <c r="C31" s="344"/>
    </row>
    <row r="32" spans="1:3" s="470" customFormat="1" ht="12" customHeight="1">
      <c r="A32" s="14" t="s">
        <v>565</v>
      </c>
      <c r="B32" s="472" t="s">
        <v>281</v>
      </c>
      <c r="C32" s="344"/>
    </row>
    <row r="33" spans="1:3" s="470" customFormat="1" ht="12" customHeight="1" thickBot="1">
      <c r="A33" s="16" t="s">
        <v>566</v>
      </c>
      <c r="B33" s="576" t="s">
        <v>282</v>
      </c>
      <c r="C33" s="346"/>
    </row>
    <row r="34" spans="1:3" s="470" customFormat="1" ht="12" customHeight="1" thickBot="1">
      <c r="A34" s="20" t="s">
        <v>23</v>
      </c>
      <c r="B34" s="21" t="s">
        <v>446</v>
      </c>
      <c r="C34" s="342">
        <f>SUM(C35:C45)</f>
        <v>0</v>
      </c>
    </row>
    <row r="35" spans="1:3" s="470" customFormat="1" ht="12" customHeight="1">
      <c r="A35" s="15" t="s">
        <v>94</v>
      </c>
      <c r="B35" s="471" t="s">
        <v>285</v>
      </c>
      <c r="C35" s="345"/>
    </row>
    <row r="36" spans="1:3" s="470" customFormat="1" ht="12" customHeight="1">
      <c r="A36" s="14" t="s">
        <v>95</v>
      </c>
      <c r="B36" s="472" t="s">
        <v>286</v>
      </c>
      <c r="C36" s="344"/>
    </row>
    <row r="37" spans="1:3" s="470" customFormat="1" ht="12" customHeight="1">
      <c r="A37" s="14" t="s">
        <v>96</v>
      </c>
      <c r="B37" s="472" t="s">
        <v>287</v>
      </c>
      <c r="C37" s="344"/>
    </row>
    <row r="38" spans="1:3" s="470" customFormat="1" ht="12" customHeight="1">
      <c r="A38" s="14" t="s">
        <v>179</v>
      </c>
      <c r="B38" s="472" t="s">
        <v>288</v>
      </c>
      <c r="C38" s="344"/>
    </row>
    <row r="39" spans="1:3" s="470" customFormat="1" ht="12" customHeight="1">
      <c r="A39" s="14" t="s">
        <v>180</v>
      </c>
      <c r="B39" s="472" t="s">
        <v>289</v>
      </c>
      <c r="C39" s="344"/>
    </row>
    <row r="40" spans="1:3" s="470" customFormat="1" ht="12" customHeight="1">
      <c r="A40" s="14" t="s">
        <v>181</v>
      </c>
      <c r="B40" s="472" t="s">
        <v>290</v>
      </c>
      <c r="C40" s="344"/>
    </row>
    <row r="41" spans="1:3" s="470" customFormat="1" ht="12" customHeight="1">
      <c r="A41" s="14" t="s">
        <v>182</v>
      </c>
      <c r="B41" s="472" t="s">
        <v>291</v>
      </c>
      <c r="C41" s="344"/>
    </row>
    <row r="42" spans="1:3" s="470" customFormat="1" ht="12" customHeight="1">
      <c r="A42" s="14" t="s">
        <v>183</v>
      </c>
      <c r="B42" s="472" t="s">
        <v>572</v>
      </c>
      <c r="C42" s="344"/>
    </row>
    <row r="43" spans="1:3" s="470" customFormat="1" ht="12" customHeight="1">
      <c r="A43" s="14" t="s">
        <v>283</v>
      </c>
      <c r="B43" s="472" t="s">
        <v>293</v>
      </c>
      <c r="C43" s="347"/>
    </row>
    <row r="44" spans="1:3" s="470" customFormat="1" ht="12" customHeight="1">
      <c r="A44" s="16" t="s">
        <v>284</v>
      </c>
      <c r="B44" s="473" t="s">
        <v>448</v>
      </c>
      <c r="C44" s="457"/>
    </row>
    <row r="45" spans="1:3" s="470" customFormat="1" ht="12" customHeight="1" thickBot="1">
      <c r="A45" s="16" t="s">
        <v>447</v>
      </c>
      <c r="B45" s="339" t="s">
        <v>294</v>
      </c>
      <c r="C45" s="457"/>
    </row>
    <row r="46" spans="1:3" s="470" customFormat="1" ht="12" customHeight="1" thickBot="1">
      <c r="A46" s="20" t="s">
        <v>24</v>
      </c>
      <c r="B46" s="21" t="s">
        <v>295</v>
      </c>
      <c r="C46" s="342">
        <f>SUM(C47:C51)</f>
        <v>0</v>
      </c>
    </row>
    <row r="47" spans="1:3" s="470" customFormat="1" ht="12" customHeight="1">
      <c r="A47" s="15" t="s">
        <v>97</v>
      </c>
      <c r="B47" s="471" t="s">
        <v>299</v>
      </c>
      <c r="C47" s="516"/>
    </row>
    <row r="48" spans="1:3" s="470" customFormat="1" ht="12" customHeight="1">
      <c r="A48" s="14" t="s">
        <v>98</v>
      </c>
      <c r="B48" s="472" t="s">
        <v>300</v>
      </c>
      <c r="C48" s="347"/>
    </row>
    <row r="49" spans="1:3" s="470" customFormat="1" ht="12" customHeight="1">
      <c r="A49" s="14" t="s">
        <v>296</v>
      </c>
      <c r="B49" s="472" t="s">
        <v>301</v>
      </c>
      <c r="C49" s="347"/>
    </row>
    <row r="50" spans="1:3" s="470" customFormat="1" ht="12" customHeight="1">
      <c r="A50" s="14" t="s">
        <v>297</v>
      </c>
      <c r="B50" s="472" t="s">
        <v>302</v>
      </c>
      <c r="C50" s="347"/>
    </row>
    <row r="51" spans="1:3" s="470" customFormat="1" ht="12" customHeight="1" thickBot="1">
      <c r="A51" s="16" t="s">
        <v>298</v>
      </c>
      <c r="B51" s="339" t="s">
        <v>303</v>
      </c>
      <c r="C51" s="457"/>
    </row>
    <row r="52" spans="1:3" s="470" customFormat="1" ht="12" customHeight="1" thickBot="1">
      <c r="A52" s="20" t="s">
        <v>184</v>
      </c>
      <c r="B52" s="21" t="s">
        <v>304</v>
      </c>
      <c r="C52" s="342">
        <f>SUM(C53:C55)</f>
        <v>0</v>
      </c>
    </row>
    <row r="53" spans="1:3" s="470" customFormat="1" ht="12" customHeight="1">
      <c r="A53" s="15" t="s">
        <v>99</v>
      </c>
      <c r="B53" s="471" t="s">
        <v>305</v>
      </c>
      <c r="C53" s="345"/>
    </row>
    <row r="54" spans="1:3" s="470" customFormat="1" ht="12" customHeight="1">
      <c r="A54" s="14" t="s">
        <v>100</v>
      </c>
      <c r="B54" s="472" t="s">
        <v>438</v>
      </c>
      <c r="C54" s="344"/>
    </row>
    <row r="55" spans="1:3" s="470" customFormat="1" ht="12" customHeight="1">
      <c r="A55" s="14" t="s">
        <v>308</v>
      </c>
      <c r="B55" s="472" t="s">
        <v>306</v>
      </c>
      <c r="C55" s="344"/>
    </row>
    <row r="56" spans="1:3" s="470" customFormat="1" ht="12" customHeight="1" thickBot="1">
      <c r="A56" s="16" t="s">
        <v>309</v>
      </c>
      <c r="B56" s="339" t="s">
        <v>307</v>
      </c>
      <c r="C56" s="346"/>
    </row>
    <row r="57" spans="1:3" s="470" customFormat="1" ht="12" customHeight="1" thickBot="1">
      <c r="A57" s="20" t="s">
        <v>26</v>
      </c>
      <c r="B57" s="337" t="s">
        <v>310</v>
      </c>
      <c r="C57" s="342">
        <f>SUM(C58:C60)</f>
        <v>0</v>
      </c>
    </row>
    <row r="58" spans="1:3" s="470" customFormat="1" ht="12" customHeight="1">
      <c r="A58" s="15" t="s">
        <v>185</v>
      </c>
      <c r="B58" s="471" t="s">
        <v>312</v>
      </c>
      <c r="C58" s="347"/>
    </row>
    <row r="59" spans="1:3" s="470" customFormat="1" ht="12" customHeight="1">
      <c r="A59" s="14" t="s">
        <v>186</v>
      </c>
      <c r="B59" s="472" t="s">
        <v>439</v>
      </c>
      <c r="C59" s="347"/>
    </row>
    <row r="60" spans="1:3" s="470" customFormat="1" ht="12" customHeight="1">
      <c r="A60" s="14" t="s">
        <v>236</v>
      </c>
      <c r="B60" s="472" t="s">
        <v>313</v>
      </c>
      <c r="C60" s="347"/>
    </row>
    <row r="61" spans="1:3" s="470" customFormat="1" ht="12" customHeight="1" thickBot="1">
      <c r="A61" s="16" t="s">
        <v>311</v>
      </c>
      <c r="B61" s="339" t="s">
        <v>314</v>
      </c>
      <c r="C61" s="347"/>
    </row>
    <row r="62" spans="1:3" s="470" customFormat="1" ht="12" customHeight="1" thickBot="1">
      <c r="A62" s="550" t="s">
        <v>486</v>
      </c>
      <c r="B62" s="21" t="s">
        <v>315</v>
      </c>
      <c r="C62" s="348">
        <f>+C5+C12+C19+C26+C34+C46+C52+C57</f>
        <v>0</v>
      </c>
    </row>
    <row r="63" spans="1:3" s="470" customFormat="1" ht="12" customHeight="1" thickBot="1">
      <c r="A63" s="519" t="s">
        <v>316</v>
      </c>
      <c r="B63" s="337" t="s">
        <v>317</v>
      </c>
      <c r="C63" s="342">
        <f>SUM(C64:C66)</f>
        <v>0</v>
      </c>
    </row>
    <row r="64" spans="1:3" s="470" customFormat="1" ht="12" customHeight="1">
      <c r="A64" s="15" t="s">
        <v>348</v>
      </c>
      <c r="B64" s="471" t="s">
        <v>318</v>
      </c>
      <c r="C64" s="347"/>
    </row>
    <row r="65" spans="1:3" s="470" customFormat="1" ht="12" customHeight="1">
      <c r="A65" s="14" t="s">
        <v>357</v>
      </c>
      <c r="B65" s="472" t="s">
        <v>319</v>
      </c>
      <c r="C65" s="347"/>
    </row>
    <row r="66" spans="1:3" s="470" customFormat="1" ht="12" customHeight="1" thickBot="1">
      <c r="A66" s="16" t="s">
        <v>358</v>
      </c>
      <c r="B66" s="544" t="s">
        <v>471</v>
      </c>
      <c r="C66" s="347"/>
    </row>
    <row r="67" spans="1:3" s="470" customFormat="1" ht="12" customHeight="1" thickBot="1">
      <c r="A67" s="519" t="s">
        <v>321</v>
      </c>
      <c r="B67" s="337" t="s">
        <v>322</v>
      </c>
      <c r="C67" s="342">
        <f>SUM(C68:C71)</f>
        <v>0</v>
      </c>
    </row>
    <row r="68" spans="1:3" s="470" customFormat="1" ht="12" customHeight="1">
      <c r="A68" s="15" t="s">
        <v>153</v>
      </c>
      <c r="B68" s="471" t="s">
        <v>323</v>
      </c>
      <c r="C68" s="347"/>
    </row>
    <row r="69" spans="1:3" s="470" customFormat="1" ht="12" customHeight="1">
      <c r="A69" s="14" t="s">
        <v>154</v>
      </c>
      <c r="B69" s="472" t="s">
        <v>324</v>
      </c>
      <c r="C69" s="347"/>
    </row>
    <row r="70" spans="1:3" s="470" customFormat="1" ht="12" customHeight="1">
      <c r="A70" s="14" t="s">
        <v>349</v>
      </c>
      <c r="B70" s="472" t="s">
        <v>325</v>
      </c>
      <c r="C70" s="347"/>
    </row>
    <row r="71" spans="1:3" s="470" customFormat="1" ht="12" customHeight="1" thickBot="1">
      <c r="A71" s="16" t="s">
        <v>350</v>
      </c>
      <c r="B71" s="339" t="s">
        <v>326</v>
      </c>
      <c r="C71" s="347"/>
    </row>
    <row r="72" spans="1:3" s="470" customFormat="1" ht="12" customHeight="1" thickBot="1">
      <c r="A72" s="519" t="s">
        <v>327</v>
      </c>
      <c r="B72" s="337" t="s">
        <v>328</v>
      </c>
      <c r="C72" s="342">
        <f>SUM(C73:C74)</f>
        <v>0</v>
      </c>
    </row>
    <row r="73" spans="1:3" s="470" customFormat="1" ht="12" customHeight="1">
      <c r="A73" s="15" t="s">
        <v>351</v>
      </c>
      <c r="B73" s="471" t="s">
        <v>329</v>
      </c>
      <c r="C73" s="347"/>
    </row>
    <row r="74" spans="1:3" s="470" customFormat="1" ht="12" customHeight="1" thickBot="1">
      <c r="A74" s="16" t="s">
        <v>352</v>
      </c>
      <c r="B74" s="339" t="s">
        <v>330</v>
      </c>
      <c r="C74" s="347"/>
    </row>
    <row r="75" spans="1:3" s="470" customFormat="1" ht="12" customHeight="1" thickBot="1">
      <c r="A75" s="519" t="s">
        <v>331</v>
      </c>
      <c r="B75" s="337" t="s">
        <v>332</v>
      </c>
      <c r="C75" s="342">
        <f>SUM(C76:C78)</f>
        <v>0</v>
      </c>
    </row>
    <row r="76" spans="1:3" s="470" customFormat="1" ht="12" customHeight="1">
      <c r="A76" s="15" t="s">
        <v>353</v>
      </c>
      <c r="B76" s="471" t="s">
        <v>333</v>
      </c>
      <c r="C76" s="347"/>
    </row>
    <row r="77" spans="1:3" s="470" customFormat="1" ht="12" customHeight="1">
      <c r="A77" s="14" t="s">
        <v>354</v>
      </c>
      <c r="B77" s="472" t="s">
        <v>334</v>
      </c>
      <c r="C77" s="347"/>
    </row>
    <row r="78" spans="1:3" s="470" customFormat="1" ht="12" customHeight="1" thickBot="1">
      <c r="A78" s="16" t="s">
        <v>355</v>
      </c>
      <c r="B78" s="339" t="s">
        <v>335</v>
      </c>
      <c r="C78" s="347"/>
    </row>
    <row r="79" spans="1:3" s="470" customFormat="1" ht="12" customHeight="1" thickBot="1">
      <c r="A79" s="519" t="s">
        <v>336</v>
      </c>
      <c r="B79" s="337" t="s">
        <v>356</v>
      </c>
      <c r="C79" s="342">
        <f>SUM(C80:C83)</f>
        <v>0</v>
      </c>
    </row>
    <row r="80" spans="1:3" s="470" customFormat="1" ht="12" customHeight="1">
      <c r="A80" s="475" t="s">
        <v>337</v>
      </c>
      <c r="B80" s="471" t="s">
        <v>338</v>
      </c>
      <c r="C80" s="347"/>
    </row>
    <row r="81" spans="1:3" s="470" customFormat="1" ht="12" customHeight="1">
      <c r="A81" s="476" t="s">
        <v>339</v>
      </c>
      <c r="B81" s="472" t="s">
        <v>340</v>
      </c>
      <c r="C81" s="347"/>
    </row>
    <row r="82" spans="1:3" s="470" customFormat="1" ht="12" customHeight="1">
      <c r="A82" s="476" t="s">
        <v>341</v>
      </c>
      <c r="B82" s="472" t="s">
        <v>342</v>
      </c>
      <c r="C82" s="347"/>
    </row>
    <row r="83" spans="1:3" s="470" customFormat="1" ht="12" customHeight="1" thickBot="1">
      <c r="A83" s="477" t="s">
        <v>343</v>
      </c>
      <c r="B83" s="339" t="s">
        <v>344</v>
      </c>
      <c r="C83" s="347"/>
    </row>
    <row r="84" spans="1:3" s="470" customFormat="1" ht="12" customHeight="1" thickBot="1">
      <c r="A84" s="519" t="s">
        <v>345</v>
      </c>
      <c r="B84" s="337" t="s">
        <v>485</v>
      </c>
      <c r="C84" s="517"/>
    </row>
    <row r="85" spans="1:3" s="470" customFormat="1" ht="13.5" customHeight="1" thickBot="1">
      <c r="A85" s="519" t="s">
        <v>347</v>
      </c>
      <c r="B85" s="337" t="s">
        <v>346</v>
      </c>
      <c r="C85" s="517"/>
    </row>
    <row r="86" spans="1:3" s="470" customFormat="1" ht="15.75" customHeight="1" thickBot="1">
      <c r="A86" s="519" t="s">
        <v>359</v>
      </c>
      <c r="B86" s="478" t="s">
        <v>488</v>
      </c>
      <c r="C86" s="348">
        <f>+C63+C67+C72+C75+C79+C85+C84</f>
        <v>0</v>
      </c>
    </row>
    <row r="87" spans="1:3" s="470" customFormat="1" ht="16.5" customHeight="1" thickBot="1">
      <c r="A87" s="520" t="s">
        <v>487</v>
      </c>
      <c r="B87" s="479" t="s">
        <v>489</v>
      </c>
      <c r="C87" s="348">
        <f>+C62+C86</f>
        <v>0</v>
      </c>
    </row>
    <row r="88" spans="1:3" s="470" customFormat="1" ht="83.25" customHeight="1">
      <c r="A88" s="5"/>
      <c r="B88" s="6"/>
      <c r="C88" s="349"/>
    </row>
    <row r="89" spans="1:3" ht="16.5" customHeight="1">
      <c r="A89" s="594" t="s">
        <v>48</v>
      </c>
      <c r="B89" s="594"/>
      <c r="C89" s="594"/>
    </row>
    <row r="90" spans="1:3" s="480" customFormat="1" ht="16.5" customHeight="1" thickBot="1">
      <c r="A90" s="595" t="s">
        <v>157</v>
      </c>
      <c r="B90" s="595"/>
      <c r="C90" s="167" t="s">
        <v>235</v>
      </c>
    </row>
    <row r="91" spans="1:3" ht="37.5" customHeight="1" thickBot="1">
      <c r="A91" s="23" t="s">
        <v>72</v>
      </c>
      <c r="B91" s="24" t="s">
        <v>49</v>
      </c>
      <c r="C91" s="45" t="str">
        <f>+C3</f>
        <v>2016. évi előirányzat</v>
      </c>
    </row>
    <row r="92" spans="1:3" s="469" customFormat="1" ht="12" customHeight="1" thickBot="1">
      <c r="A92" s="37"/>
      <c r="B92" s="38" t="s">
        <v>503</v>
      </c>
      <c r="C92" s="39" t="s">
        <v>504</v>
      </c>
    </row>
    <row r="93" spans="1:3" ht="12" customHeight="1" thickBot="1">
      <c r="A93" s="22" t="s">
        <v>19</v>
      </c>
      <c r="B93" s="31" t="s">
        <v>449</v>
      </c>
      <c r="C93" s="341">
        <f>C94+C95+C96+C97+C98+C111</f>
        <v>0</v>
      </c>
    </row>
    <row r="94" spans="1:3" ht="12" customHeight="1">
      <c r="A94" s="17" t="s">
        <v>101</v>
      </c>
      <c r="B94" s="10" t="s">
        <v>50</v>
      </c>
      <c r="C94" s="343"/>
    </row>
    <row r="95" spans="1:3" ht="12" customHeight="1">
      <c r="A95" s="14" t="s">
        <v>102</v>
      </c>
      <c r="B95" s="8" t="s">
        <v>187</v>
      </c>
      <c r="C95" s="344"/>
    </row>
    <row r="96" spans="1:3" ht="12" customHeight="1">
      <c r="A96" s="14" t="s">
        <v>103</v>
      </c>
      <c r="B96" s="8" t="s">
        <v>143</v>
      </c>
      <c r="C96" s="346"/>
    </row>
    <row r="97" spans="1:3" ht="12" customHeight="1">
      <c r="A97" s="14" t="s">
        <v>104</v>
      </c>
      <c r="B97" s="11" t="s">
        <v>188</v>
      </c>
      <c r="C97" s="346"/>
    </row>
    <row r="98" spans="1:3" ht="12" customHeight="1">
      <c r="A98" s="14" t="s">
        <v>115</v>
      </c>
      <c r="B98" s="19" t="s">
        <v>189</v>
      </c>
      <c r="C98" s="346"/>
    </row>
    <row r="99" spans="1:3" ht="12" customHeight="1">
      <c r="A99" s="14" t="s">
        <v>105</v>
      </c>
      <c r="B99" s="8" t="s">
        <v>454</v>
      </c>
      <c r="C99" s="346"/>
    </row>
    <row r="100" spans="1:3" ht="12" customHeight="1">
      <c r="A100" s="14" t="s">
        <v>106</v>
      </c>
      <c r="B100" s="172" t="s">
        <v>453</v>
      </c>
      <c r="C100" s="346"/>
    </row>
    <row r="101" spans="1:3" ht="12" customHeight="1">
      <c r="A101" s="14" t="s">
        <v>116</v>
      </c>
      <c r="B101" s="172" t="s">
        <v>452</v>
      </c>
      <c r="C101" s="346"/>
    </row>
    <row r="102" spans="1:3" ht="12" customHeight="1">
      <c r="A102" s="14" t="s">
        <v>117</v>
      </c>
      <c r="B102" s="170" t="s">
        <v>362</v>
      </c>
      <c r="C102" s="346"/>
    </row>
    <row r="103" spans="1:3" ht="12" customHeight="1">
      <c r="A103" s="14" t="s">
        <v>118</v>
      </c>
      <c r="B103" s="171" t="s">
        <v>363</v>
      </c>
      <c r="C103" s="346"/>
    </row>
    <row r="104" spans="1:3" ht="12" customHeight="1">
      <c r="A104" s="14" t="s">
        <v>119</v>
      </c>
      <c r="B104" s="171" t="s">
        <v>364</v>
      </c>
      <c r="C104" s="346"/>
    </row>
    <row r="105" spans="1:3" ht="12" customHeight="1">
      <c r="A105" s="14" t="s">
        <v>121</v>
      </c>
      <c r="B105" s="170" t="s">
        <v>365</v>
      </c>
      <c r="C105" s="346"/>
    </row>
    <row r="106" spans="1:3" ht="12" customHeight="1">
      <c r="A106" s="14" t="s">
        <v>190</v>
      </c>
      <c r="B106" s="170" t="s">
        <v>366</v>
      </c>
      <c r="C106" s="346"/>
    </row>
    <row r="107" spans="1:3" ht="12" customHeight="1">
      <c r="A107" s="14" t="s">
        <v>360</v>
      </c>
      <c r="B107" s="171" t="s">
        <v>367</v>
      </c>
      <c r="C107" s="346"/>
    </row>
    <row r="108" spans="1:3" ht="12" customHeight="1">
      <c r="A108" s="13" t="s">
        <v>361</v>
      </c>
      <c r="B108" s="172" t="s">
        <v>368</v>
      </c>
      <c r="C108" s="346"/>
    </row>
    <row r="109" spans="1:3" ht="12" customHeight="1">
      <c r="A109" s="14" t="s">
        <v>450</v>
      </c>
      <c r="B109" s="172" t="s">
        <v>369</v>
      </c>
      <c r="C109" s="346"/>
    </row>
    <row r="110" spans="1:3" ht="12" customHeight="1">
      <c r="A110" s="16" t="s">
        <v>451</v>
      </c>
      <c r="B110" s="172" t="s">
        <v>370</v>
      </c>
      <c r="C110" s="346"/>
    </row>
    <row r="111" spans="1:3" ht="12" customHeight="1">
      <c r="A111" s="14" t="s">
        <v>455</v>
      </c>
      <c r="B111" s="11" t="s">
        <v>580</v>
      </c>
      <c r="C111" s="344"/>
    </row>
    <row r="112" spans="1:3" ht="12" customHeight="1">
      <c r="A112" s="14" t="s">
        <v>456</v>
      </c>
      <c r="B112" s="8" t="s">
        <v>581</v>
      </c>
      <c r="C112" s="344"/>
    </row>
    <row r="113" spans="1:3" ht="12" customHeight="1" thickBot="1">
      <c r="A113" s="18" t="s">
        <v>457</v>
      </c>
      <c r="B113" s="548" t="s">
        <v>582</v>
      </c>
      <c r="C113" s="350"/>
    </row>
    <row r="114" spans="1:3" ht="12" customHeight="1" thickBot="1">
      <c r="A114" s="545" t="s">
        <v>20</v>
      </c>
      <c r="B114" s="546" t="s">
        <v>371</v>
      </c>
      <c r="C114" s="547">
        <f>+C115+C117+C119</f>
        <v>0</v>
      </c>
    </row>
    <row r="115" spans="1:3" ht="12" customHeight="1">
      <c r="A115" s="15" t="s">
        <v>107</v>
      </c>
      <c r="B115" s="8" t="s">
        <v>234</v>
      </c>
      <c r="C115" s="345"/>
    </row>
    <row r="116" spans="1:3" ht="12" customHeight="1">
      <c r="A116" s="15" t="s">
        <v>108</v>
      </c>
      <c r="B116" s="12" t="s">
        <v>375</v>
      </c>
      <c r="C116" s="345"/>
    </row>
    <row r="117" spans="1:3" ht="12" customHeight="1">
      <c r="A117" s="15" t="s">
        <v>109</v>
      </c>
      <c r="B117" s="12" t="s">
        <v>191</v>
      </c>
      <c r="C117" s="344"/>
    </row>
    <row r="118" spans="1:3" ht="12" customHeight="1">
      <c r="A118" s="15" t="s">
        <v>110</v>
      </c>
      <c r="B118" s="12" t="s">
        <v>376</v>
      </c>
      <c r="C118" s="309"/>
    </row>
    <row r="119" spans="1:3" ht="12" customHeight="1">
      <c r="A119" s="15" t="s">
        <v>111</v>
      </c>
      <c r="B119" s="339" t="s">
        <v>237</v>
      </c>
      <c r="C119" s="309"/>
    </row>
    <row r="120" spans="1:3" ht="12" customHeight="1">
      <c r="A120" s="15" t="s">
        <v>120</v>
      </c>
      <c r="B120" s="338" t="s">
        <v>440</v>
      </c>
      <c r="C120" s="309"/>
    </row>
    <row r="121" spans="1:3" ht="12" customHeight="1">
      <c r="A121" s="15" t="s">
        <v>122</v>
      </c>
      <c r="B121" s="467" t="s">
        <v>381</v>
      </c>
      <c r="C121" s="309"/>
    </row>
    <row r="122" spans="1:3" ht="15.75">
      <c r="A122" s="15" t="s">
        <v>192</v>
      </c>
      <c r="B122" s="171" t="s">
        <v>364</v>
      </c>
      <c r="C122" s="309"/>
    </row>
    <row r="123" spans="1:3" ht="12" customHeight="1">
      <c r="A123" s="15" t="s">
        <v>193</v>
      </c>
      <c r="B123" s="171" t="s">
        <v>380</v>
      </c>
      <c r="C123" s="309"/>
    </row>
    <row r="124" spans="1:3" ht="12" customHeight="1">
      <c r="A124" s="15" t="s">
        <v>194</v>
      </c>
      <c r="B124" s="171" t="s">
        <v>379</v>
      </c>
      <c r="C124" s="309"/>
    </row>
    <row r="125" spans="1:3" ht="12" customHeight="1">
      <c r="A125" s="15" t="s">
        <v>372</v>
      </c>
      <c r="B125" s="171" t="s">
        <v>367</v>
      </c>
      <c r="C125" s="309"/>
    </row>
    <row r="126" spans="1:3" ht="12" customHeight="1">
      <c r="A126" s="15" t="s">
        <v>373</v>
      </c>
      <c r="B126" s="171" t="s">
        <v>378</v>
      </c>
      <c r="C126" s="309"/>
    </row>
    <row r="127" spans="1:3" ht="16.5" thickBot="1">
      <c r="A127" s="13" t="s">
        <v>374</v>
      </c>
      <c r="B127" s="171" t="s">
        <v>377</v>
      </c>
      <c r="C127" s="311"/>
    </row>
    <row r="128" spans="1:3" ht="12" customHeight="1" thickBot="1">
      <c r="A128" s="20" t="s">
        <v>21</v>
      </c>
      <c r="B128" s="151" t="s">
        <v>458</v>
      </c>
      <c r="C128" s="342">
        <f>+C93+C114</f>
        <v>0</v>
      </c>
    </row>
    <row r="129" spans="1:3" ht="12" customHeight="1" thickBot="1">
      <c r="A129" s="20" t="s">
        <v>22</v>
      </c>
      <c r="B129" s="151" t="s">
        <v>459</v>
      </c>
      <c r="C129" s="342">
        <f>+C130+C131+C132</f>
        <v>0</v>
      </c>
    </row>
    <row r="130" spans="1:3" ht="12" customHeight="1">
      <c r="A130" s="15" t="s">
        <v>276</v>
      </c>
      <c r="B130" s="12" t="s">
        <v>466</v>
      </c>
      <c r="C130" s="309"/>
    </row>
    <row r="131" spans="1:3" ht="12" customHeight="1">
      <c r="A131" s="15" t="s">
        <v>277</v>
      </c>
      <c r="B131" s="12" t="s">
        <v>467</v>
      </c>
      <c r="C131" s="309"/>
    </row>
    <row r="132" spans="1:3" ht="12" customHeight="1" thickBot="1">
      <c r="A132" s="13" t="s">
        <v>278</v>
      </c>
      <c r="B132" s="12" t="s">
        <v>468</v>
      </c>
      <c r="C132" s="309"/>
    </row>
    <row r="133" spans="1:3" ht="12" customHeight="1" thickBot="1">
      <c r="A133" s="20" t="s">
        <v>23</v>
      </c>
      <c r="B133" s="151" t="s">
        <v>460</v>
      </c>
      <c r="C133" s="342">
        <f>SUM(C134:C139)</f>
        <v>0</v>
      </c>
    </row>
    <row r="134" spans="1:3" ht="12" customHeight="1">
      <c r="A134" s="15" t="s">
        <v>94</v>
      </c>
      <c r="B134" s="9" t="s">
        <v>469</v>
      </c>
      <c r="C134" s="309"/>
    </row>
    <row r="135" spans="1:3" ht="12" customHeight="1">
      <c r="A135" s="15" t="s">
        <v>95</v>
      </c>
      <c r="B135" s="9" t="s">
        <v>461</v>
      </c>
      <c r="C135" s="309"/>
    </row>
    <row r="136" spans="1:3" ht="12" customHeight="1">
      <c r="A136" s="15" t="s">
        <v>96</v>
      </c>
      <c r="B136" s="9" t="s">
        <v>462</v>
      </c>
      <c r="C136" s="309"/>
    </row>
    <row r="137" spans="1:3" ht="12" customHeight="1">
      <c r="A137" s="15" t="s">
        <v>179</v>
      </c>
      <c r="B137" s="9" t="s">
        <v>463</v>
      </c>
      <c r="C137" s="309"/>
    </row>
    <row r="138" spans="1:3" ht="12" customHeight="1">
      <c r="A138" s="15" t="s">
        <v>180</v>
      </c>
      <c r="B138" s="9" t="s">
        <v>464</v>
      </c>
      <c r="C138" s="309"/>
    </row>
    <row r="139" spans="1:3" ht="12" customHeight="1" thickBot="1">
      <c r="A139" s="13" t="s">
        <v>181</v>
      </c>
      <c r="B139" s="9" t="s">
        <v>465</v>
      </c>
      <c r="C139" s="309"/>
    </row>
    <row r="140" spans="1:3" ht="12" customHeight="1" thickBot="1">
      <c r="A140" s="20" t="s">
        <v>24</v>
      </c>
      <c r="B140" s="151" t="s">
        <v>473</v>
      </c>
      <c r="C140" s="348">
        <f>+C141+C142+C143+C144</f>
        <v>0</v>
      </c>
    </row>
    <row r="141" spans="1:3" ht="12" customHeight="1">
      <c r="A141" s="15" t="s">
        <v>97</v>
      </c>
      <c r="B141" s="9" t="s">
        <v>382</v>
      </c>
      <c r="C141" s="309"/>
    </row>
    <row r="142" spans="1:3" ht="12" customHeight="1">
      <c r="A142" s="15" t="s">
        <v>98</v>
      </c>
      <c r="B142" s="9" t="s">
        <v>383</v>
      </c>
      <c r="C142" s="309"/>
    </row>
    <row r="143" spans="1:3" ht="12" customHeight="1">
      <c r="A143" s="15" t="s">
        <v>296</v>
      </c>
      <c r="B143" s="9" t="s">
        <v>474</v>
      </c>
      <c r="C143" s="309"/>
    </row>
    <row r="144" spans="1:3" ht="12" customHeight="1" thickBot="1">
      <c r="A144" s="13" t="s">
        <v>297</v>
      </c>
      <c r="B144" s="7" t="s">
        <v>402</v>
      </c>
      <c r="C144" s="309"/>
    </row>
    <row r="145" spans="1:3" ht="12" customHeight="1" thickBot="1">
      <c r="A145" s="20" t="s">
        <v>25</v>
      </c>
      <c r="B145" s="151" t="s">
        <v>475</v>
      </c>
      <c r="C145" s="351">
        <f>SUM(C146:C150)</f>
        <v>0</v>
      </c>
    </row>
    <row r="146" spans="1:3" ht="12" customHeight="1">
      <c r="A146" s="15" t="s">
        <v>99</v>
      </c>
      <c r="B146" s="9" t="s">
        <v>470</v>
      </c>
      <c r="C146" s="309"/>
    </row>
    <row r="147" spans="1:3" ht="12" customHeight="1">
      <c r="A147" s="15" t="s">
        <v>100</v>
      </c>
      <c r="B147" s="9" t="s">
        <v>477</v>
      </c>
      <c r="C147" s="309"/>
    </row>
    <row r="148" spans="1:3" ht="12" customHeight="1">
      <c r="A148" s="15" t="s">
        <v>308</v>
      </c>
      <c r="B148" s="9" t="s">
        <v>472</v>
      </c>
      <c r="C148" s="309"/>
    </row>
    <row r="149" spans="1:3" ht="12" customHeight="1">
      <c r="A149" s="15" t="s">
        <v>309</v>
      </c>
      <c r="B149" s="9" t="s">
        <v>478</v>
      </c>
      <c r="C149" s="309"/>
    </row>
    <row r="150" spans="1:3" ht="12" customHeight="1" thickBot="1">
      <c r="A150" s="15" t="s">
        <v>476</v>
      </c>
      <c r="B150" s="9" t="s">
        <v>479</v>
      </c>
      <c r="C150" s="309"/>
    </row>
    <row r="151" spans="1:3" ht="12" customHeight="1" thickBot="1">
      <c r="A151" s="20" t="s">
        <v>26</v>
      </c>
      <c r="B151" s="151" t="s">
        <v>480</v>
      </c>
      <c r="C151" s="549"/>
    </row>
    <row r="152" spans="1:3" ht="12" customHeight="1" thickBot="1">
      <c r="A152" s="20" t="s">
        <v>27</v>
      </c>
      <c r="B152" s="151" t="s">
        <v>481</v>
      </c>
      <c r="C152" s="549"/>
    </row>
    <row r="153" spans="1:9" ht="15" customHeight="1" thickBot="1">
      <c r="A153" s="20" t="s">
        <v>28</v>
      </c>
      <c r="B153" s="151" t="s">
        <v>483</v>
      </c>
      <c r="C153" s="481">
        <f>+C129+C133+C140+C145+C151+C152</f>
        <v>0</v>
      </c>
      <c r="F153" s="482"/>
      <c r="G153" s="483"/>
      <c r="H153" s="483"/>
      <c r="I153" s="483"/>
    </row>
    <row r="154" spans="1:3" s="470" customFormat="1" ht="12.75" customHeight="1" thickBot="1">
      <c r="A154" s="340" t="s">
        <v>29</v>
      </c>
      <c r="B154" s="433" t="s">
        <v>482</v>
      </c>
      <c r="C154" s="481">
        <f>+C128+C153</f>
        <v>0</v>
      </c>
    </row>
    <row r="155" ht="7.5" customHeight="1"/>
    <row r="156" spans="1:3" ht="15.75">
      <c r="A156" s="596" t="s">
        <v>384</v>
      </c>
      <c r="B156" s="596"/>
      <c r="C156" s="596"/>
    </row>
    <row r="157" spans="1:3" ht="15" customHeight="1" thickBot="1">
      <c r="A157" s="593" t="s">
        <v>158</v>
      </c>
      <c r="B157" s="593"/>
      <c r="C157" s="352" t="s">
        <v>235</v>
      </c>
    </row>
    <row r="158" spans="1:4" ht="13.5" customHeight="1" thickBot="1">
      <c r="A158" s="20">
        <v>1</v>
      </c>
      <c r="B158" s="30" t="s">
        <v>484</v>
      </c>
      <c r="C158" s="342">
        <f>+C62-C128</f>
        <v>0</v>
      </c>
      <c r="D158" s="484"/>
    </row>
    <row r="159" spans="1:3" ht="27.75" customHeight="1" thickBot="1">
      <c r="A159" s="20" t="s">
        <v>20</v>
      </c>
      <c r="B159" s="30" t="s">
        <v>490</v>
      </c>
      <c r="C159" s="342">
        <f>+C86-C153</f>
        <v>0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rstPageNumber="23" useFirstPageNumber="1" fitToHeight="2" horizontalDpi="600" verticalDpi="600" orientation="portrait" paperSize="9" scale="71" r:id="rId1"/>
  <headerFooter alignWithMargins="0">
    <oddHeader>&amp;C&amp;"Times New Roman CE,Félkövér"&amp;12
Alattyán Község Önkormányzata
2016. ÉVI KÖLTSÉGVETÉS
ÁLLAMIGAZGATÁSI FELADATAINAK MÉRLEGE
&amp;R&amp;"Times New Roman CE,Félkövér dőlt"&amp;11 1.4. melléklet a ........./2016. (.......) önkormányzati rendelethez</oddHeader>
    <oddFooter>&amp;C&amp;P</oddFoot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">
      <selection activeCell="B34" sqref="B34"/>
    </sheetView>
  </sheetViews>
  <sheetFormatPr defaultColWidth="9.00390625" defaultRowHeight="12.75"/>
  <cols>
    <col min="1" max="1" width="6.875" style="62" customWidth="1"/>
    <col min="2" max="2" width="55.125" style="224" customWidth="1"/>
    <col min="3" max="3" width="16.375" style="62" customWidth="1"/>
    <col min="4" max="4" width="55.125" style="62" customWidth="1"/>
    <col min="5" max="5" width="16.375" style="62" customWidth="1"/>
    <col min="6" max="6" width="4.875" style="62" customWidth="1"/>
    <col min="7" max="16384" width="9.375" style="62" customWidth="1"/>
  </cols>
  <sheetData>
    <row r="1" spans="2:6" ht="39.75" customHeight="1">
      <c r="B1" s="364" t="s">
        <v>162</v>
      </c>
      <c r="C1" s="365"/>
      <c r="D1" s="365"/>
      <c r="E1" s="365"/>
      <c r="F1" s="599" t="str">
        <f>+CONCATENATE("2.1. melléklet a ………../",LEFT(ÖSSZEFÜGGÉSEK!A5,4),". (……….) önkormányzati rendelethez")</f>
        <v>2.1. melléklet a ………../2016. (……….) önkormányzati rendelethez</v>
      </c>
    </row>
    <row r="2" spans="5:6" ht="14.25" thickBot="1">
      <c r="E2" s="366" t="s">
        <v>63</v>
      </c>
      <c r="F2" s="599"/>
    </row>
    <row r="3" spans="1:6" ht="18" customHeight="1" thickBot="1">
      <c r="A3" s="597" t="s">
        <v>72</v>
      </c>
      <c r="B3" s="367" t="s">
        <v>58</v>
      </c>
      <c r="C3" s="368"/>
      <c r="D3" s="367" t="s">
        <v>59</v>
      </c>
      <c r="E3" s="369"/>
      <c r="F3" s="599"/>
    </row>
    <row r="4" spans="1:6" s="370" customFormat="1" ht="35.25" customHeight="1" thickBot="1">
      <c r="A4" s="598"/>
      <c r="B4" s="225" t="s">
        <v>64</v>
      </c>
      <c r="C4" s="226" t="str">
        <f>+'1.1.sz.mell.'!C3</f>
        <v>2016. évi előirányzat</v>
      </c>
      <c r="D4" s="225" t="s">
        <v>64</v>
      </c>
      <c r="E4" s="59" t="str">
        <f>+C4</f>
        <v>2016. évi előirányzat</v>
      </c>
      <c r="F4" s="599"/>
    </row>
    <row r="5" spans="1:6" s="375" customFormat="1" ht="12" customHeight="1" thickBot="1">
      <c r="A5" s="371"/>
      <c r="B5" s="372" t="s">
        <v>503</v>
      </c>
      <c r="C5" s="373" t="s">
        <v>504</v>
      </c>
      <c r="D5" s="372" t="s">
        <v>505</v>
      </c>
      <c r="E5" s="374" t="s">
        <v>507</v>
      </c>
      <c r="F5" s="599"/>
    </row>
    <row r="6" spans="1:6" ht="12.75" customHeight="1">
      <c r="A6" s="376" t="s">
        <v>19</v>
      </c>
      <c r="B6" s="377" t="s">
        <v>385</v>
      </c>
      <c r="C6" s="353">
        <f>'1.1.sz.mell.'!C5</f>
        <v>140559</v>
      </c>
      <c r="D6" s="377" t="s">
        <v>65</v>
      </c>
      <c r="E6" s="359">
        <f>'1.1.sz.mell.'!C94</f>
        <v>159689</v>
      </c>
      <c r="F6" s="599"/>
    </row>
    <row r="7" spans="1:6" ht="12.75" customHeight="1">
      <c r="A7" s="378" t="s">
        <v>20</v>
      </c>
      <c r="B7" s="379" t="s">
        <v>386</v>
      </c>
      <c r="C7" s="354">
        <f>'1.1.sz.mell.'!C12</f>
        <v>104758</v>
      </c>
      <c r="D7" s="379" t="s">
        <v>187</v>
      </c>
      <c r="E7" s="360">
        <f>'1.1.sz.mell.'!C95</f>
        <v>35987</v>
      </c>
      <c r="F7" s="599"/>
    </row>
    <row r="8" spans="1:6" ht="12.75" customHeight="1">
      <c r="A8" s="378" t="s">
        <v>21</v>
      </c>
      <c r="B8" s="379" t="s">
        <v>407</v>
      </c>
      <c r="C8" s="354">
        <f>'1.1.sz.mell.'!C18</f>
        <v>0</v>
      </c>
      <c r="D8" s="379" t="s">
        <v>240</v>
      </c>
      <c r="E8" s="360">
        <f>'1.1.sz.mell.'!C96</f>
        <v>128636</v>
      </c>
      <c r="F8" s="599"/>
    </row>
    <row r="9" spans="1:6" ht="12.75" customHeight="1">
      <c r="A9" s="378" t="s">
        <v>22</v>
      </c>
      <c r="B9" s="379" t="s">
        <v>178</v>
      </c>
      <c r="C9" s="354">
        <f>'1.1.sz.mell.'!C26</f>
        <v>34020</v>
      </c>
      <c r="D9" s="379" t="s">
        <v>188</v>
      </c>
      <c r="E9" s="360">
        <f>'1.1.sz.mell.'!C97</f>
        <v>7248</v>
      </c>
      <c r="F9" s="599"/>
    </row>
    <row r="10" spans="1:6" ht="12.75" customHeight="1">
      <c r="A10" s="378" t="s">
        <v>23</v>
      </c>
      <c r="B10" s="380" t="s">
        <v>433</v>
      </c>
      <c r="C10" s="354">
        <f>'1.1.sz.mell.'!C34</f>
        <v>28031</v>
      </c>
      <c r="D10" s="379" t="s">
        <v>189</v>
      </c>
      <c r="E10" s="360">
        <f>'1.1.sz.mell.'!C98</f>
        <v>35535</v>
      </c>
      <c r="F10" s="599"/>
    </row>
    <row r="11" spans="1:6" ht="12.75" customHeight="1">
      <c r="A11" s="378" t="s">
        <v>24</v>
      </c>
      <c r="B11" s="379" t="s">
        <v>387</v>
      </c>
      <c r="C11" s="355">
        <f>'1.1.sz.mell.'!C52</f>
        <v>0</v>
      </c>
      <c r="D11" s="379" t="s">
        <v>583</v>
      </c>
      <c r="E11" s="360"/>
      <c r="F11" s="599"/>
    </row>
    <row r="12" spans="1:6" ht="12.75" customHeight="1">
      <c r="A12" s="378" t="s">
        <v>25</v>
      </c>
      <c r="B12" s="379" t="s">
        <v>491</v>
      </c>
      <c r="C12" s="354">
        <f>'1.1.sz.mell.'!C56</f>
        <v>0</v>
      </c>
      <c r="D12" s="52"/>
      <c r="E12" s="360"/>
      <c r="F12" s="599"/>
    </row>
    <row r="13" spans="1:6" ht="12.75" customHeight="1">
      <c r="A13" s="378" t="s">
        <v>26</v>
      </c>
      <c r="B13" s="52"/>
      <c r="C13" s="354"/>
      <c r="D13" s="52"/>
      <c r="E13" s="360"/>
      <c r="F13" s="599"/>
    </row>
    <row r="14" spans="1:6" ht="12.75" customHeight="1">
      <c r="A14" s="378" t="s">
        <v>27</v>
      </c>
      <c r="B14" s="485"/>
      <c r="C14" s="355"/>
      <c r="D14" s="52"/>
      <c r="E14" s="360"/>
      <c r="F14" s="599"/>
    </row>
    <row r="15" spans="1:6" ht="12.75" customHeight="1">
      <c r="A15" s="378" t="s">
        <v>28</v>
      </c>
      <c r="B15" s="52"/>
      <c r="C15" s="354"/>
      <c r="D15" s="52"/>
      <c r="E15" s="360"/>
      <c r="F15" s="599"/>
    </row>
    <row r="16" spans="1:6" ht="12.75" customHeight="1">
      <c r="A16" s="378" t="s">
        <v>29</v>
      </c>
      <c r="B16" s="52"/>
      <c r="C16" s="354"/>
      <c r="D16" s="52"/>
      <c r="E16" s="360"/>
      <c r="F16" s="599"/>
    </row>
    <row r="17" spans="1:6" ht="12.75" customHeight="1" thickBot="1">
      <c r="A17" s="378" t="s">
        <v>30</v>
      </c>
      <c r="B17" s="64"/>
      <c r="C17" s="356"/>
      <c r="D17" s="52"/>
      <c r="E17" s="361"/>
      <c r="F17" s="599"/>
    </row>
    <row r="18" spans="1:6" ht="15.75" customHeight="1" thickBot="1">
      <c r="A18" s="381" t="s">
        <v>31</v>
      </c>
      <c r="B18" s="153" t="s">
        <v>492</v>
      </c>
      <c r="C18" s="357">
        <f>SUM(C6:C17)</f>
        <v>307368</v>
      </c>
      <c r="D18" s="153" t="s">
        <v>393</v>
      </c>
      <c r="E18" s="362">
        <f>SUM(E6:E17)</f>
        <v>367095</v>
      </c>
      <c r="F18" s="599"/>
    </row>
    <row r="19" spans="1:6" ht="12.75" customHeight="1">
      <c r="A19" s="382" t="s">
        <v>32</v>
      </c>
      <c r="B19" s="383" t="s">
        <v>390</v>
      </c>
      <c r="C19" s="551">
        <f>+C20+C21+C22+C23</f>
        <v>36421</v>
      </c>
      <c r="D19" s="384" t="s">
        <v>195</v>
      </c>
      <c r="E19" s="363"/>
      <c r="F19" s="599"/>
    </row>
    <row r="20" spans="1:6" ht="12.75" customHeight="1">
      <c r="A20" s="385" t="s">
        <v>33</v>
      </c>
      <c r="B20" s="384" t="s">
        <v>232</v>
      </c>
      <c r="C20" s="97">
        <f>'1.1.sz.mell.'!C73</f>
        <v>36421</v>
      </c>
      <c r="D20" s="384" t="s">
        <v>392</v>
      </c>
      <c r="E20" s="98"/>
      <c r="F20" s="599"/>
    </row>
    <row r="21" spans="1:6" ht="12.75" customHeight="1">
      <c r="A21" s="385" t="s">
        <v>34</v>
      </c>
      <c r="B21" s="384" t="s">
        <v>233</v>
      </c>
      <c r="C21" s="97">
        <f>'1.1.sz.mell.'!C74</f>
        <v>0</v>
      </c>
      <c r="D21" s="384" t="s">
        <v>160</v>
      </c>
      <c r="E21" s="98"/>
      <c r="F21" s="599"/>
    </row>
    <row r="22" spans="1:6" ht="12.75" customHeight="1">
      <c r="A22" s="385" t="s">
        <v>35</v>
      </c>
      <c r="B22" s="384" t="s">
        <v>238</v>
      </c>
      <c r="C22" s="97"/>
      <c r="D22" s="384" t="s">
        <v>161</v>
      </c>
      <c r="E22" s="98"/>
      <c r="F22" s="599"/>
    </row>
    <row r="23" spans="1:6" ht="12.75" customHeight="1">
      <c r="A23" s="385" t="s">
        <v>36</v>
      </c>
      <c r="B23" s="384" t="s">
        <v>239</v>
      </c>
      <c r="C23" s="97"/>
      <c r="D23" s="383" t="s">
        <v>241</v>
      </c>
      <c r="E23" s="98"/>
      <c r="F23" s="599"/>
    </row>
    <row r="24" spans="1:6" ht="12.75" customHeight="1">
      <c r="A24" s="385" t="s">
        <v>37</v>
      </c>
      <c r="B24" s="384" t="s">
        <v>391</v>
      </c>
      <c r="C24" s="386">
        <f>+C25+C26</f>
        <v>0</v>
      </c>
      <c r="D24" s="384" t="s">
        <v>196</v>
      </c>
      <c r="E24" s="98"/>
      <c r="F24" s="599"/>
    </row>
    <row r="25" spans="1:6" ht="12.75" customHeight="1">
      <c r="A25" s="382" t="s">
        <v>38</v>
      </c>
      <c r="B25" s="383" t="s">
        <v>388</v>
      </c>
      <c r="C25" s="358"/>
      <c r="D25" s="377" t="s">
        <v>474</v>
      </c>
      <c r="E25" s="363"/>
      <c r="F25" s="599"/>
    </row>
    <row r="26" spans="1:6" ht="12.75" customHeight="1">
      <c r="A26" s="385" t="s">
        <v>39</v>
      </c>
      <c r="B26" s="384" t="s">
        <v>389</v>
      </c>
      <c r="C26" s="97"/>
      <c r="D26" s="379" t="s">
        <v>480</v>
      </c>
      <c r="E26" s="98"/>
      <c r="F26" s="599"/>
    </row>
    <row r="27" spans="1:6" ht="12.75" customHeight="1">
      <c r="A27" s="378" t="s">
        <v>40</v>
      </c>
      <c r="B27" s="384" t="s">
        <v>485</v>
      </c>
      <c r="C27" s="97"/>
      <c r="D27" s="379" t="s">
        <v>481</v>
      </c>
      <c r="E27" s="98"/>
      <c r="F27" s="599"/>
    </row>
    <row r="28" spans="1:6" ht="12.75" customHeight="1" thickBot="1">
      <c r="A28" s="447" t="s">
        <v>41</v>
      </c>
      <c r="B28" s="383" t="s">
        <v>346</v>
      </c>
      <c r="C28" s="358"/>
      <c r="D28" s="487" t="s">
        <v>584</v>
      </c>
      <c r="E28" s="363">
        <f>'1.1.sz.mell.'!C140</f>
        <v>4852</v>
      </c>
      <c r="F28" s="599"/>
    </row>
    <row r="29" spans="1:6" ht="15.75" customHeight="1" thickBot="1">
      <c r="A29" s="381" t="s">
        <v>42</v>
      </c>
      <c r="B29" s="153" t="s">
        <v>493</v>
      </c>
      <c r="C29" s="357">
        <f>+C19+C24+C27+C28</f>
        <v>36421</v>
      </c>
      <c r="D29" s="153" t="s">
        <v>495</v>
      </c>
      <c r="E29" s="362">
        <f>SUM(E19:E28)</f>
        <v>4852</v>
      </c>
      <c r="F29" s="599"/>
    </row>
    <row r="30" spans="1:6" ht="13.5" thickBot="1">
      <c r="A30" s="381" t="s">
        <v>43</v>
      </c>
      <c r="B30" s="387" t="s">
        <v>494</v>
      </c>
      <c r="C30" s="388">
        <f>+C18+C29</f>
        <v>343789</v>
      </c>
      <c r="D30" s="387" t="s">
        <v>496</v>
      </c>
      <c r="E30" s="388">
        <f>+E18+E29</f>
        <v>371947</v>
      </c>
      <c r="F30" s="599"/>
    </row>
    <row r="31" spans="1:6" ht="13.5" thickBot="1">
      <c r="A31" s="381" t="s">
        <v>44</v>
      </c>
      <c r="B31" s="387" t="s">
        <v>173</v>
      </c>
      <c r="C31" s="388">
        <f>IF(C18-E18&lt;0,E18-C18,"-")</f>
        <v>59727</v>
      </c>
      <c r="D31" s="387" t="s">
        <v>174</v>
      </c>
      <c r="E31" s="388" t="str">
        <f>IF(C18-E18&gt;0,C18-E18,"-")</f>
        <v>-</v>
      </c>
      <c r="F31" s="599"/>
    </row>
    <row r="32" spans="1:6" ht="13.5" thickBot="1">
      <c r="A32" s="381" t="s">
        <v>45</v>
      </c>
      <c r="B32" s="387" t="s">
        <v>242</v>
      </c>
      <c r="C32" s="388">
        <f>IF(C18+C29-E30&lt;0,E30-(C18+C29),"-")</f>
        <v>28158</v>
      </c>
      <c r="D32" s="387" t="s">
        <v>243</v>
      </c>
      <c r="E32" s="388" t="str">
        <f>IF(C18+C29-E30&gt;0,C18+C29-E30,"-")</f>
        <v>-</v>
      </c>
      <c r="F32" s="599"/>
    </row>
    <row r="33" spans="2:4" ht="18.75">
      <c r="B33" s="600"/>
      <c r="C33" s="600"/>
      <c r="D33" s="600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firstPageNumber="26" useFirstPageNumber="1" horizontalDpi="600" verticalDpi="600" orientation="landscape" paperSize="9" r:id="rId1"/>
  <headerFooter alignWithMargins="0">
    <oddHeader xml:space="preserve">&amp;R&amp;"Times New Roman CE,Félkövér dőlt"&amp;11 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D40" sqref="D40"/>
    </sheetView>
  </sheetViews>
  <sheetFormatPr defaultColWidth="9.00390625" defaultRowHeight="12.75"/>
  <cols>
    <col min="1" max="1" width="6.875" style="62" customWidth="1"/>
    <col min="2" max="2" width="55.125" style="224" customWidth="1"/>
    <col min="3" max="3" width="16.375" style="62" customWidth="1"/>
    <col min="4" max="4" width="55.125" style="62" customWidth="1"/>
    <col min="5" max="5" width="16.375" style="62" customWidth="1"/>
    <col min="6" max="6" width="4.875" style="62" customWidth="1"/>
    <col min="7" max="16384" width="9.375" style="62" customWidth="1"/>
  </cols>
  <sheetData>
    <row r="1" spans="2:6" ht="31.5">
      <c r="B1" s="364" t="s">
        <v>163</v>
      </c>
      <c r="C1" s="365"/>
      <c r="D1" s="365"/>
      <c r="E1" s="365"/>
      <c r="F1" s="599" t="str">
        <f>+CONCATENATE("2.2. melléklet a ………../",LEFT(ÖSSZEFÜGGÉSEK!A5,4),". (……….) önkormányzati rendelethez")</f>
        <v>2.2. melléklet a ………../2016. (……….) önkormányzati rendelethez</v>
      </c>
    </row>
    <row r="2" spans="5:6" ht="14.25" thickBot="1">
      <c r="E2" s="366" t="s">
        <v>63</v>
      </c>
      <c r="F2" s="599"/>
    </row>
    <row r="3" spans="1:6" ht="13.5" thickBot="1">
      <c r="A3" s="601" t="s">
        <v>72</v>
      </c>
      <c r="B3" s="367" t="s">
        <v>58</v>
      </c>
      <c r="C3" s="368"/>
      <c r="D3" s="367" t="s">
        <v>59</v>
      </c>
      <c r="E3" s="369"/>
      <c r="F3" s="599"/>
    </row>
    <row r="4" spans="1:6" s="370" customFormat="1" ht="24.75" thickBot="1">
      <c r="A4" s="602"/>
      <c r="B4" s="225" t="s">
        <v>64</v>
      </c>
      <c r="C4" s="226" t="str">
        <f>+'2.1.sz.mell  '!C4</f>
        <v>2016. évi előirányzat</v>
      </c>
      <c r="D4" s="225" t="s">
        <v>64</v>
      </c>
      <c r="E4" s="226" t="str">
        <f>+'2.1.sz.mell  '!C4</f>
        <v>2016. évi előirányzat</v>
      </c>
      <c r="F4" s="599"/>
    </row>
    <row r="5" spans="1:6" s="370" customFormat="1" ht="13.5" thickBot="1">
      <c r="A5" s="371"/>
      <c r="B5" s="372" t="s">
        <v>503</v>
      </c>
      <c r="C5" s="373" t="s">
        <v>504</v>
      </c>
      <c r="D5" s="372" t="s">
        <v>505</v>
      </c>
      <c r="E5" s="374" t="s">
        <v>507</v>
      </c>
      <c r="F5" s="599"/>
    </row>
    <row r="6" spans="1:6" ht="12.75" customHeight="1">
      <c r="A6" s="376" t="s">
        <v>19</v>
      </c>
      <c r="B6" s="377" t="s">
        <v>394</v>
      </c>
      <c r="C6" s="353">
        <f>'1.1.sz.mell.'!C19</f>
        <v>4382</v>
      </c>
      <c r="D6" s="377" t="s">
        <v>234</v>
      </c>
      <c r="E6" s="359">
        <f>'1.1.sz.mell.'!C115</f>
        <v>6653</v>
      </c>
      <c r="F6" s="599"/>
    </row>
    <row r="7" spans="1:6" ht="12.75">
      <c r="A7" s="378" t="s">
        <v>20</v>
      </c>
      <c r="B7" s="379" t="s">
        <v>395</v>
      </c>
      <c r="C7" s="354">
        <f>'1.1.sz.mell.'!C25</f>
        <v>0</v>
      </c>
      <c r="D7" s="379" t="s">
        <v>400</v>
      </c>
      <c r="E7" s="360">
        <f>'1.1.sz.mell.'!C116</f>
        <v>0</v>
      </c>
      <c r="F7" s="599"/>
    </row>
    <row r="8" spans="1:6" ht="12.75" customHeight="1">
      <c r="A8" s="378" t="s">
        <v>21</v>
      </c>
      <c r="B8" s="379" t="s">
        <v>10</v>
      </c>
      <c r="C8" s="354">
        <f>'1.1.sz.mell.'!C46</f>
        <v>0</v>
      </c>
      <c r="D8" s="379" t="s">
        <v>191</v>
      </c>
      <c r="E8" s="360">
        <f>'1.1.sz.mell.'!C117</f>
        <v>3071</v>
      </c>
      <c r="F8" s="599"/>
    </row>
    <row r="9" spans="1:6" ht="12.75" customHeight="1">
      <c r="A9" s="378" t="s">
        <v>22</v>
      </c>
      <c r="B9" s="379" t="s">
        <v>396</v>
      </c>
      <c r="C9" s="354">
        <f>'1.1.sz.mell.'!C57</f>
        <v>33500</v>
      </c>
      <c r="D9" s="379" t="s">
        <v>401</v>
      </c>
      <c r="E9" s="360">
        <f>'1.1.sz.mell.'!C118</f>
        <v>0</v>
      </c>
      <c r="F9" s="599"/>
    </row>
    <row r="10" spans="1:6" ht="12.75" customHeight="1">
      <c r="A10" s="378" t="s">
        <v>23</v>
      </c>
      <c r="B10" s="379" t="s">
        <v>397</v>
      </c>
      <c r="C10" s="354">
        <f>'1.1.sz.mell.'!C61</f>
        <v>0</v>
      </c>
      <c r="D10" s="379" t="s">
        <v>237</v>
      </c>
      <c r="E10" s="360">
        <f>'1.1.sz.mell.'!C119</f>
        <v>0</v>
      </c>
      <c r="F10" s="599"/>
    </row>
    <row r="11" spans="1:6" ht="12.75" customHeight="1">
      <c r="A11" s="378" t="s">
        <v>24</v>
      </c>
      <c r="B11" s="379" t="s">
        <v>398</v>
      </c>
      <c r="C11" s="355"/>
      <c r="D11" s="488"/>
      <c r="E11" s="360"/>
      <c r="F11" s="599"/>
    </row>
    <row r="12" spans="1:6" ht="12.75" customHeight="1">
      <c r="A12" s="378" t="s">
        <v>25</v>
      </c>
      <c r="B12" s="52"/>
      <c r="C12" s="354"/>
      <c r="D12" s="488"/>
      <c r="E12" s="360"/>
      <c r="F12" s="599"/>
    </row>
    <row r="13" spans="1:6" ht="12.75" customHeight="1">
      <c r="A13" s="378" t="s">
        <v>26</v>
      </c>
      <c r="B13" s="52"/>
      <c r="C13" s="354"/>
      <c r="D13" s="489"/>
      <c r="E13" s="360"/>
      <c r="F13" s="599"/>
    </row>
    <row r="14" spans="1:6" ht="12.75" customHeight="1">
      <c r="A14" s="378" t="s">
        <v>27</v>
      </c>
      <c r="B14" s="486"/>
      <c r="C14" s="355"/>
      <c r="D14" s="488"/>
      <c r="E14" s="360"/>
      <c r="F14" s="599"/>
    </row>
    <row r="15" spans="1:6" ht="12.75">
      <c r="A15" s="378" t="s">
        <v>28</v>
      </c>
      <c r="B15" s="52"/>
      <c r="C15" s="355"/>
      <c r="D15" s="488"/>
      <c r="E15" s="360"/>
      <c r="F15" s="599"/>
    </row>
    <row r="16" spans="1:6" ht="12.75" customHeight="1" thickBot="1">
      <c r="A16" s="447" t="s">
        <v>29</v>
      </c>
      <c r="B16" s="487"/>
      <c r="C16" s="449"/>
      <c r="D16" s="448" t="s">
        <v>51</v>
      </c>
      <c r="E16" s="409"/>
      <c r="F16" s="599"/>
    </row>
    <row r="17" spans="1:6" ht="15.75" customHeight="1" thickBot="1">
      <c r="A17" s="381" t="s">
        <v>30</v>
      </c>
      <c r="B17" s="153" t="s">
        <v>408</v>
      </c>
      <c r="C17" s="357">
        <f>+C6+C8+C9+C11+C12+C13+C14+C15+C16</f>
        <v>37882</v>
      </c>
      <c r="D17" s="153" t="s">
        <v>409</v>
      </c>
      <c r="E17" s="362">
        <f>+E6+E8+E10+E11+E12+E13+E14+E15+E16</f>
        <v>9724</v>
      </c>
      <c r="F17" s="599"/>
    </row>
    <row r="18" spans="1:6" ht="12.75" customHeight="1">
      <c r="A18" s="376" t="s">
        <v>31</v>
      </c>
      <c r="B18" s="391" t="s">
        <v>255</v>
      </c>
      <c r="C18" s="398">
        <f>+C19+C20+C21+C22+C23</f>
        <v>0</v>
      </c>
      <c r="D18" s="384" t="s">
        <v>195</v>
      </c>
      <c r="E18" s="95"/>
      <c r="F18" s="599"/>
    </row>
    <row r="19" spans="1:6" ht="12.75" customHeight="1">
      <c r="A19" s="378" t="s">
        <v>32</v>
      </c>
      <c r="B19" s="392" t="s">
        <v>244</v>
      </c>
      <c r="C19" s="97"/>
      <c r="D19" s="384" t="s">
        <v>198</v>
      </c>
      <c r="E19" s="98"/>
      <c r="F19" s="599"/>
    </row>
    <row r="20" spans="1:6" ht="12.75" customHeight="1">
      <c r="A20" s="376" t="s">
        <v>33</v>
      </c>
      <c r="B20" s="392" t="s">
        <v>245</v>
      </c>
      <c r="C20" s="97"/>
      <c r="D20" s="384" t="s">
        <v>160</v>
      </c>
      <c r="E20" s="98"/>
      <c r="F20" s="599"/>
    </row>
    <row r="21" spans="1:6" ht="12.75" customHeight="1">
      <c r="A21" s="378" t="s">
        <v>34</v>
      </c>
      <c r="B21" s="392" t="s">
        <v>246</v>
      </c>
      <c r="C21" s="97"/>
      <c r="D21" s="384" t="s">
        <v>161</v>
      </c>
      <c r="E21" s="98"/>
      <c r="F21" s="599"/>
    </row>
    <row r="22" spans="1:6" ht="12.75" customHeight="1">
      <c r="A22" s="376" t="s">
        <v>35</v>
      </c>
      <c r="B22" s="392" t="s">
        <v>247</v>
      </c>
      <c r="C22" s="97"/>
      <c r="D22" s="383" t="s">
        <v>241</v>
      </c>
      <c r="E22" s="98"/>
      <c r="F22" s="599"/>
    </row>
    <row r="23" spans="1:6" ht="12.75" customHeight="1">
      <c r="A23" s="378" t="s">
        <v>36</v>
      </c>
      <c r="B23" s="393" t="s">
        <v>248</v>
      </c>
      <c r="C23" s="97"/>
      <c r="D23" s="384" t="s">
        <v>199</v>
      </c>
      <c r="E23" s="98"/>
      <c r="F23" s="599"/>
    </row>
    <row r="24" spans="1:6" ht="12.75" customHeight="1">
      <c r="A24" s="376" t="s">
        <v>37</v>
      </c>
      <c r="B24" s="394" t="s">
        <v>249</v>
      </c>
      <c r="C24" s="386">
        <f>+C25+C26+C27+C28+C29</f>
        <v>0</v>
      </c>
      <c r="D24" s="395" t="s">
        <v>197</v>
      </c>
      <c r="E24" s="98"/>
      <c r="F24" s="599"/>
    </row>
    <row r="25" spans="1:6" ht="12.75" customHeight="1">
      <c r="A25" s="378" t="s">
        <v>38</v>
      </c>
      <c r="B25" s="393" t="s">
        <v>250</v>
      </c>
      <c r="C25" s="97"/>
      <c r="D25" s="395" t="s">
        <v>402</v>
      </c>
      <c r="E25" s="98"/>
      <c r="F25" s="599"/>
    </row>
    <row r="26" spans="1:6" ht="12.75" customHeight="1">
      <c r="A26" s="376" t="s">
        <v>39</v>
      </c>
      <c r="B26" s="393" t="s">
        <v>251</v>
      </c>
      <c r="C26" s="97"/>
      <c r="D26" s="390"/>
      <c r="E26" s="98"/>
      <c r="F26" s="599"/>
    </row>
    <row r="27" spans="1:6" ht="12.75" customHeight="1">
      <c r="A27" s="378" t="s">
        <v>40</v>
      </c>
      <c r="B27" s="392" t="s">
        <v>252</v>
      </c>
      <c r="C27" s="97"/>
      <c r="D27" s="149"/>
      <c r="E27" s="98"/>
      <c r="F27" s="599"/>
    </row>
    <row r="28" spans="1:6" ht="12.75" customHeight="1">
      <c r="A28" s="376" t="s">
        <v>41</v>
      </c>
      <c r="B28" s="396" t="s">
        <v>253</v>
      </c>
      <c r="C28" s="97"/>
      <c r="D28" s="52"/>
      <c r="E28" s="98"/>
      <c r="F28" s="599"/>
    </row>
    <row r="29" spans="1:6" ht="12.75" customHeight="1" thickBot="1">
      <c r="A29" s="378" t="s">
        <v>42</v>
      </c>
      <c r="B29" s="397" t="s">
        <v>254</v>
      </c>
      <c r="C29" s="97"/>
      <c r="D29" s="149"/>
      <c r="E29" s="98"/>
      <c r="F29" s="599"/>
    </row>
    <row r="30" spans="1:6" ht="21.75" customHeight="1" thickBot="1">
      <c r="A30" s="381" t="s">
        <v>43</v>
      </c>
      <c r="B30" s="153" t="s">
        <v>399</v>
      </c>
      <c r="C30" s="357">
        <f>+C18+C24</f>
        <v>0</v>
      </c>
      <c r="D30" s="153" t="s">
        <v>403</v>
      </c>
      <c r="E30" s="362">
        <f>SUM(E18:E29)</f>
        <v>0</v>
      </c>
      <c r="F30" s="599"/>
    </row>
    <row r="31" spans="1:6" ht="13.5" thickBot="1">
      <c r="A31" s="381" t="s">
        <v>44</v>
      </c>
      <c r="B31" s="387" t="s">
        <v>404</v>
      </c>
      <c r="C31" s="388">
        <f>+C17+C30</f>
        <v>37882</v>
      </c>
      <c r="D31" s="387" t="s">
        <v>405</v>
      </c>
      <c r="E31" s="388">
        <f>+E17+E30</f>
        <v>9724</v>
      </c>
      <c r="F31" s="599"/>
    </row>
    <row r="32" spans="1:6" ht="13.5" thickBot="1">
      <c r="A32" s="381" t="s">
        <v>45</v>
      </c>
      <c r="B32" s="387" t="s">
        <v>173</v>
      </c>
      <c r="C32" s="388" t="str">
        <f>IF(C17-E17&lt;0,E17-C17,"-")</f>
        <v>-</v>
      </c>
      <c r="D32" s="387" t="s">
        <v>174</v>
      </c>
      <c r="E32" s="388">
        <f>IF(C17-E17&gt;0,C17-E17,"-")</f>
        <v>28158</v>
      </c>
      <c r="F32" s="599"/>
    </row>
    <row r="33" spans="1:6" ht="13.5" thickBot="1">
      <c r="A33" s="381" t="s">
        <v>46</v>
      </c>
      <c r="B33" s="387" t="s">
        <v>242</v>
      </c>
      <c r="C33" s="388" t="str">
        <f>IF(C17+C30-E26&lt;0,E26-(C17+C30),"-")</f>
        <v>-</v>
      </c>
      <c r="D33" s="387" t="s">
        <v>243</v>
      </c>
      <c r="E33" s="388">
        <f>IF(C17+C30-E26&gt;0,C17+C30-E26,"-")</f>
        <v>37882</v>
      </c>
      <c r="F33" s="599"/>
    </row>
  </sheetData>
  <sheetProtection sheet="1" objects="1" scenarios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firstPageNumber="27" useFirstPageNumber="1" horizontalDpi="600" verticalDpi="600" orientation="landscape" paperSize="9" scale="9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4" t="s">
        <v>155</v>
      </c>
      <c r="E1" s="157" t="s">
        <v>159</v>
      </c>
    </row>
    <row r="3" spans="1:5" ht="12.75">
      <c r="A3" s="163"/>
      <c r="B3" s="164"/>
      <c r="C3" s="163"/>
      <c r="D3" s="166"/>
      <c r="E3" s="164"/>
    </row>
    <row r="4" spans="1:5" ht="15.75">
      <c r="A4" s="107" t="str">
        <f>+ÖSSZEFÜGGÉSEK!A5</f>
        <v>2016. évi előirányzat BEVÉTELEK</v>
      </c>
      <c r="B4" s="165"/>
      <c r="C4" s="174"/>
      <c r="D4" s="166"/>
      <c r="E4" s="164"/>
    </row>
    <row r="5" spans="1:5" ht="12.75">
      <c r="A5" s="163"/>
      <c r="B5" s="164"/>
      <c r="C5" s="163"/>
      <c r="D5" s="166"/>
      <c r="E5" s="164"/>
    </row>
    <row r="6" spans="1:5" ht="12.75">
      <c r="A6" s="163" t="s">
        <v>556</v>
      </c>
      <c r="B6" s="164">
        <f>+'1.1.sz.mell.'!C62</f>
        <v>345250</v>
      </c>
      <c r="C6" s="163" t="s">
        <v>497</v>
      </c>
      <c r="D6" s="166">
        <f>+'2.1.sz.mell  '!C18+'2.2.sz.mell  '!C17</f>
        <v>345250</v>
      </c>
      <c r="E6" s="164">
        <f aca="true" t="shared" si="0" ref="E6:E15">+B6-D6</f>
        <v>0</v>
      </c>
    </row>
    <row r="7" spans="1:5" ht="12.75">
      <c r="A7" s="163" t="s">
        <v>557</v>
      </c>
      <c r="B7" s="164">
        <f>+'1.1.sz.mell.'!C86</f>
        <v>36421</v>
      </c>
      <c r="C7" s="163" t="s">
        <v>498</v>
      </c>
      <c r="D7" s="166">
        <f>+'2.1.sz.mell  '!C29+'2.2.sz.mell  '!C30</f>
        <v>36421</v>
      </c>
      <c r="E7" s="164">
        <f t="shared" si="0"/>
        <v>0</v>
      </c>
    </row>
    <row r="8" spans="1:5" ht="12.75">
      <c r="A8" s="163" t="s">
        <v>558</v>
      </c>
      <c r="B8" s="164">
        <f>+'1.1.sz.mell.'!C87</f>
        <v>381671</v>
      </c>
      <c r="C8" s="163" t="s">
        <v>499</v>
      </c>
      <c r="D8" s="166">
        <f>+'2.1.sz.mell  '!C30+'2.2.sz.mell  '!C31</f>
        <v>381671</v>
      </c>
      <c r="E8" s="164">
        <f t="shared" si="0"/>
        <v>0</v>
      </c>
    </row>
    <row r="9" spans="1:5" ht="12.75">
      <c r="A9" s="163"/>
      <c r="B9" s="164"/>
      <c r="C9" s="163"/>
      <c r="D9" s="166"/>
      <c r="E9" s="164"/>
    </row>
    <row r="10" spans="1:5" ht="12.75">
      <c r="A10" s="163"/>
      <c r="B10" s="164"/>
      <c r="C10" s="163"/>
      <c r="D10" s="166"/>
      <c r="E10" s="164"/>
    </row>
    <row r="11" spans="1:5" ht="15.75">
      <c r="A11" s="107" t="str">
        <f>+ÖSSZEFÜGGÉSEK!A12</f>
        <v>2016. évi előirányzat KIADÁSOK</v>
      </c>
      <c r="B11" s="165"/>
      <c r="C11" s="174"/>
      <c r="D11" s="166"/>
      <c r="E11" s="164"/>
    </row>
    <row r="12" spans="1:5" ht="12.75">
      <c r="A12" s="163"/>
      <c r="B12" s="164"/>
      <c r="C12" s="163"/>
      <c r="D12" s="166"/>
      <c r="E12" s="164"/>
    </row>
    <row r="13" spans="1:5" ht="12.75">
      <c r="A13" s="163" t="s">
        <v>559</v>
      </c>
      <c r="B13" s="164">
        <f>+'1.1.sz.mell.'!C128</f>
        <v>376819</v>
      </c>
      <c r="C13" s="163" t="s">
        <v>500</v>
      </c>
      <c r="D13" s="166">
        <f>+'2.1.sz.mell  '!E18+'2.2.sz.mell  '!E17</f>
        <v>376819</v>
      </c>
      <c r="E13" s="164">
        <f t="shared" si="0"/>
        <v>0</v>
      </c>
    </row>
    <row r="14" spans="1:5" ht="12.75">
      <c r="A14" s="163" t="s">
        <v>560</v>
      </c>
      <c r="B14" s="164">
        <f>+'1.1.sz.mell.'!C153</f>
        <v>4852</v>
      </c>
      <c r="C14" s="163" t="s">
        <v>501</v>
      </c>
      <c r="D14" s="166">
        <f>+'2.1.sz.mell  '!E29+'2.2.sz.mell  '!E30</f>
        <v>4852</v>
      </c>
      <c r="E14" s="164">
        <f t="shared" si="0"/>
        <v>0</v>
      </c>
    </row>
    <row r="15" spans="1:5" ht="12.75">
      <c r="A15" s="163" t="s">
        <v>561</v>
      </c>
      <c r="B15" s="164">
        <f>+'1.1.sz.mell.'!C154</f>
        <v>381671</v>
      </c>
      <c r="C15" s="163" t="s">
        <v>502</v>
      </c>
      <c r="D15" s="166">
        <f>+'2.1.sz.mell  '!E30+'2.2.sz.mell  '!E31</f>
        <v>381671</v>
      </c>
      <c r="E15" s="164">
        <f t="shared" si="0"/>
        <v>0</v>
      </c>
    </row>
    <row r="16" spans="1:5" ht="12.75">
      <c r="A16" s="155"/>
      <c r="B16" s="155"/>
      <c r="C16" s="163"/>
      <c r="D16" s="166"/>
      <c r="E16" s="156"/>
    </row>
    <row r="17" spans="1:5" ht="12.75">
      <c r="A17" s="155"/>
      <c r="B17" s="155"/>
      <c r="C17" s="155"/>
      <c r="D17" s="155"/>
      <c r="E17" s="155"/>
    </row>
    <row r="18" spans="1:5" ht="12.75">
      <c r="A18" s="155"/>
      <c r="B18" s="155"/>
      <c r="C18" s="155"/>
      <c r="D18" s="155"/>
      <c r="E18" s="155"/>
    </row>
    <row r="19" spans="1:5" ht="12.75">
      <c r="A19" s="155"/>
      <c r="B19" s="155"/>
      <c r="C19" s="155"/>
      <c r="D19" s="155"/>
      <c r="E19" s="155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B2" sqref="B2"/>
    </sheetView>
  </sheetViews>
  <sheetFormatPr defaultColWidth="9.00390625" defaultRowHeight="12.75"/>
  <cols>
    <col min="1" max="1" width="5.625" style="177" customWidth="1"/>
    <col min="2" max="2" width="35.625" style="177" customWidth="1"/>
    <col min="3" max="6" width="14.00390625" style="177" customWidth="1"/>
    <col min="7" max="16384" width="9.375" style="177" customWidth="1"/>
  </cols>
  <sheetData>
    <row r="1" spans="1:6" ht="33" customHeight="1">
      <c r="A1" s="603" t="s">
        <v>577</v>
      </c>
      <c r="B1" s="603"/>
      <c r="C1" s="603"/>
      <c r="D1" s="603"/>
      <c r="E1" s="603"/>
      <c r="F1" s="603"/>
    </row>
    <row r="2" spans="1:7" ht="15.75" customHeight="1" thickBot="1">
      <c r="A2" s="178"/>
      <c r="B2" s="178" t="s">
        <v>585</v>
      </c>
      <c r="C2" s="604"/>
      <c r="D2" s="604"/>
      <c r="E2" s="611" t="s">
        <v>56</v>
      </c>
      <c r="F2" s="611"/>
      <c r="G2" s="184"/>
    </row>
    <row r="3" spans="1:6" ht="63" customHeight="1">
      <c r="A3" s="607" t="s">
        <v>17</v>
      </c>
      <c r="B3" s="609" t="s">
        <v>201</v>
      </c>
      <c r="C3" s="609" t="s">
        <v>259</v>
      </c>
      <c r="D3" s="609"/>
      <c r="E3" s="609"/>
      <c r="F3" s="605" t="s">
        <v>512</v>
      </c>
    </row>
    <row r="4" spans="1:6" ht="15.75" thickBot="1">
      <c r="A4" s="608"/>
      <c r="B4" s="610"/>
      <c r="C4" s="543">
        <f>+LEFT(ÖSSZEFÜGGÉSEK!A5,4)+1</f>
        <v>2017</v>
      </c>
      <c r="D4" s="543">
        <f>+C4+1</f>
        <v>2018</v>
      </c>
      <c r="E4" s="543">
        <f>+D4+1</f>
        <v>2019</v>
      </c>
      <c r="F4" s="606"/>
    </row>
    <row r="5" spans="1:6" ht="15.75" thickBot="1">
      <c r="A5" s="181"/>
      <c r="B5" s="182" t="s">
        <v>503</v>
      </c>
      <c r="C5" s="182" t="s">
        <v>504</v>
      </c>
      <c r="D5" s="182" t="s">
        <v>505</v>
      </c>
      <c r="E5" s="182" t="s">
        <v>507</v>
      </c>
      <c r="F5" s="183" t="s">
        <v>506</v>
      </c>
    </row>
    <row r="6" spans="1:6" ht="15">
      <c r="A6" s="180" t="s">
        <v>19</v>
      </c>
      <c r="B6" s="202"/>
      <c r="C6" s="203"/>
      <c r="D6" s="203"/>
      <c r="E6" s="203"/>
      <c r="F6" s="187">
        <f>SUM(C6:E6)</f>
        <v>0</v>
      </c>
    </row>
    <row r="7" spans="1:6" ht="15">
      <c r="A7" s="179" t="s">
        <v>20</v>
      </c>
      <c r="B7" s="204"/>
      <c r="C7" s="205"/>
      <c r="D7" s="205"/>
      <c r="E7" s="205"/>
      <c r="F7" s="188">
        <f>SUM(C7:E7)</f>
        <v>0</v>
      </c>
    </row>
    <row r="8" spans="1:6" ht="15">
      <c r="A8" s="179" t="s">
        <v>21</v>
      </c>
      <c r="B8" s="204"/>
      <c r="C8" s="205"/>
      <c r="D8" s="205"/>
      <c r="E8" s="205"/>
      <c r="F8" s="188">
        <f>SUM(C8:E8)</f>
        <v>0</v>
      </c>
    </row>
    <row r="9" spans="1:6" ht="15">
      <c r="A9" s="179" t="s">
        <v>22</v>
      </c>
      <c r="B9" s="204"/>
      <c r="C9" s="205"/>
      <c r="D9" s="205"/>
      <c r="E9" s="205"/>
      <c r="F9" s="188">
        <f>SUM(C9:E9)</f>
        <v>0</v>
      </c>
    </row>
    <row r="10" spans="1:6" ht="15.75" thickBot="1">
      <c r="A10" s="185" t="s">
        <v>23</v>
      </c>
      <c r="B10" s="206"/>
      <c r="C10" s="207"/>
      <c r="D10" s="207"/>
      <c r="E10" s="207"/>
      <c r="F10" s="188">
        <f>SUM(C10:E10)</f>
        <v>0</v>
      </c>
    </row>
    <row r="11" spans="1:6" s="526" customFormat="1" ht="15" thickBot="1">
      <c r="A11" s="523" t="s">
        <v>24</v>
      </c>
      <c r="B11" s="186" t="s">
        <v>202</v>
      </c>
      <c r="C11" s="524">
        <f>SUM(C6:C10)</f>
        <v>0</v>
      </c>
      <c r="D11" s="524">
        <f>SUM(D6:D10)</f>
        <v>0</v>
      </c>
      <c r="E11" s="524">
        <f>SUM(E6:E10)</f>
        <v>0</v>
      </c>
      <c r="F11" s="525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firstPageNumber="28" useFirstPageNumber="1" horizontalDpi="600" verticalDpi="600" orientation="portrait" paperSize="9" scale="95" r:id="rId1"/>
  <headerFooter alignWithMargins="0">
    <oddHeader>&amp;R&amp;"Times New Roman CE,Félkövér dőlt"&amp;11 3. melléklet a ...../2016. (....) önkormányzati rendelethez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Polgármesteri Hivatal Alattyán</cp:lastModifiedBy>
  <cp:lastPrinted>2016-02-17T08:05:38Z</cp:lastPrinted>
  <dcterms:created xsi:type="dcterms:W3CDTF">1999-10-30T10:30:45Z</dcterms:created>
  <dcterms:modified xsi:type="dcterms:W3CDTF">2016-02-18T11:16:42Z</dcterms:modified>
  <cp:category/>
  <cp:version/>
  <cp:contentType/>
  <cp:contentStatus/>
</cp:coreProperties>
</file>