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4C0"/>
  <workbookPr codeName="ThisWorkbook"/>
  <bookViews>
    <workbookView xWindow="120" yWindow="15" windowWidth="11700" windowHeight="6540" tabRatio="727" firstSheet="17" activeTab="20"/>
  </bookViews>
  <sheets>
    <sheet name="1.mell.1.old KVETÉSI, PÜ MÉRL" sheetId="1" r:id="rId1"/>
    <sheet name="1.mell. 2.old" sheetId="2" r:id="rId2"/>
    <sheet name="1. mell. 3. old" sheetId="3" r:id="rId3"/>
    <sheet name="2.mell. 1. old BEV KIAD MÉRL " sheetId="4" r:id="rId4"/>
    <sheet name="2.mell.2.old  " sheetId="5" r:id="rId5"/>
    <sheet name="3.sz.mell. BERUH" sheetId="6" r:id="rId6"/>
    <sheet name="4.sz.mell. FELÚJ" sheetId="7" r:id="rId7"/>
    <sheet name="5. sz. mell. EU TÁM " sheetId="8" r:id="rId8"/>
    <sheet name="6.mell. 1.old BEV KIAD ELŐIR" sheetId="9" r:id="rId9"/>
    <sheet name="6. mell. 2. old" sheetId="10" r:id="rId10"/>
    <sheet name="7. mell. 1. old VAGYONKIMUT" sheetId="11" r:id="rId11"/>
    <sheet name="7. mell. 2. old" sheetId="12" r:id="rId12"/>
    <sheet name="7. mell. 3. old" sheetId="13" r:id="rId13"/>
    <sheet name="7. mell. 4. old" sheetId="14" r:id="rId14"/>
    <sheet name="8. mell.Többéves kihat" sheetId="15" r:id="rId15"/>
    <sheet name="9. mell.PÉNZESZK VÁLTOZÁS" sheetId="16" r:id="rId16"/>
    <sheet name="10.sz. mell. - Maradványkimut." sheetId="17" r:id="rId17"/>
    <sheet name="11.sz. mell - Eredménykimut." sheetId="18" r:id="rId18"/>
    <sheet name="12.sz. mell. - Falugondnok" sheetId="19" r:id="rId19"/>
    <sheet name="13.sz. mell. - Létszámkeret" sheetId="20" r:id="rId20"/>
    <sheet name="14.sz. mell. - Közfoglalk." sheetId="21" r:id="rId21"/>
  </sheets>
  <externalReferences>
    <externalReference r:id="rId24"/>
    <externalReference r:id="rId25"/>
  </externalReferences>
  <definedNames>
    <definedName name="_ftn1" localSheetId="12">'7. mell. 3. old'!$A$27</definedName>
    <definedName name="_ftnref1" localSheetId="12">'7. mell. 3. old'!$A$18</definedName>
    <definedName name="_xlnm.Print_Titles" localSheetId="9">'6. mell. 2. old'!$1:$6</definedName>
    <definedName name="_xlnm.Print_Titles" localSheetId="8">'6.mell. 1.old BEV KIAD ELŐIR'!$1:$6</definedName>
    <definedName name="_xlnm.Print_Titles" localSheetId="10">'7. mell. 1. old VAGYONKIMUT'!$2:$6</definedName>
    <definedName name="_xlnm.Print_Area" localSheetId="2">'1. mell. 3. old'!$A$1:$E$146</definedName>
    <definedName name="_xlnm.Print_Area" localSheetId="1">'1.mell. 2.old'!$A$1:$E$152</definedName>
    <definedName name="_xlnm.Print_Area" localSheetId="0">'1.mell.1.old KVETÉSI, PÜ MÉRL'!$A$1:$E$152</definedName>
    <definedName name="_xlnm.Print_Area" localSheetId="3">'2.mell. 1. old BEV KIAD MÉRL '!$A$1:$J$30</definedName>
    <definedName name="_xlnm.Print_Area" localSheetId="10">'7. mell. 1. old VAGYONKIMUT'!$A$1:$E$66</definedName>
    <definedName name="_xlnm.Print_Area" localSheetId="11">'7. mell. 2. old'!$A$1:$C$22</definedName>
    <definedName name="_xlnm.Print_Area" localSheetId="12">'7. mell. 3. old'!$A$1:$D$39</definedName>
    <definedName name="_xlnm.Print_Area" localSheetId="13">'7. mell. 4. old'!$A$1:$D$15</definedName>
  </definedNames>
  <calcPr fullCalcOnLoad="1"/>
</workbook>
</file>

<file path=xl/sharedStrings.xml><?xml version="1.0" encoding="utf-8"?>
<sst xmlns="http://schemas.openxmlformats.org/spreadsheetml/2006/main" count="2302" uniqueCount="762">
  <si>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</si>
  <si>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</si>
  <si>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</si>
  <si>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</si>
  <si>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</si>
  <si>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</si>
  <si>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</si>
  <si>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</si>
  <si>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Egyéb felhalmozási célú támogatások bevételei ÁHT-n belülről</t>
  </si>
  <si>
    <t>munkajogi</t>
  </si>
  <si>
    <t>statisztikai</t>
  </si>
  <si>
    <t>BEVÉTELEK</t>
  </si>
  <si>
    <t>Árukészlet értékesítés</t>
  </si>
  <si>
    <t>Támogatás értékű bevételek</t>
  </si>
  <si>
    <t>KIADÁSOK</t>
  </si>
  <si>
    <t>Dologi juttatások</t>
  </si>
  <si>
    <t>Felhalmozási kiadások</t>
  </si>
  <si>
    <t>Ágazati pótlék, bérkompenzáció</t>
  </si>
  <si>
    <t>Önkormányzat egyéb</t>
  </si>
  <si>
    <t>Önkormányzat közfoglalkoztatott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</si>
  <si>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</si>
  <si>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</si>
  <si>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</si>
  <si>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</si>
  <si>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</si>
  <si>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</si>
  <si>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</si>
  <si>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</si>
  <si>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</si>
  <si>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</si>
  <si>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</si>
  <si>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</si>
  <si>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</si>
  <si>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</si>
  <si>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</si>
  <si>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</si>
  <si>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</si>
  <si>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</si>
  <si>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</si>
  <si>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</si>
  <si>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</si>
  <si>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</si>
  <si>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</si>
  <si>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</si>
  <si>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</si>
  <si>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</si>
  <si>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</si>
  <si>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</si>
  <si>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</si>
  <si>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</si>
  <si>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</si>
  <si>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</si>
  <si>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</si>
  <si>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</si>
  <si>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</si>
  <si>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</si>
  <si>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</si>
  <si>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</si>
  <si>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</si>
  <si>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</si>
  <si>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</si>
  <si>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</si>
  <si>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</si>
  <si>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</si>
  <si>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</si>
  <si>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</si>
  <si>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</si>
  <si>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</si>
  <si>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</si>
  <si>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</si>
  <si>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</si>
  <si>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</si>
  <si>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</si>
  <si>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</si>
  <si>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</si>
  <si>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</si>
  <si>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</si>
  <si>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</si>
  <si>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</si>
  <si>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</si>
  <si>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</si>
  <si>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</si>
  <si>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</si>
  <si>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</si>
  <si>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</si>
  <si>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</si>
  <si>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</si>
  <si>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</si>
  <si>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</si>
  <si>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</si>
  <si>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</si>
  <si>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</si>
  <si>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</si>
  <si>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</si>
  <si>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</si>
  <si>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</si>
  <si>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</si>
  <si>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</si>
  <si>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</si>
  <si>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</si>
  <si>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</si>
  <si>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</si>
  <si>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</si>
  <si>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</si>
  <si>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</si>
  <si>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</si>
  <si>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</si>
  <si>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</si>
  <si>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</si>
  <si>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</si>
  <si>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</si>
  <si>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</si>
  <si>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</si>
  <si>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</si>
  <si>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</si>
  <si>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</si>
  <si>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</si>
  <si>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</si>
  <si>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</si>
  <si>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</si>
  <si>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</si>
  <si>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</si>
  <si>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</si>
  <si>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</si>
  <si>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</si>
  <si>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</si>
  <si>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</si>
  <si>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</si>
  <si>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</si>
  <si>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</si>
  <si>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</si>
  <si>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</si>
  <si>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</si>
  <si>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</si>
  <si>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</si>
  <si>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</si>
  <si>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</si>
  <si>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</si>
  <si>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</si>
  <si>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</si>
  <si>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</si>
  <si>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</si>
  <si>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</si>
  <si>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</si>
  <si>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</si>
  <si>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</si>
  <si>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</si>
  <si>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</si>
  <si>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</si>
  <si>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</si>
  <si>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</si>
  <si>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</si>
  <si>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</si>
  <si>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</si>
  <si>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</si>
  <si>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</si>
  <si>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</si>
  <si>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</si>
  <si>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</si>
  <si>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</si>
  <si>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</si>
  <si>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</si>
  <si>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</si>
  <si>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</si>
  <si>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</si>
  <si>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</si>
  <si>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</si>
  <si>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</si>
  <si>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</si>
  <si>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</si>
  <si>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</si>
  <si>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</si>
  <si>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</si>
  <si>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</si>
  <si>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</si>
  <si>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</si>
  <si>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</si>
  <si>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</si>
  <si>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</si>
  <si>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</si>
  <si>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</si>
  <si>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</si>
  <si>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</si>
  <si>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</si>
  <si>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</si>
  <si>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</si>
  <si>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</si>
  <si>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</si>
  <si>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</si>
  <si>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</si>
  <si>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</si>
  <si>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</si>
  <si>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</si>
  <si>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</si>
  <si>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</si>
  <si>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</si>
  <si>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</si>
  <si>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</si>
  <si>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</si>
  <si>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</si>
  <si>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</si>
  <si>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</si>
  <si>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</si>
  <si>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</si>
  <si>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</si>
  <si>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</si>
  <si>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</si>
  <si>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</si>
  <si>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</si>
  <si>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</si>
  <si>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</si>
  <si>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</si>
  <si>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</si>
  <si>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</si>
  <si>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</si>
  <si>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</si>
  <si>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</si>
  <si>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</si>
  <si>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</si>
  <si>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</si>
  <si>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</si>
  <si>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</si>
  <si>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</si>
  <si>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</si>
  <si>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</si>
  <si>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</si>
  <si>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</si>
  <si>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</si>
  <si>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</si>
  <si>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</si>
  <si>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</si>
  <si>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</si>
  <si>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</si>
  <si>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</si>
  <si>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</si>
  <si>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</si>
  <si>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</si>
  <si>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</si>
  <si>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</si>
  <si>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</si>
  <si>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</si>
  <si>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</si>
  <si>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</si>
  <si>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</si>
  <si>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</si>
  <si>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</si>
  <si>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</si>
  <si>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</si>
  <si>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</si>
  <si>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</si>
  <si>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</si>
  <si>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</si>
  <si>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</si>
  <si>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</si>
  <si>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</si>
  <si>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</si>
  <si>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</si>
  <si>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</si>
  <si>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</si>
  <si>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</si>
  <si>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</si>
  <si>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</si>
  <si>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</si>
  <si>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</si>
  <si>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</si>
  <si>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</si>
  <si>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</si>
  <si>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</si>
  <si>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</si>
  <si>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</si>
  <si>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</si>
  <si>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</si>
  <si>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</si>
  <si>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</si>
  <si>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</si>
  <si>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</si>
  <si>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</si>
  <si>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</si>
  <si>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</si>
  <si>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</si>
  <si>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</si>
  <si>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</si>
  <si>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</si>
  <si>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</si>
  <si>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</si>
  <si>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</si>
  <si>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</si>
  <si>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</si>
  <si>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</si>
  <si>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</si>
  <si>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</si>
  <si>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</si>
  <si>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</si>
  <si>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</si>
  <si>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</si>
  <si>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</si>
  <si>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</si>
  <si>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</si>
  <si>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</si>
  <si>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</si>
  <si>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</si>
  <si>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</si>
  <si>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</si>
  <si>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</si>
  <si>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</si>
  <si>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</si>
  <si>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</si>
  <si>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</si>
  <si>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</si>
  <si>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</si>
  <si>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</si>
  <si>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</si>
  <si>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</si>
  <si>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</si>
  <si>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</si>
  <si>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</si>
  <si>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</si>
  <si>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</si>
  <si>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</si>
  <si>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</si>
  <si>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</si>
  <si>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</si>
  <si>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</si>
  <si>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</si>
  <si>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</si>
  <si>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</si>
  <si>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</si>
  <si>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</si>
  <si>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</si>
  <si>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</si>
  <si>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</si>
  <si>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</si>
  <si>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</si>
  <si>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</si>
  <si>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</si>
  <si>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</si>
  <si>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</si>
  <si>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</si>
  <si>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</si>
  <si>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</si>
  <si>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</si>
  <si>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</si>
  <si>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</si>
  <si>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</si>
  <si>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</si>
  <si>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</si>
  <si>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</si>
  <si>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</si>
  <si>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</si>
  <si>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</si>
  <si>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</si>
  <si>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</si>
  <si>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</si>
  <si>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</si>
  <si>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</si>
  <si>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</si>
  <si>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</si>
  <si>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</si>
  <si>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</si>
  <si>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</si>
  <si>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</si>
  <si>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</si>
  <si>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</si>
  <si>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</si>
  <si>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</si>
  <si>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</si>
  <si>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</si>
  <si>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</si>
  <si>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</si>
  <si>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</si>
  <si>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</si>
  <si>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</si>
  <si>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</si>
  <si>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</si>
  <si>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</si>
  <si>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</si>
  <si>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</si>
  <si>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</si>
  <si>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</si>
  <si>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</si>
  <si>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</si>
  <si>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</si>
  <si>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</si>
  <si>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</si>
  <si>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</si>
  <si>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</si>
  <si>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</si>
  <si>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</si>
  <si>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</si>
  <si>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</si>
  <si>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</si>
  <si>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</si>
  <si>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</si>
  <si>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</si>
  <si>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</si>
  <si>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</si>
  <si>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</si>
  <si>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</si>
  <si>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</si>
  <si>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</si>
  <si>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</si>
  <si>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</si>
  <si>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</si>
  <si>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</si>
  <si>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</si>
  <si>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</si>
  <si>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</si>
  <si>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</si>
  <si>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</si>
  <si>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</si>
  <si>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</si>
  <si>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</si>
  <si>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</si>
  <si>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</si>
  <si>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</si>
  <si>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</si>
  <si>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</si>
  <si>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</si>
  <si>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</si>
  <si>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</si>
  <si>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</si>
  <si>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</si>
  <si>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</si>
  <si>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</si>
  <si>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</si>
  <si>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</si>
  <si>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</si>
  <si>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</si>
  <si>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</si>
  <si>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</si>
  <si>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</si>
  <si>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</si>
  <si>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</si>
  <si>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</si>
  <si>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</si>
  <si>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</si>
  <si>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</si>
  <si>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</si>
  <si>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</si>
  <si>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</si>
  <si>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</si>
  <si>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</si>
  <si>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</si>
  <si>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</si>
  <si>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</si>
  <si>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</si>
  <si>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</si>
  <si>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</si>
  <si>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</si>
  <si>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</si>
  <si>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</si>
  <si>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</si>
  <si>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</si>
  <si>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</si>
  <si>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</si>
  <si>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</si>
  <si>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</si>
  <si>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</si>
  <si>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</si>
  <si>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</si>
  <si>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</si>
  <si>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</si>
  <si>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</si>
  <si>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</si>
  <si>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</si>
  <si>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</si>
  <si>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</si>
  <si>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</si>
  <si>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</si>
  <si>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</si>
  <si>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</si>
  <si>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</si>
  <si>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</si>
  <si>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</si>
  <si>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</si>
  <si>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</si>
  <si>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</si>
  <si>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</si>
  <si>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</si>
  <si>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</si>
  <si>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</si>
  <si>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</si>
  <si>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</si>
  <si>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</si>
  <si>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</si>
  <si>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</si>
  <si>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</si>
  <si>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</si>
  <si>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</si>
  <si>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</si>
  <si>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</si>
  <si>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</si>
  <si>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</si>
  <si>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</si>
  <si>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</si>
  <si>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</si>
  <si>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</si>
  <si>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</si>
  <si>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</si>
  <si>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</si>
  <si>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</si>
  <si>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</si>
  <si>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</si>
  <si>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</si>
  <si>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</si>
  <si>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</si>
  <si>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</si>
  <si>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</si>
  <si>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</si>
  <si>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</si>
  <si>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</si>
  <si>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</si>
  <si>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</si>
  <si>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</si>
  <si>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</si>
  <si>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</si>
  <si>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</si>
  <si>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</si>
  <si>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</si>
  <si>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</si>
  <si>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</si>
  <si>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</si>
  <si>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</si>
  <si>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</si>
  <si>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</si>
  <si>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</si>
  <si>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</si>
  <si>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</si>
  <si>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</si>
  <si>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</si>
  <si>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</si>
  <si>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</si>
  <si>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</si>
  <si>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</si>
  <si>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</si>
  <si>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</si>
  <si>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</si>
  <si>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</si>
  <si>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</si>
  <si>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</si>
  <si>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</si>
  <si>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</si>
  <si>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</si>
  <si>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Éves engedélyezett létszám előirányzat  (fő)</t>
  </si>
  <si>
    <t>Hitel-, kölcsönfelvétel államháztartáson kívülről  (10.1.+…+10.3.)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</si>
  <si>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</si>
  <si>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</si>
  <si>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</si>
  <si>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</si>
  <si>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</si>
  <si>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</si>
  <si>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</si>
  <si>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</si>
  <si>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</si>
  <si>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</si>
  <si>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</si>
  <si>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</si>
  <si>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</si>
  <si>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</si>
  <si>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</si>
  <si>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</si>
  <si>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</si>
  <si>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</si>
  <si>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</si>
  <si>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</si>
  <si>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</si>
  <si>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</si>
  <si>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</si>
  <si>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</si>
  <si>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</si>
  <si>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</si>
  <si>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</si>
  <si>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</si>
  <si>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</si>
  <si>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</si>
  <si>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</si>
  <si>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</si>
  <si>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</si>
  <si>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MARADVÁNYKIMUTATÁS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</si>
  <si>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</si>
  <si>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</si>
  <si>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</si>
  <si>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</si>
  <si>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</si>
  <si>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</si>
  <si>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</si>
  <si>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</si>
  <si>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</si>
  <si>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</si>
  <si>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</si>
  <si>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</si>
  <si>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</si>
  <si>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</si>
  <si>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</si>
  <si>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</si>
  <si>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</si>
  <si>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</si>
  <si>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</si>
  <si>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</si>
  <si>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</si>
  <si>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</si>
  <si>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</si>
  <si>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EREDMÉNYKIMUTATÁS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</si>
  <si>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</si>
  <si>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</si>
  <si>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</si>
  <si>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</si>
  <si>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</si>
  <si>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</si>
  <si>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</si>
  <si>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</si>
  <si>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</si>
  <si>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III   Egyéb eredményszemléletű bevételek (=06+07+08)</t>
  </si>
  <si>
    <t>IV   Anyagjellegű ráfordítások (=09+10+11+12)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</si>
  <si>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</si>
  <si>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</si>
  <si>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</si>
  <si>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</si>
  <si>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B)   PÉNZÜGYI MŰVELETEK EREDMÉNYE (=VIII-IX)</t>
  </si>
  <si>
    <t>Bevétel</t>
  </si>
  <si>
    <t>ezer Ft</t>
  </si>
  <si>
    <t>Kiadás</t>
  </si>
  <si>
    <t>Normatív állami támogatás</t>
  </si>
  <si>
    <t>Rendszeres személyi juttatások</t>
  </si>
  <si>
    <t>Nem rendszeres szem. juttatások</t>
  </si>
  <si>
    <t>Munkaadókat terhelő járulékok</t>
  </si>
  <si>
    <t>Dologi kiadások</t>
  </si>
  <si>
    <t>Beruházási célú előzetesen felszámított ÁFA</t>
  </si>
  <si>
    <t>Források</t>
  </si>
  <si>
    <t>Támogatási szerződés szerinti bevételek, kiadások</t>
  </si>
  <si>
    <t>Eredeti</t>
  </si>
  <si>
    <t>Módosított</t>
  </si>
  <si>
    <t>Évenkénti üteme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</si>
  <si>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</si>
  <si>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</si>
  <si>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</si>
  <si>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</si>
  <si>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</si>
  <si>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</si>
  <si>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</si>
  <si>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</si>
  <si>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</si>
  <si>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</si>
  <si>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</si>
  <si>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</si>
  <si>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</si>
  <si>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EU-s projekt neve, azonosítója:</t>
  </si>
  <si>
    <t>Kötelező feladatok adatai</t>
  </si>
  <si>
    <t>Összesített adatok</t>
  </si>
  <si>
    <t>-</t>
  </si>
  <si>
    <t>Egyéb tárgyi eszközök beszerzése, létesítése</t>
  </si>
  <si>
    <t>041237 Startmunka mintaprogram</t>
  </si>
  <si>
    <t>2016. évi</t>
  </si>
  <si>
    <t>Egyedi szennyvíztisztító berendezések telepítése</t>
  </si>
  <si>
    <t>Óvoda épület felújítása</t>
  </si>
  <si>
    <t>08   Felhalmozási célú támogatások eredményszemléletű bevétele</t>
  </si>
  <si>
    <t>09   Különféle egyéb eredményszemléletű bevételek</t>
  </si>
  <si>
    <t>10   Anyagköltség</t>
  </si>
  <si>
    <t>11   Igénybe vett szolgáltatások értéke</t>
  </si>
  <si>
    <t>12   Eladott áruk beszerzési értéke</t>
  </si>
  <si>
    <t>13   Eladott (közvetített) szolgáltatások értéke</t>
  </si>
  <si>
    <t>14   Bérköltség</t>
  </si>
  <si>
    <t>15   Személyi jellegű egyéb kifizetések</t>
  </si>
  <si>
    <t>16   Bérjárulékok</t>
  </si>
  <si>
    <t>17    Kapott (járó) osztalék és részesedés</t>
  </si>
  <si>
    <t>18    Részesedésekből származó eredményszemléletű bevételek, árfolyamnyereségek</t>
  </si>
  <si>
    <t>19    Befektetett pénzügyi eszközökből származó eredményszemléletű bevételek</t>
  </si>
  <si>
    <t>20    Egyéb kapott (járó) kamatok és kamatjellegű eredményszemléletű bevételek</t>
  </si>
  <si>
    <t>21    Pénzügyi műveletek egyéb eredményszemléletű bevételei</t>
  </si>
  <si>
    <t>21a  - ebből: lekötött bankbetétek mérlegfordulónapi értékelése során megállapított (nem realizált) árfolyamnyeresége</t>
  </si>
  <si>
    <t>21b  - ebből: egyéb pénzeszközök mérlegfordulónapi értékelése során megállapított (nem realizált) árfolyamnyeresége</t>
  </si>
  <si>
    <t>22    Részesedésekből származó ráfordítások, árfolyamveszteségek</t>
  </si>
  <si>
    <t>23    Befektetett pénzügyi eszközökből (értékpapírokból, kölcsönökből) származó ráfordítások, árfolyamveszteségek</t>
  </si>
  <si>
    <t>24    Fizetendő kamatok és kamatjellegű ráfordítások</t>
  </si>
  <si>
    <t>25    Részesedések, értékpapírok, pénzeszközök értékvesztése</t>
  </si>
  <si>
    <t>25a  - ebből: lekötött bankbetétek értékvesztése</t>
  </si>
  <si>
    <t>25b  - ebből: Kincstáron kívüli forint- és devizaszámlák értékvesztése</t>
  </si>
  <si>
    <t>26   Pénzügyi műveletek egyéb ráfordításai</t>
  </si>
  <si>
    <t>26a - ebből: lekötött bankbetétek mérlegfordulónapi értékelése során megállapított (nem realizált) árfolyamvesztesége</t>
  </si>
  <si>
    <t>26b - ebből: egyéb pénzeszközök mérlegfordulónapi értékelése során megállapított (nem realizált) árfolyamvesztesége</t>
  </si>
  <si>
    <t>IX   Pénzügyi műveletek ráfordításai (=22+23+24+25+26)</t>
  </si>
  <si>
    <t>C)   MÉRLEG SZERINTI EREDMÉNY (=+/-A+-B)</t>
  </si>
  <si>
    <t xml:space="preserve">E) EGYÉB SAJÁTOS ESZKÖZOLDALI ELSZÁMOLÁSOK </t>
  </si>
  <si>
    <t>Működési célú támogatások</t>
  </si>
  <si>
    <t>Felhalmozási célú támogatások</t>
  </si>
  <si>
    <r>
      <t>§</t>
    </r>
    <r>
      <rPr>
        <i/>
        <sz val="7"/>
        <rFont val="Times New Roman"/>
        <family val="1"/>
      </rPr>
      <t xml:space="preserve"> </t>
    </r>
    <r>
      <rPr>
        <i/>
        <sz val="10"/>
        <rFont val="Times New Roman"/>
        <family val="1"/>
      </rPr>
      <t>Felújítás</t>
    </r>
  </si>
  <si>
    <r>
      <t>§</t>
    </r>
    <r>
      <rPr>
        <i/>
        <sz val="7"/>
        <rFont val="Times New Roman"/>
        <family val="1"/>
      </rPr>
      <t xml:space="preserve"> </t>
    </r>
    <r>
      <rPr>
        <i/>
        <sz val="10"/>
        <rFont val="Times New Roman"/>
        <family val="1"/>
      </rPr>
      <t>Beruházás</t>
    </r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</si>
  <si>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</si>
  <si>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</si>
  <si>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Össze bevétel , kiadás</t>
  </si>
  <si>
    <t>VAGYONKIMUTATÁS                                                                                                                                        a függő követelésekről és a kötelezettségekről, a (biztos) jövőbeni) követelésekről                             2016.</t>
  </si>
  <si>
    <t>VIII Pénzügyi műveletek eredményszemléletű bevételei (=17+18+19+20+21)</t>
  </si>
  <si>
    <t>2017. évi</t>
  </si>
  <si>
    <t>Biztósító által fizetett kártérítés</t>
  </si>
  <si>
    <t>5.11.</t>
  </si>
  <si>
    <t>Biztosító által fizetett kártérítés</t>
  </si>
  <si>
    <t>2017. évi módosított előirányzat</t>
  </si>
  <si>
    <t>2017. évi előirányzat</t>
  </si>
  <si>
    <t>2017. évi módosított előriányzat</t>
  </si>
  <si>
    <t>2017. évi teljesítés</t>
  </si>
  <si>
    <t>Összes teljesítés 2017.dec.31-ig</t>
  </si>
  <si>
    <t>2017</t>
  </si>
  <si>
    <t>LG Monitor (Óvoda)</t>
  </si>
  <si>
    <t>OPEL Vivaro teherautó</t>
  </si>
  <si>
    <t>Keltetőgép</t>
  </si>
  <si>
    <t>Irodai papírszelő</t>
  </si>
  <si>
    <t>Alumínium létra</t>
  </si>
  <si>
    <t>Műanyag fektetők Óvodába</t>
  </si>
  <si>
    <t>Vérnyomásmérő Védőnői Szolgálathoz</t>
  </si>
  <si>
    <t>Csecsemőhosszmérő Védőnői Szolgálathoz</t>
  </si>
  <si>
    <t>Iratmegsemmísítő</t>
  </si>
  <si>
    <t>Kávéfőző IKSZT-be</t>
  </si>
  <si>
    <t>Irodai forgószékek</t>
  </si>
  <si>
    <t>Csomagológép és mérleg</t>
  </si>
  <si>
    <t>Beruházási célú előzetesen felszám. ÁFA</t>
  </si>
  <si>
    <t>I. világháborús hadisír /Csikvánd Család sírboltja/ felújítása</t>
  </si>
  <si>
    <t>Felújítási célú előzetesen felszámított ÁFA</t>
  </si>
  <si>
    <t>Csikvánd Község Önkormányzat
2017. ÉVI ZÁRSZÁMADÁS
Bevételi, kiadási kiemelt előirányzatok és létszámelőirányzatok teljesítése</t>
  </si>
  <si>
    <t>VAGYONKIMUTATÁS
a könyvviteli mérlegben értékkel szereplő eszközökről
2017.</t>
  </si>
  <si>
    <t>2017.</t>
  </si>
  <si>
    <t>-ebből: Pénzeszközön kívüli egyéb eszközök induláskori értéke és változásai</t>
  </si>
  <si>
    <t>IV. Felhalmozott eredmény</t>
  </si>
  <si>
    <t>V. Eszközök értékhelyesbítésének forrása</t>
  </si>
  <si>
    <t>VI. Mérleg szerinti eredmény</t>
  </si>
  <si>
    <t>VAGYONKIMUTATÁS
az érték nélkül nyilvántartott eszközökről
2017.</t>
  </si>
  <si>
    <t>Nyitó pénzkészlet 2017. január 1-én</t>
  </si>
  <si>
    <t>Záró pénzkészlet 2017. december 31-én</t>
  </si>
  <si>
    <t>A falugondnoki szolgálat bevételei-kiadásai 2017.</t>
  </si>
  <si>
    <t>Az önkormányzat létszámkerete 2017.</t>
  </si>
  <si>
    <t>Közfoglalkoztatás 2017. évi bevételei, kiadásai</t>
  </si>
  <si>
    <t>Egyéb saját bevétel (balesetmentes vezetés miatti bizt. visszatérítés, bizt. által fiz. kártérítés )</t>
  </si>
  <si>
    <t>Önkormányzati hozzájárulás:   1.147 e Ft.</t>
  </si>
  <si>
    <t>2017.eredeti előirányzat</t>
  </si>
  <si>
    <t>2017. módosított előirányzat</t>
  </si>
  <si>
    <t>2017. teljesítés</t>
  </si>
  <si>
    <t>24.543</t>
  </si>
  <si>
    <t>33.512</t>
  </si>
  <si>
    <t>8.969</t>
  </si>
  <si>
    <t>2.312</t>
  </si>
  <si>
    <t>35.830</t>
  </si>
  <si>
    <t>8.968</t>
  </si>
  <si>
    <t>17.206</t>
  </si>
  <si>
    <t>1.949</t>
  </si>
  <si>
    <t>9.076</t>
  </si>
  <si>
    <t>8.356</t>
  </si>
  <si>
    <t>36.587</t>
  </si>
  <si>
    <t>Önkormányzat hozzájárulása: 757 e Ft.</t>
  </si>
  <si>
    <t>2017. előtt</t>
  </si>
  <si>
    <t>2017. után</t>
  </si>
  <si>
    <t>Teljesítés %-a 2017. XII. 31-ig</t>
  </si>
  <si>
    <t>Önkormányzaton kívüli EU-s projektekhez történő hozzájárulás 2017. évi előirányzata és teljesítése</t>
  </si>
  <si>
    <t>Egyedi szennyvíztisztiító berendezések telepítése</t>
  </si>
  <si>
    <t>J=(I)</t>
  </si>
  <si>
    <t>2016. évi teljesítés</t>
  </si>
  <si>
    <t>2018.</t>
  </si>
  <si>
    <t>2019.</t>
  </si>
  <si>
    <t>2019. után</t>
  </si>
  <si>
    <t>2. melléklet a 5/2018.(V.25.) önkormányzati rendelethez</t>
  </si>
  <si>
    <t>3. melléklet a 5/2018.(V.25.) önkormányzati rendelethez</t>
  </si>
  <si>
    <t>4.melléklet a 5/2018.(V.25.) önkormányzati rendelethez</t>
  </si>
  <si>
    <t xml:space="preserve">                           5. melléklet a 5/2018.(V.25.) önkormányzati rendelethez</t>
  </si>
  <si>
    <t>8. melléklet a 5/2018.(V.25.)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</si>
</sst>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8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Wingdings"/>
      <family val="0"/>
    </font>
    <font>
      <i/>
      <sz val="7"/>
      <name val="Times New Roman"/>
      <family val="1"/>
    </font>
    <font>
      <b/>
      <u val="single"/>
      <sz val="9"/>
      <name val="Times New Roman"/>
      <family val="1"/>
    </font>
    <font>
      <sz val="11"/>
      <name val="Times New Roman"/>
      <family val="1"/>
    </font>
    <font>
      <i/>
      <sz val="12"/>
      <name val="Times New Roman CE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9" borderId="0" applyNumberFormat="0" applyBorder="0" applyAlignment="0" applyProtection="0"/>
    <xf numFmtId="0" fontId="67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12" borderId="0" applyNumberFormat="0" applyBorder="0" applyAlignment="0" applyProtection="0"/>
    <xf numFmtId="0" fontId="68" fillId="3" borderId="0" applyNumberFormat="0" applyBorder="0" applyAlignment="0" applyProtection="0"/>
    <xf numFmtId="0" fontId="69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54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70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14" borderId="7" applyNumberFormat="0" applyFont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2" borderId="0" applyNumberFormat="0" applyBorder="0" applyAlignment="0" applyProtection="0"/>
    <xf numFmtId="0" fontId="80" fillId="23" borderId="0" applyNumberFormat="0" applyBorder="0" applyAlignment="0" applyProtection="0"/>
    <xf numFmtId="0" fontId="81" fillId="21" borderId="1" applyNumberFormat="0" applyAlignment="0" applyProtection="0"/>
    <xf numFmtId="9" fontId="0" fillId="0" borderId="0" applyFont="0" applyFill="0" applyBorder="0" applyAlignment="0" applyProtection="0"/>
  </cellStyleXfs>
  <cellXfs count="835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16" xfId="60" applyNumberFormat="1" applyFont="1" applyFill="1" applyBorder="1" applyAlignment="1" applyProtection="1">
      <alignment vertical="center"/>
      <protection/>
    </xf>
    <xf numFmtId="164" fontId="21" fillId="0" borderId="16" xfId="60" applyNumberFormat="1" applyFont="1" applyFill="1" applyBorder="1" applyAlignment="1" applyProtection="1">
      <alignment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0" fontId="6" fillId="0" borderId="18" xfId="60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 locked="0"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22" xfId="0" applyNumberFormat="1" applyFont="1" applyFill="1" applyBorder="1" applyAlignment="1" applyProtection="1">
      <alignment horizontal="centerContinuous" vertical="center"/>
      <protection/>
    </xf>
    <xf numFmtId="164" fontId="6" fillId="0" borderId="23" xfId="0" applyNumberFormat="1" applyFont="1" applyFill="1" applyBorder="1" applyAlignment="1" applyProtection="1">
      <alignment horizontal="centerContinuous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164" fontId="6" fillId="0" borderId="26" xfId="0" applyNumberFormat="1" applyFont="1" applyFill="1" applyBorder="1" applyAlignment="1" applyProtection="1">
      <alignment horizontal="center" vertical="center"/>
      <protection/>
    </xf>
    <xf numFmtId="164" fontId="6" fillId="0" borderId="18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29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vertical="center" wrapText="1"/>
      <protection/>
    </xf>
    <xf numFmtId="164" fontId="12" fillId="0" borderId="30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32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3" xfId="0" applyNumberFormat="1" applyFont="1" applyFill="1" applyBorder="1" applyAlignment="1" applyProtection="1">
      <alignment vertical="center" wrapText="1"/>
      <protection/>
    </xf>
    <xf numFmtId="1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164" fontId="13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34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34" xfId="0" applyNumberFormat="1" applyFont="1" applyFill="1" applyBorder="1" applyAlignment="1" applyProtection="1">
      <alignment vertical="center" wrapText="1"/>
      <protection/>
    </xf>
    <xf numFmtId="164" fontId="12" fillId="0" borderId="35" xfId="0" applyNumberFormat="1" applyFont="1" applyFill="1" applyBorder="1" applyAlignment="1" applyProtection="1">
      <alignment vertical="center" wrapText="1"/>
      <protection/>
    </xf>
    <xf numFmtId="0" fontId="25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36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37" xfId="61" applyNumberFormat="1" applyFont="1" applyFill="1" applyBorder="1" applyAlignment="1" applyProtection="1">
      <alignment horizontal="center" vertical="center" wrapText="1"/>
      <protection/>
    </xf>
    <xf numFmtId="49" fontId="12" fillId="0" borderId="17" xfId="61" applyNumberFormat="1" applyFont="1" applyFill="1" applyBorder="1" applyAlignment="1" applyProtection="1">
      <alignment horizontal="center" vertical="center"/>
      <protection/>
    </xf>
    <xf numFmtId="49" fontId="12" fillId="0" borderId="18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38" xfId="61" applyNumberFormat="1" applyFont="1" applyFill="1" applyBorder="1" applyAlignment="1" applyProtection="1">
      <alignment horizontal="center" vertical="center"/>
      <protection/>
    </xf>
    <xf numFmtId="174" fontId="13" fillId="0" borderId="39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36" xfId="61" applyNumberFormat="1" applyFont="1" applyFill="1" applyBorder="1" applyAlignment="1" applyProtection="1">
      <alignment vertical="center"/>
      <protection locked="0"/>
    </xf>
    <xf numFmtId="174" fontId="12" fillId="0" borderId="36" xfId="61" applyNumberFormat="1" applyFont="1" applyFill="1" applyBorder="1" applyAlignment="1" applyProtection="1">
      <alignment vertical="center"/>
      <protection/>
    </xf>
    <xf numFmtId="0" fontId="12" fillId="0" borderId="37" xfId="61" applyFont="1" applyFill="1" applyBorder="1" applyAlignment="1" applyProtection="1">
      <alignment horizontal="left" vertical="center" wrapText="1"/>
      <protection/>
    </xf>
    <xf numFmtId="173" fontId="13" fillId="0" borderId="17" xfId="61" applyNumberFormat="1" applyFont="1" applyFill="1" applyBorder="1" applyAlignment="1" applyProtection="1">
      <alignment horizontal="center" vertical="center"/>
      <protection/>
    </xf>
    <xf numFmtId="174" fontId="12" fillId="0" borderId="18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3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20" xfId="62" applyFont="1" applyFill="1" applyBorder="1" applyAlignment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left" indent="1"/>
      <protection locked="0"/>
    </xf>
    <xf numFmtId="0" fontId="17" fillId="0" borderId="38" xfId="62" applyFont="1" applyFill="1" applyBorder="1" applyAlignment="1">
      <alignment horizontal="right" indent="1"/>
      <protection/>
    </xf>
    <xf numFmtId="3" fontId="17" fillId="0" borderId="38" xfId="62" applyNumberFormat="1" applyFont="1" applyFill="1" applyBorder="1" applyProtection="1">
      <alignment/>
      <protection locked="0"/>
    </xf>
    <xf numFmtId="3" fontId="17" fillId="0" borderId="39" xfId="62" applyNumberFormat="1" applyFont="1" applyFill="1" applyBorder="1" applyProtection="1">
      <alignment/>
      <protection locked="0"/>
    </xf>
    <xf numFmtId="0" fontId="17" fillId="0" borderId="11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36" xfId="62" applyNumberFormat="1" applyFont="1" applyFill="1" applyBorder="1" applyProtection="1">
      <alignment/>
      <protection locked="0"/>
    </xf>
    <xf numFmtId="0" fontId="17" fillId="0" borderId="11" xfId="62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32" xfId="62" applyFont="1" applyFill="1" applyBorder="1" applyAlignment="1">
      <alignment horizontal="right" indent="1"/>
      <protection/>
    </xf>
    <xf numFmtId="3" fontId="17" fillId="0" borderId="32" xfId="62" applyNumberFormat="1" applyFont="1" applyFill="1" applyBorder="1" applyProtection="1">
      <alignment/>
      <protection locked="0"/>
    </xf>
    <xf numFmtId="3" fontId="17" fillId="0" borderId="41" xfId="62" applyNumberFormat="1" applyFont="1" applyFill="1" applyBorder="1" applyProtection="1">
      <alignment/>
      <protection locked="0"/>
    </xf>
    <xf numFmtId="3" fontId="17" fillId="0" borderId="42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0" fontId="30" fillId="0" borderId="13" xfId="62" applyFont="1" applyFill="1" applyBorder="1" applyAlignment="1">
      <alignment horizontal="center" vertical="center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30" fillId="0" borderId="20" xfId="6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0" xfId="0" applyFill="1" applyBorder="1" applyAlignment="1">
      <alignment horizontal="center" vertical="center"/>
    </xf>
    <xf numFmtId="175" fontId="6" fillId="0" borderId="39" xfId="0" applyNumberFormat="1" applyFont="1" applyFill="1" applyBorder="1" applyAlignment="1" applyProtection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75" fontId="11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indent="1"/>
    </xf>
    <xf numFmtId="175" fontId="11" fillId="0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indent="5"/>
    </xf>
    <xf numFmtId="175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0" fontId="18" fillId="0" borderId="44" xfId="0" applyFont="1" applyBorder="1" applyAlignment="1" applyProtection="1">
      <alignment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38" xfId="60" applyFont="1" applyFill="1" applyBorder="1" applyAlignment="1" applyProtection="1">
      <alignment horizontal="left" vertical="center" wrapText="1" indent="1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45" xfId="60" applyFont="1" applyFill="1" applyBorder="1" applyAlignment="1" applyProtection="1">
      <alignment horizontal="left" vertical="center" wrapText="1" inden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49" fontId="13" fillId="0" borderId="3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7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3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4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3" xfId="60" applyFont="1" applyFill="1" applyBorder="1" applyAlignment="1" applyProtection="1">
      <alignment vertical="center" wrapText="1"/>
      <protection/>
    </xf>
    <xf numFmtId="0" fontId="12" fillId="0" borderId="13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20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6" xfId="0" applyFont="1" applyFill="1" applyBorder="1" applyAlignment="1" applyProtection="1">
      <alignment horizontal="right"/>
      <protection/>
    </xf>
    <xf numFmtId="164" fontId="21" fillId="0" borderId="16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13" fillId="0" borderId="17" xfId="60" applyFont="1" applyFill="1" applyBorder="1" applyAlignment="1" applyProtection="1">
      <alignment horizontal="left" vertical="center" wrapText="1" indent="6"/>
      <protection/>
    </xf>
    <xf numFmtId="164" fontId="13" fillId="0" borderId="2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8" fillId="0" borderId="49" xfId="0" applyFont="1" applyBorder="1" applyAlignment="1" applyProtection="1">
      <alignment horizontal="left" vertical="center" wrapText="1" indent="1"/>
      <protection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16" fillId="0" borderId="44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13" fillId="0" borderId="38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38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32" xfId="0" applyFont="1" applyBorder="1" applyAlignment="1" applyProtection="1">
      <alignment horizontal="left" wrapText="1" indent="1"/>
      <protection/>
    </xf>
    <xf numFmtId="0" fontId="17" fillId="0" borderId="40" xfId="0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0" fontId="12" fillId="0" borderId="50" xfId="60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0" fontId="18" fillId="0" borderId="49" xfId="0" applyFont="1" applyBorder="1" applyAlignment="1" applyProtection="1">
      <alignment vertical="center" wrapText="1"/>
      <protection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0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13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20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1" xfId="0" applyNumberFormat="1" applyFont="1" applyFill="1" applyBorder="1" applyAlignment="1" applyProtection="1" quotePrefix="1">
      <alignment horizontal="left" vertical="center" wrapText="1" indent="6"/>
      <protection locked="0"/>
    </xf>
    <xf numFmtId="16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6" fillId="0" borderId="20" xfId="0" applyNumberFormat="1" applyFont="1" applyBorder="1" applyAlignment="1" applyProtection="1" quotePrefix="1">
      <alignment horizontal="righ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0" fontId="17" fillId="0" borderId="40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38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28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45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32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3" fillId="0" borderId="38" xfId="60" applyFont="1" applyFill="1" applyBorder="1" applyAlignment="1" applyProtection="1">
      <alignment horizontal="left"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/>
      <protection/>
    </xf>
    <xf numFmtId="0" fontId="16" fillId="0" borderId="44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3" fillId="0" borderId="0" xfId="62" applyFont="1" applyFill="1" applyProtection="1">
      <alignment/>
      <protection/>
    </xf>
    <xf numFmtId="0" fontId="24" fillId="0" borderId="37" xfId="62" applyFont="1" applyFill="1" applyBorder="1" applyAlignment="1" applyProtection="1">
      <alignment horizontal="center" vertical="center" wrapText="1"/>
      <protection/>
    </xf>
    <xf numFmtId="0" fontId="24" fillId="0" borderId="17" xfId="62" applyFont="1" applyFill="1" applyBorder="1" applyAlignment="1" applyProtection="1">
      <alignment horizontal="center" vertical="center" wrapText="1"/>
      <protection/>
    </xf>
    <xf numFmtId="0" fontId="24" fillId="0" borderId="18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27" xfId="62" applyFont="1" applyFill="1" applyBorder="1" applyAlignment="1" applyProtection="1">
      <alignment vertical="center" wrapText="1"/>
      <protection/>
    </xf>
    <xf numFmtId="173" fontId="13" fillId="0" borderId="28" xfId="61" applyNumberFormat="1" applyFont="1" applyFill="1" applyBorder="1" applyAlignment="1" applyProtection="1">
      <alignment horizontal="center" vertical="center"/>
      <protection/>
    </xf>
    <xf numFmtId="172" fontId="18" fillId="0" borderId="28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1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36" xfId="62" applyNumberFormat="1" applyFont="1" applyFill="1" applyBorder="1" applyAlignment="1" applyProtection="1">
      <alignment horizontal="right" vertical="center" wrapText="1"/>
      <protection/>
    </xf>
    <xf numFmtId="0" fontId="23" fillId="0" borderId="11" xfId="62" applyFont="1" applyFill="1" applyBorder="1" applyAlignment="1" applyProtection="1">
      <alignment horizontal="left" vertical="center" wrapText="1" indent="1"/>
      <protection/>
    </xf>
    <xf numFmtId="172" fontId="24" fillId="0" borderId="36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36" xfId="62" applyNumberFormat="1" applyFont="1" applyFill="1" applyBorder="1" applyAlignment="1" applyProtection="1">
      <alignment horizontal="right" vertical="center" wrapText="1"/>
      <protection/>
    </xf>
    <xf numFmtId="0" fontId="18" fillId="0" borderId="37" xfId="62" applyFont="1" applyFill="1" applyBorder="1" applyAlignment="1" applyProtection="1">
      <alignment vertical="center" wrapText="1"/>
      <protection/>
    </xf>
    <xf numFmtId="172" fontId="18" fillId="0" borderId="17" xfId="62" applyNumberFormat="1" applyFont="1" applyFill="1" applyBorder="1" applyAlignment="1" applyProtection="1">
      <alignment horizontal="right" vertical="center" wrapText="1"/>
      <protection/>
    </xf>
    <xf numFmtId="172" fontId="18" fillId="0" borderId="18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36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16" fillId="0" borderId="46" xfId="62" applyFont="1" applyFill="1" applyBorder="1" applyAlignment="1">
      <alignment horizontal="center" vertical="center"/>
      <protection/>
    </xf>
    <xf numFmtId="0" fontId="16" fillId="0" borderId="43" xfId="62" applyFont="1" applyFill="1" applyBorder="1" applyAlignment="1">
      <alignment horizontal="center" vertical="center" wrapText="1"/>
      <protection/>
    </xf>
    <xf numFmtId="0" fontId="16" fillId="0" borderId="55" xfId="62" applyFont="1" applyFill="1" applyBorder="1" applyAlignment="1">
      <alignment horizontal="center" vertical="center" wrapText="1"/>
      <protection/>
    </xf>
    <xf numFmtId="0" fontId="17" fillId="0" borderId="40" xfId="62" applyFont="1" applyFill="1" applyBorder="1" applyProtection="1">
      <alignment/>
      <protection locked="0"/>
    </xf>
    <xf numFmtId="0" fontId="18" fillId="0" borderId="13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34" fillId="0" borderId="0" xfId="62" applyFont="1" applyFill="1">
      <alignment/>
      <protection/>
    </xf>
    <xf numFmtId="0" fontId="30" fillId="0" borderId="46" xfId="62" applyFont="1" applyFill="1" applyBorder="1" applyAlignment="1">
      <alignment horizontal="center" vertical="center"/>
      <protection/>
    </xf>
    <xf numFmtId="0" fontId="30" fillId="0" borderId="43" xfId="62" applyFont="1" applyFill="1" applyBorder="1" applyAlignment="1">
      <alignment horizontal="center" vertical="center" wrapText="1"/>
      <protection/>
    </xf>
    <xf numFmtId="0" fontId="30" fillId="0" borderId="55" xfId="62" applyFont="1" applyFill="1" applyBorder="1" applyAlignment="1">
      <alignment horizontal="center" vertical="center" wrapText="1"/>
      <protection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8" fillId="0" borderId="34" xfId="62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/>
    </xf>
    <xf numFmtId="3" fontId="1" fillId="0" borderId="61" xfId="0" applyNumberFormat="1" applyFont="1" applyBorder="1" applyAlignment="1">
      <alignment/>
    </xf>
    <xf numFmtId="0" fontId="1" fillId="0" borderId="62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63" xfId="0" applyNumberFormat="1" applyFont="1" applyBorder="1" applyAlignment="1">
      <alignment/>
    </xf>
    <xf numFmtId="0" fontId="20" fillId="0" borderId="62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63" xfId="0" applyNumberFormat="1" applyFont="1" applyBorder="1" applyAlignment="1">
      <alignment/>
    </xf>
    <xf numFmtId="0" fontId="1" fillId="0" borderId="64" xfId="0" applyFont="1" applyBorder="1" applyAlignment="1">
      <alignment horizontal="center"/>
    </xf>
    <xf numFmtId="0" fontId="20" fillId="0" borderId="65" xfId="0" applyFont="1" applyBorder="1" applyAlignment="1">
      <alignment/>
    </xf>
    <xf numFmtId="3" fontId="20" fillId="0" borderId="66" xfId="0" applyNumberFormat="1" applyFont="1" applyBorder="1" applyAlignment="1">
      <alignment/>
    </xf>
    <xf numFmtId="0" fontId="5" fillId="0" borderId="67" xfId="0" applyFont="1" applyBorder="1" applyAlignment="1">
      <alignment horizontal="center" vertical="center"/>
    </xf>
    <xf numFmtId="0" fontId="7" fillId="0" borderId="67" xfId="0" applyFont="1" applyBorder="1" applyAlignment="1">
      <alignment horizontal="right"/>
    </xf>
    <xf numFmtId="0" fontId="0" fillId="0" borderId="0" xfId="0" applyFont="1" applyAlignment="1">
      <alignment/>
    </xf>
    <xf numFmtId="0" fontId="20" fillId="0" borderId="59" xfId="0" applyFont="1" applyBorder="1" applyAlignment="1">
      <alignment horizontal="center"/>
    </xf>
    <xf numFmtId="0" fontId="20" fillId="0" borderId="60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20" fillId="0" borderId="65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68" xfId="0" applyFont="1" applyBorder="1" applyAlignment="1">
      <alignment vertical="top" wrapText="1"/>
    </xf>
    <xf numFmtId="0" fontId="25" fillId="0" borderId="69" xfId="0" applyFont="1" applyBorder="1" applyAlignment="1">
      <alignment horizontal="right" vertical="top" wrapText="1"/>
    </xf>
    <xf numFmtId="0" fontId="25" fillId="0" borderId="70" xfId="0" applyFont="1" applyBorder="1" applyAlignment="1">
      <alignment horizontal="right" vertical="top" wrapText="1"/>
    </xf>
    <xf numFmtId="0" fontId="25" fillId="0" borderId="68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35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6" fillId="0" borderId="68" xfId="0" applyFont="1" applyBorder="1" applyAlignment="1">
      <alignment horizontal="left" vertical="center" wrapText="1"/>
    </xf>
    <xf numFmtId="0" fontId="26" fillId="0" borderId="73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right" vertical="center" wrapText="1"/>
    </xf>
    <xf numFmtId="0" fontId="26" fillId="0" borderId="70" xfId="0" applyFont="1" applyBorder="1" applyAlignment="1">
      <alignment horizontal="right" vertical="center" wrapText="1"/>
    </xf>
    <xf numFmtId="0" fontId="25" fillId="0" borderId="73" xfId="0" applyFont="1" applyBorder="1" applyAlignment="1">
      <alignment horizontal="left" vertical="top" wrapText="1"/>
    </xf>
    <xf numFmtId="0" fontId="0" fillId="0" borderId="35" xfId="0" applyBorder="1" applyAlignment="1">
      <alignment horizontal="center"/>
    </xf>
    <xf numFmtId="0" fontId="25" fillId="0" borderId="35" xfId="0" applyFont="1" applyBorder="1" applyAlignment="1">
      <alignment vertical="center" wrapText="1"/>
    </xf>
    <xf numFmtId="0" fontId="25" fillId="0" borderId="68" xfId="0" applyFont="1" applyBorder="1" applyAlignment="1">
      <alignment vertical="center" wrapText="1"/>
    </xf>
    <xf numFmtId="0" fontId="25" fillId="0" borderId="70" xfId="0" applyFont="1" applyBorder="1" applyAlignment="1">
      <alignment horizontal="right" vertical="center" wrapText="1"/>
    </xf>
    <xf numFmtId="0" fontId="25" fillId="0" borderId="68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justify"/>
    </xf>
    <xf numFmtId="0" fontId="25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0" fillId="0" borderId="74" xfId="0" applyFont="1" applyBorder="1" applyAlignment="1">
      <alignment horizontal="center" wrapText="1"/>
    </xf>
    <xf numFmtId="0" fontId="22" fillId="0" borderId="75" xfId="0" applyFont="1" applyBorder="1" applyAlignment="1">
      <alignment horizontal="right" wrapText="1"/>
    </xf>
    <xf numFmtId="0" fontId="16" fillId="0" borderId="76" xfId="0" applyFont="1" applyBorder="1" applyAlignment="1">
      <alignment horizontal="right" wrapText="1"/>
    </xf>
    <xf numFmtId="0" fontId="22" fillId="0" borderId="77" xfId="0" applyFont="1" applyBorder="1" applyAlignment="1">
      <alignment horizontal="right" wrapText="1"/>
    </xf>
    <xf numFmtId="0" fontId="16" fillId="0" borderId="78" xfId="0" applyFont="1" applyBorder="1" applyAlignment="1">
      <alignment horizontal="right" wrapText="1"/>
    </xf>
    <xf numFmtId="0" fontId="40" fillId="0" borderId="79" xfId="0" applyFont="1" applyBorder="1" applyAlignment="1">
      <alignment horizontal="center" wrapText="1"/>
    </xf>
    <xf numFmtId="0" fontId="16" fillId="0" borderId="80" xfId="0" applyFont="1" applyBorder="1" applyAlignment="1">
      <alignment horizontal="right" wrapText="1"/>
    </xf>
    <xf numFmtId="0" fontId="16" fillId="0" borderId="81" xfId="0" applyFont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41" fillId="0" borderId="82" xfId="0" applyFont="1" applyBorder="1" applyAlignment="1">
      <alignment horizontal="center" wrapText="1"/>
    </xf>
    <xf numFmtId="0" fontId="42" fillId="0" borderId="83" xfId="0" applyFont="1" applyBorder="1" applyAlignment="1">
      <alignment horizontal="right" wrapText="1"/>
    </xf>
    <xf numFmtId="0" fontId="22" fillId="0" borderId="83" xfId="0" applyFont="1" applyBorder="1" applyAlignment="1">
      <alignment horizontal="right" wrapText="1"/>
    </xf>
    <xf numFmtId="0" fontId="25" fillId="0" borderId="68" xfId="0" applyFont="1" applyBorder="1" applyAlignment="1">
      <alignment horizontal="left" vertical="top" wrapText="1"/>
    </xf>
    <xf numFmtId="0" fontId="40" fillId="0" borderId="84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/>
    </xf>
    <xf numFmtId="164" fontId="12" fillId="0" borderId="35" xfId="0" applyNumberFormat="1" applyFont="1" applyFill="1" applyBorder="1" applyAlignment="1">
      <alignment horizontal="center" vertic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12" fillId="0" borderId="87" xfId="0" applyNumberFormat="1" applyFont="1" applyFill="1" applyBorder="1" applyAlignment="1">
      <alignment horizontal="center" vertical="center"/>
    </xf>
    <xf numFmtId="164" fontId="12" fillId="0" borderId="68" xfId="0" applyNumberFormat="1" applyFont="1" applyFill="1" applyBorder="1" applyAlignment="1">
      <alignment horizontal="center" vertical="center"/>
    </xf>
    <xf numFmtId="164" fontId="12" fillId="0" borderId="68" xfId="0" applyNumberFormat="1" applyFont="1" applyFill="1" applyBorder="1" applyAlignment="1">
      <alignment horizontal="center" vertical="center" wrapText="1"/>
    </xf>
    <xf numFmtId="49" fontId="13" fillId="0" borderId="88" xfId="0" applyNumberFormat="1" applyFont="1" applyFill="1" applyBorder="1" applyAlignment="1">
      <alignment horizontal="left" vertical="center"/>
    </xf>
    <xf numFmtId="3" fontId="13" fillId="0" borderId="89" xfId="0" applyNumberFormat="1" applyFont="1" applyFill="1" applyBorder="1" applyAlignment="1" applyProtection="1">
      <alignment horizontal="right" vertical="center"/>
      <protection locked="0"/>
    </xf>
    <xf numFmtId="3" fontId="13" fillId="0" borderId="8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29" xfId="0" applyNumberFormat="1" applyFont="1" applyFill="1" applyBorder="1" applyAlignment="1">
      <alignment horizontal="right" vertical="center" wrapText="1"/>
    </xf>
    <xf numFmtId="4" fontId="12" fillId="0" borderId="29" xfId="0" applyNumberFormat="1" applyFont="1" applyFill="1" applyBorder="1" applyAlignment="1">
      <alignment horizontal="right" vertical="center" wrapText="1"/>
    </xf>
    <xf numFmtId="49" fontId="19" fillId="0" borderId="90" xfId="0" applyNumberFormat="1" applyFont="1" applyFill="1" applyBorder="1" applyAlignment="1" quotePrefix="1">
      <alignment horizontal="left" vertical="center" indent="1"/>
    </xf>
    <xf numFmtId="3" fontId="19" fillId="0" borderId="30" xfId="0" applyNumberFormat="1" applyFont="1" applyFill="1" applyBorder="1" applyAlignment="1" applyProtection="1">
      <alignment horizontal="right" vertical="center"/>
      <protection locked="0"/>
    </xf>
    <xf numFmtId="3" fontId="19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0" xfId="0" applyNumberFormat="1" applyFont="1" applyFill="1" applyBorder="1" applyAlignment="1">
      <alignment horizontal="right" vertical="center" wrapText="1"/>
    </xf>
    <xf numFmtId="4" fontId="12" fillId="0" borderId="30" xfId="0" applyNumberFormat="1" applyFont="1" applyFill="1" applyBorder="1" applyAlignment="1">
      <alignment horizontal="right" vertical="center" wrapText="1"/>
    </xf>
    <xf numFmtId="49" fontId="13" fillId="0" borderId="90" xfId="0" applyNumberFormat="1" applyFont="1" applyFill="1" applyBorder="1" applyAlignment="1">
      <alignment horizontal="left" vertical="center"/>
    </xf>
    <xf numFmtId="3" fontId="13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91" xfId="0" applyNumberFormat="1" applyFont="1" applyFill="1" applyBorder="1" applyAlignment="1" applyProtection="1">
      <alignment horizontal="left" vertical="center"/>
      <protection locked="0"/>
    </xf>
    <xf numFmtId="3" fontId="13" fillId="0" borderId="92" xfId="0" applyNumberFormat="1" applyFont="1" applyFill="1" applyBorder="1" applyAlignment="1" applyProtection="1">
      <alignment horizontal="right" vertical="center"/>
      <protection locked="0"/>
    </xf>
    <xf numFmtId="3" fontId="13" fillId="0" borderId="9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93" xfId="0" applyNumberFormat="1" applyFont="1" applyFill="1" applyBorder="1" applyAlignment="1">
      <alignment horizontal="right" vertical="center" wrapText="1"/>
    </xf>
    <xf numFmtId="49" fontId="12" fillId="0" borderId="57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35" xfId="0" applyNumberFormat="1" applyFont="1" applyFill="1" applyBorder="1" applyAlignment="1">
      <alignment vertical="center"/>
    </xf>
    <xf numFmtId="4" fontId="13" fillId="0" borderId="35" xfId="0" applyNumberFormat="1" applyFont="1" applyFill="1" applyBorder="1" applyAlignment="1" applyProtection="1">
      <alignment vertical="center" wrapText="1"/>
      <protection locked="0"/>
    </xf>
    <xf numFmtId="49" fontId="12" fillId="0" borderId="94" xfId="0" applyNumberFormat="1" applyFont="1" applyFill="1" applyBorder="1" applyAlignment="1" applyProtection="1">
      <alignment vertical="center"/>
      <protection locked="0"/>
    </xf>
    <xf numFmtId="49" fontId="12" fillId="0" borderId="94" xfId="0" applyNumberFormat="1" applyFont="1" applyFill="1" applyBorder="1" applyAlignment="1" applyProtection="1">
      <alignment horizontal="right" vertical="center"/>
      <protection locked="0"/>
    </xf>
    <xf numFmtId="3" fontId="13" fillId="0" borderId="9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6" xfId="0" applyNumberFormat="1" applyFont="1" applyFill="1" applyBorder="1" applyAlignment="1" applyProtection="1">
      <alignment vertical="center"/>
      <protection locked="0"/>
    </xf>
    <xf numFmtId="49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0" xfId="0" applyNumberFormat="1" applyFont="1" applyFill="1" applyBorder="1" applyAlignment="1">
      <alignment horizontal="left" vertical="center"/>
    </xf>
    <xf numFmtId="164" fontId="12" fillId="0" borderId="89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>
      <alignment horizontal="left" vertical="center"/>
    </xf>
    <xf numFmtId="164" fontId="12" fillId="0" borderId="30" xfId="0" applyNumberFormat="1" applyFont="1" applyFill="1" applyBorder="1" applyAlignment="1" applyProtection="1">
      <alignment horizontal="right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171" fontId="12" fillId="0" borderId="35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35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9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centerContinuous" wrapText="1"/>
      <protection/>
    </xf>
    <xf numFmtId="164" fontId="6" fillId="0" borderId="51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3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9" fillId="0" borderId="9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5" xfId="0" applyNumberForma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98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13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0" xfId="0" applyFont="1" applyBorder="1" applyAlignment="1">
      <alignment horizontal="right" wrapText="1"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64" fontId="7" fillId="0" borderId="0" xfId="0" applyNumberFormat="1" applyFont="1" applyFill="1" applyAlignment="1" applyProtection="1">
      <alignment horizontal="right" textRotation="180" wrapText="1"/>
      <protection/>
    </xf>
    <xf numFmtId="164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9" fillId="0" borderId="0" xfId="0" applyNumberFormat="1" applyFont="1" applyFill="1" applyBorder="1" applyAlignment="1" applyProtection="1">
      <alignment vertical="center" wrapText="1"/>
      <protection locked="0"/>
    </xf>
    <xf numFmtId="164" fontId="6" fillId="0" borderId="87" xfId="0" applyNumberFormat="1" applyFont="1" applyFill="1" applyBorder="1" applyAlignment="1">
      <alignment horizontal="center" vertical="center"/>
    </xf>
    <xf numFmtId="172" fontId="18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44" fillId="0" borderId="82" xfId="0" applyFont="1" applyBorder="1" applyAlignment="1">
      <alignment horizontal="center" wrapText="1"/>
    </xf>
    <xf numFmtId="0" fontId="45" fillId="0" borderId="82" xfId="0" applyFont="1" applyBorder="1" applyAlignment="1">
      <alignment horizontal="left" wrapText="1" indent="5"/>
    </xf>
    <xf numFmtId="0" fontId="45" fillId="0" borderId="101" xfId="0" applyFont="1" applyBorder="1" applyAlignment="1">
      <alignment horizontal="left" wrapText="1" indent="5"/>
    </xf>
    <xf numFmtId="0" fontId="34" fillId="0" borderId="83" xfId="0" applyFont="1" applyBorder="1" applyAlignment="1">
      <alignment horizontal="right" wrapText="1"/>
    </xf>
    <xf numFmtId="0" fontId="34" fillId="0" borderId="77" xfId="0" applyFont="1" applyBorder="1" applyAlignment="1">
      <alignment horizontal="right" wrapText="1"/>
    </xf>
    <xf numFmtId="0" fontId="47" fillId="0" borderId="102" xfId="0" applyFont="1" applyBorder="1" applyAlignment="1">
      <alignment horizontal="right" wrapText="1"/>
    </xf>
    <xf numFmtId="0" fontId="42" fillId="0" borderId="103" xfId="0" applyFont="1" applyBorder="1" applyAlignment="1">
      <alignment horizontal="right" wrapText="1"/>
    </xf>
    <xf numFmtId="0" fontId="41" fillId="0" borderId="104" xfId="0" applyFont="1" applyBorder="1" applyAlignment="1">
      <alignment horizontal="center" wrapText="1"/>
    </xf>
    <xf numFmtId="0" fontId="23" fillId="0" borderId="101" xfId="0" applyFont="1" applyBorder="1" applyAlignment="1">
      <alignment horizontal="center" wrapText="1"/>
    </xf>
    <xf numFmtId="0" fontId="20" fillId="0" borderId="17" xfId="60" applyFont="1" applyFill="1" applyBorder="1" applyAlignment="1" applyProtection="1">
      <alignment horizontal="center" vertical="center" wrapText="1"/>
      <protection/>
    </xf>
    <xf numFmtId="0" fontId="20" fillId="0" borderId="13" xfId="60" applyFont="1" applyFill="1" applyBorder="1" applyAlignment="1" applyProtection="1">
      <alignment horizontal="center" vertical="center" wrapText="1"/>
      <protection/>
    </xf>
    <xf numFmtId="0" fontId="20" fillId="0" borderId="14" xfId="60" applyFont="1" applyFill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vertical="center" wrapText="1"/>
      <protection/>
    </xf>
    <xf numFmtId="0" fontId="48" fillId="0" borderId="32" xfId="0" applyFont="1" applyBorder="1" applyAlignment="1" applyProtection="1">
      <alignment vertical="center" wrapText="1"/>
      <protection/>
    </xf>
    <xf numFmtId="0" fontId="48" fillId="0" borderId="12" xfId="0" applyFont="1" applyBorder="1" applyAlignment="1" applyProtection="1">
      <alignment vertical="center" wrapText="1"/>
      <protection/>
    </xf>
    <xf numFmtId="0" fontId="28" fillId="0" borderId="14" xfId="0" applyFont="1" applyBorder="1" applyAlignment="1" applyProtection="1">
      <alignment vertical="center" wrapText="1"/>
      <protection/>
    </xf>
    <xf numFmtId="0" fontId="28" fillId="0" borderId="49" xfId="0" applyFont="1" applyBorder="1" applyAlignment="1" applyProtection="1">
      <alignment vertical="center" wrapText="1"/>
      <protection/>
    </xf>
    <xf numFmtId="0" fontId="28" fillId="0" borderId="44" xfId="0" applyFont="1" applyBorder="1" applyAlignment="1" applyProtection="1">
      <alignment vertical="center" wrapText="1"/>
      <protection/>
    </xf>
    <xf numFmtId="0" fontId="20" fillId="0" borderId="43" xfId="60" applyFont="1" applyFill="1" applyBorder="1" applyAlignment="1" applyProtection="1">
      <alignment vertical="center" wrapText="1"/>
      <protection/>
    </xf>
    <xf numFmtId="0" fontId="20" fillId="0" borderId="14" xfId="60" applyFont="1" applyFill="1" applyBorder="1" applyAlignment="1" applyProtection="1">
      <alignment vertical="center" wrapText="1"/>
      <protection/>
    </xf>
    <xf numFmtId="164" fontId="31" fillId="0" borderId="16" xfId="60" applyNumberFormat="1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 applyProtection="1">
      <alignment horizontal="right" vertical="center"/>
      <protection/>
    </xf>
    <xf numFmtId="0" fontId="20" fillId="0" borderId="13" xfId="60" applyFont="1" applyFill="1" applyBorder="1" applyAlignment="1" applyProtection="1">
      <alignment horizontal="left" vertical="center" wrapText="1"/>
      <protection/>
    </xf>
    <xf numFmtId="0" fontId="20" fillId="0" borderId="14" xfId="60" applyFont="1" applyFill="1" applyBorder="1" applyAlignment="1" applyProtection="1">
      <alignment horizontal="left" vertical="center" wrapText="1"/>
      <protection/>
    </xf>
    <xf numFmtId="164" fontId="20" fillId="0" borderId="20" xfId="60" applyNumberFormat="1" applyFont="1" applyFill="1" applyBorder="1" applyAlignment="1" applyProtection="1">
      <alignment horizontal="right" vertical="center" wrapText="1"/>
      <protection/>
    </xf>
    <xf numFmtId="49" fontId="1" fillId="0" borderId="40" xfId="60" applyNumberFormat="1" applyFont="1" applyFill="1" applyBorder="1" applyAlignment="1" applyProtection="1">
      <alignment horizontal="left" vertical="center" wrapText="1"/>
      <protection/>
    </xf>
    <xf numFmtId="0" fontId="48" fillId="0" borderId="38" xfId="0" applyFont="1" applyBorder="1" applyAlignment="1" applyProtection="1">
      <alignment horizontal="left" vertical="center" wrapText="1"/>
      <protection/>
    </xf>
    <xf numFmtId="49" fontId="1" fillId="0" borderId="11" xfId="60" applyNumberFormat="1" applyFont="1" applyFill="1" applyBorder="1" applyAlignment="1" applyProtection="1">
      <alignment horizontal="left" vertical="center" wrapText="1"/>
      <protection/>
    </xf>
    <xf numFmtId="0" fontId="48" fillId="0" borderId="10" xfId="0" applyFont="1" applyBorder="1" applyAlignment="1" applyProtection="1">
      <alignment horizontal="left" vertical="center" wrapText="1"/>
      <protection/>
    </xf>
    <xf numFmtId="49" fontId="1" fillId="0" borderId="12" xfId="60" applyNumberFormat="1" applyFont="1" applyFill="1" applyBorder="1" applyAlignment="1" applyProtection="1">
      <alignment horizontal="left" vertical="center" wrapText="1"/>
      <protection/>
    </xf>
    <xf numFmtId="0" fontId="48" fillId="0" borderId="32" xfId="0" applyFont="1" applyBorder="1" applyAlignment="1" applyProtection="1">
      <alignment horizontal="left" vertical="center" wrapText="1"/>
      <protection/>
    </xf>
    <xf numFmtId="0" fontId="28" fillId="0" borderId="14" xfId="0" applyFont="1" applyBorder="1" applyAlignment="1" applyProtection="1">
      <alignment horizontal="left" vertical="center" wrapText="1"/>
      <protection/>
    </xf>
    <xf numFmtId="0" fontId="48" fillId="0" borderId="40" xfId="0" applyFont="1" applyBorder="1" applyAlignment="1" applyProtection="1">
      <alignment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164" fontId="20" fillId="0" borderId="0" xfId="60" applyNumberFormat="1" applyFont="1" applyFill="1" applyBorder="1" applyAlignment="1" applyProtection="1">
      <alignment horizontal="right" vertical="center" wrapText="1"/>
      <protection/>
    </xf>
    <xf numFmtId="164" fontId="31" fillId="0" borderId="16" xfId="60" applyNumberFormat="1" applyFont="1" applyFill="1" applyBorder="1" applyAlignment="1" applyProtection="1">
      <alignment vertical="center"/>
      <protection/>
    </xf>
    <xf numFmtId="0" fontId="20" fillId="0" borderId="46" xfId="60" applyFont="1" applyFill="1" applyBorder="1" applyAlignment="1" applyProtection="1">
      <alignment horizontal="left" vertical="center" wrapText="1"/>
      <protection/>
    </xf>
    <xf numFmtId="49" fontId="1" fillId="0" borderId="27" xfId="60" applyNumberFormat="1" applyFont="1" applyFill="1" applyBorder="1" applyAlignment="1" applyProtection="1">
      <alignment horizontal="left" vertical="center" wrapText="1"/>
      <protection/>
    </xf>
    <xf numFmtId="0" fontId="1" fillId="0" borderId="28" xfId="60" applyFont="1" applyFill="1" applyBorder="1" applyAlignment="1" applyProtection="1">
      <alignment horizontal="left" vertical="center" wrapText="1"/>
      <protection/>
    </xf>
    <xf numFmtId="0" fontId="1" fillId="0" borderId="10" xfId="60" applyFont="1" applyFill="1" applyBorder="1" applyAlignment="1" applyProtection="1">
      <alignment horizontal="left" vertical="center" wrapText="1"/>
      <protection/>
    </xf>
    <xf numFmtId="0" fontId="1" fillId="0" borderId="45" xfId="60" applyFont="1" applyFill="1" applyBorder="1" applyAlignment="1" applyProtection="1">
      <alignment horizontal="left" vertical="center" wrapText="1"/>
      <protection/>
    </xf>
    <xf numFmtId="0" fontId="1" fillId="0" borderId="0" xfId="60" applyFont="1" applyFill="1" applyBorder="1" applyAlignment="1" applyProtection="1">
      <alignment horizontal="left" vertical="center" wrapText="1"/>
      <protection/>
    </xf>
    <xf numFmtId="0" fontId="1" fillId="0" borderId="10" xfId="60" applyFont="1" applyFill="1" applyBorder="1" applyAlignment="1" applyProtection="1">
      <alignment horizontal="left" vertical="center"/>
      <protection/>
    </xf>
    <xf numFmtId="49" fontId="1" fillId="0" borderId="31" xfId="60" applyNumberFormat="1" applyFont="1" applyFill="1" applyBorder="1" applyAlignment="1" applyProtection="1">
      <alignment horizontal="left" vertical="center" wrapText="1"/>
      <protection/>
    </xf>
    <xf numFmtId="0" fontId="1" fillId="0" borderId="32" xfId="60" applyFont="1" applyFill="1" applyBorder="1" applyAlignment="1" applyProtection="1">
      <alignment horizontal="left" vertical="center" wrapText="1"/>
      <protection/>
    </xf>
    <xf numFmtId="49" fontId="1" fillId="0" borderId="37" xfId="60" applyNumberFormat="1" applyFont="1" applyFill="1" applyBorder="1" applyAlignment="1" applyProtection="1">
      <alignment horizontal="left" vertical="center" wrapText="1"/>
      <protection/>
    </xf>
    <xf numFmtId="0" fontId="1" fillId="0" borderId="17" xfId="60" applyFont="1" applyFill="1" applyBorder="1" applyAlignment="1" applyProtection="1">
      <alignment horizontal="left" vertical="center" wrapText="1"/>
      <protection/>
    </xf>
    <xf numFmtId="0" fontId="1" fillId="0" borderId="38" xfId="60" applyFont="1" applyFill="1" applyBorder="1" applyAlignment="1" applyProtection="1">
      <alignment horizontal="left" vertical="center" wrapText="1"/>
      <protection/>
    </xf>
    <xf numFmtId="0" fontId="20" fillId="0" borderId="14" xfId="60" applyFont="1" applyFill="1" applyBorder="1" applyAlignment="1" applyProtection="1">
      <alignment horizontal="left" vertical="center" wrapText="1"/>
      <protection/>
    </xf>
    <xf numFmtId="0" fontId="1" fillId="0" borderId="15" xfId="60" applyFont="1" applyFill="1" applyBorder="1" applyAlignment="1" applyProtection="1">
      <alignment horizontal="left" vertical="center" wrapText="1"/>
      <protection/>
    </xf>
    <xf numFmtId="164" fontId="28" fillId="0" borderId="20" xfId="0" applyNumberFormat="1" applyFont="1" applyBorder="1" applyAlignment="1" applyProtection="1" quotePrefix="1">
      <alignment horizontal="right" vertical="center" wrapText="1"/>
      <protection/>
    </xf>
    <xf numFmtId="0" fontId="28" fillId="0" borderId="49" xfId="0" applyFont="1" applyBorder="1" applyAlignment="1" applyProtection="1">
      <alignment horizontal="left" vertical="center" wrapText="1"/>
      <protection/>
    </xf>
    <xf numFmtId="0" fontId="28" fillId="0" borderId="44" xfId="0" applyFont="1" applyBorder="1" applyAlignment="1" applyProtection="1">
      <alignment horizontal="left" vertical="center" wrapText="1"/>
      <protection/>
    </xf>
    <xf numFmtId="0" fontId="1" fillId="0" borderId="0" xfId="60" applyFont="1" applyFill="1" applyAlignment="1" applyProtection="1">
      <alignment vertical="center"/>
      <protection/>
    </xf>
    <xf numFmtId="0" fontId="1" fillId="0" borderId="0" xfId="60" applyFont="1" applyFill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50" xfId="0" applyNumberFormat="1" applyFont="1" applyFill="1" applyBorder="1" applyAlignment="1" applyProtection="1">
      <alignment horizontal="center" vertical="center" wrapText="1"/>
      <protection/>
    </xf>
    <xf numFmtId="164" fontId="20" fillId="0" borderId="49" xfId="0" applyNumberFormat="1" applyFont="1" applyFill="1" applyBorder="1" applyAlignment="1" applyProtection="1">
      <alignment horizontal="center" vertical="center" wrapText="1"/>
      <protection/>
    </xf>
    <xf numFmtId="164" fontId="20" fillId="0" borderId="44" xfId="0" applyNumberFormat="1" applyFont="1" applyFill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center" vertical="center" wrapText="1"/>
      <protection/>
    </xf>
    <xf numFmtId="164" fontId="20" fillId="0" borderId="105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 locked="0"/>
    </xf>
    <xf numFmtId="1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6" xfId="0" applyNumberFormat="1" applyFont="1" applyFill="1" applyBorder="1" applyAlignment="1" applyProtection="1">
      <alignment vertical="center" wrapText="1"/>
      <protection locked="0"/>
    </xf>
    <xf numFmtId="164" fontId="20" fillId="0" borderId="13" xfId="0" applyNumberFormat="1" applyFont="1" applyFill="1" applyBorder="1" applyAlignment="1" applyProtection="1">
      <alignment horizontal="left"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/>
    </xf>
    <xf numFmtId="164" fontId="20" fillId="24" borderId="14" xfId="0" applyNumberFormat="1" applyFont="1" applyFill="1" applyBorder="1" applyAlignment="1" applyProtection="1">
      <alignment vertical="center" wrapText="1"/>
      <protection/>
    </xf>
    <xf numFmtId="164" fontId="20" fillId="0" borderId="20" xfId="0" applyNumberFormat="1" applyFont="1" applyFill="1" applyBorder="1" applyAlignment="1" applyProtection="1">
      <alignment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164" fontId="20" fillId="0" borderId="50" xfId="0" applyNumberFormat="1" applyFont="1" applyFill="1" applyBorder="1" applyAlignment="1" applyProtection="1">
      <alignment horizontal="center" vertical="center" wrapText="1"/>
      <protection/>
    </xf>
    <xf numFmtId="164" fontId="20" fillId="0" borderId="49" xfId="0" applyNumberFormat="1" applyFont="1" applyFill="1" applyBorder="1" applyAlignment="1" applyProtection="1">
      <alignment horizontal="center" vertical="center" wrapText="1"/>
      <protection/>
    </xf>
    <xf numFmtId="164" fontId="20" fillId="0" borderId="44" xfId="0" applyNumberFormat="1" applyFont="1" applyFill="1" applyBorder="1" applyAlignment="1" applyProtection="1">
      <alignment horizontal="center" vertical="center" wrapText="1"/>
      <protection/>
    </xf>
    <xf numFmtId="164" fontId="20" fillId="0" borderId="25" xfId="0" applyNumberFormat="1" applyFont="1" applyFill="1" applyBorder="1" applyAlignment="1" applyProtection="1">
      <alignment horizontal="center" vertical="center" wrapText="1"/>
      <protection/>
    </xf>
    <xf numFmtId="164" fontId="20" fillId="0" borderId="105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32" xfId="0" applyNumberFormat="1" applyFont="1" applyFill="1" applyBorder="1" applyAlignment="1" applyProtection="1">
      <alignment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3" xfId="0" applyNumberFormat="1" applyFont="1" applyFill="1" applyBorder="1" applyAlignment="1" applyProtection="1">
      <alignment horizontal="left" vertical="center" wrapText="1"/>
      <protection/>
    </xf>
    <xf numFmtId="164" fontId="20" fillId="0" borderId="14" xfId="0" applyNumberFormat="1" applyFont="1" applyFill="1" applyBorder="1" applyAlignment="1" applyProtection="1">
      <alignment vertical="center" wrapText="1"/>
      <protection/>
    </xf>
    <xf numFmtId="164" fontId="20" fillId="24" borderId="14" xfId="0" applyNumberFormat="1" applyFont="1" applyFill="1" applyBorder="1" applyAlignment="1" applyProtection="1">
      <alignment vertical="center" wrapText="1"/>
      <protection/>
    </xf>
    <xf numFmtId="0" fontId="20" fillId="0" borderId="88" xfId="0" applyFont="1" applyFill="1" applyBorder="1" applyAlignment="1" applyProtection="1">
      <alignment horizontal="center" vertical="center" wrapText="1"/>
      <protection/>
    </xf>
    <xf numFmtId="0" fontId="20" fillId="0" borderId="10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Fill="1" applyBorder="1" applyAlignment="1" applyProtection="1">
      <alignment horizontal="center" vertical="center" wrapText="1"/>
      <protection/>
    </xf>
    <xf numFmtId="0" fontId="20" fillId="0" borderId="108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20" fillId="0" borderId="14" xfId="0" applyFont="1" applyFill="1" applyBorder="1" applyAlignment="1" applyProtection="1">
      <alignment horizontal="center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49" fontId="1" fillId="0" borderId="40" xfId="60" applyNumberFormat="1" applyFont="1" applyFill="1" applyBorder="1" applyAlignment="1" applyProtection="1">
      <alignment horizontal="center" vertical="center" wrapText="1"/>
      <protection/>
    </xf>
    <xf numFmtId="49" fontId="1" fillId="0" borderId="11" xfId="60" applyNumberFormat="1" applyFont="1" applyFill="1" applyBorder="1" applyAlignment="1" applyProtection="1">
      <alignment horizontal="center" vertical="center" wrapText="1"/>
      <protection/>
    </xf>
    <xf numFmtId="49" fontId="1" fillId="0" borderId="12" xfId="6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0" fillId="0" borderId="46" xfId="60" applyFont="1" applyFill="1" applyBorder="1" applyAlignment="1" applyProtection="1">
      <alignment horizontal="center" vertical="center" wrapText="1"/>
      <protection/>
    </xf>
    <xf numFmtId="49" fontId="1" fillId="0" borderId="27" xfId="60" applyNumberFormat="1" applyFont="1" applyFill="1" applyBorder="1" applyAlignment="1" applyProtection="1">
      <alignment horizontal="center" vertical="center" wrapText="1"/>
      <protection/>
    </xf>
    <xf numFmtId="49" fontId="1" fillId="0" borderId="31" xfId="60" applyNumberFormat="1" applyFont="1" applyFill="1" applyBorder="1" applyAlignment="1" applyProtection="1">
      <alignment horizontal="center" vertical="center" wrapText="1"/>
      <protection/>
    </xf>
    <xf numFmtId="49" fontId="1" fillId="0" borderId="37" xfId="60" applyNumberFormat="1" applyFont="1" applyFill="1" applyBorder="1" applyAlignment="1" applyProtection="1">
      <alignment horizontal="center" vertical="center" wrapText="1"/>
      <protection/>
    </xf>
    <xf numFmtId="0" fontId="28" fillId="0" borderId="49" xfId="0" applyFont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horizontal="left" vertical="center"/>
      <protection/>
    </xf>
    <xf numFmtId="0" fontId="20" fillId="0" borderId="51" xfId="0" applyFont="1" applyFill="1" applyBorder="1" applyAlignment="1" applyProtection="1">
      <alignment vertical="center" wrapText="1"/>
      <protection/>
    </xf>
    <xf numFmtId="0" fontId="20" fillId="0" borderId="56" xfId="0" applyFont="1" applyFill="1" applyBorder="1" applyAlignment="1" applyProtection="1" quotePrefix="1">
      <alignment horizontal="right" vertical="center"/>
      <protection/>
    </xf>
    <xf numFmtId="49" fontId="20" fillId="0" borderId="7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164" fontId="20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3" fontId="20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50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Fill="1" applyAlignment="1" applyProtection="1">
      <alignment vertical="center" wrapText="1"/>
      <protection/>
    </xf>
    <xf numFmtId="0" fontId="48" fillId="0" borderId="0" xfId="0" applyFont="1" applyAlignment="1" applyProtection="1">
      <alignment horizontal="right" vertical="center"/>
      <protection/>
    </xf>
    <xf numFmtId="0" fontId="48" fillId="0" borderId="0" xfId="0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right" vertical="center"/>
      <protection/>
    </xf>
    <xf numFmtId="0" fontId="20" fillId="0" borderId="34" xfId="60" applyFont="1" applyFill="1" applyBorder="1" applyAlignment="1" applyProtection="1">
      <alignment horizontal="left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 indent="1"/>
      <protection locked="0"/>
    </xf>
    <xf numFmtId="0" fontId="1" fillId="0" borderId="10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110" xfId="0" applyFont="1" applyBorder="1" applyAlignment="1">
      <alignment/>
    </xf>
    <xf numFmtId="0" fontId="2" fillId="0" borderId="111" xfId="0" applyFont="1" applyBorder="1" applyAlignment="1">
      <alignment/>
    </xf>
    <xf numFmtId="3" fontId="2" fillId="0" borderId="112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3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113" xfId="0" applyNumberFormat="1" applyFont="1" applyBorder="1" applyAlignment="1">
      <alignment/>
    </xf>
    <xf numFmtId="0" fontId="5" fillId="0" borderId="113" xfId="0" applyFont="1" applyBorder="1" applyAlignment="1">
      <alignment/>
    </xf>
    <xf numFmtId="3" fontId="2" fillId="0" borderId="113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/>
    </xf>
    <xf numFmtId="0" fontId="5" fillId="0" borderId="114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115" xfId="0" applyFont="1" applyBorder="1" applyAlignment="1">
      <alignment/>
    </xf>
    <xf numFmtId="3" fontId="5" fillId="0" borderId="116" xfId="0" applyNumberFormat="1" applyFont="1" applyBorder="1" applyAlignment="1">
      <alignment/>
    </xf>
    <xf numFmtId="164" fontId="12" fillId="0" borderId="11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8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7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0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1" xfId="60" applyNumberFormat="1" applyFont="1" applyFill="1" applyBorder="1" applyAlignment="1" applyProtection="1">
      <alignment horizontal="right" vertical="center" wrapText="1" indent="1"/>
      <protection/>
    </xf>
    <xf numFmtId="0" fontId="14" fillId="0" borderId="16" xfId="0" applyFont="1" applyFill="1" applyBorder="1" applyAlignment="1" applyProtection="1">
      <alignment horizontal="right" vertical="center"/>
      <protection/>
    </xf>
    <xf numFmtId="0" fontId="12" fillId="0" borderId="18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21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/>
      <protection/>
    </xf>
    <xf numFmtId="164" fontId="13" fillId="0" borderId="21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48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60" applyNumberFormat="1" applyFont="1" applyFill="1" applyBorder="1" applyAlignment="1" applyProtection="1">
      <alignment horizontal="right" vertical="center" wrapText="1"/>
      <protection locked="0"/>
    </xf>
    <xf numFmtId="164" fontId="12" fillId="0" borderId="0" xfId="60" applyNumberFormat="1" applyFont="1" applyFill="1" applyBorder="1" applyAlignment="1" applyProtection="1">
      <alignment horizontal="right" vertical="center" wrapText="1"/>
      <protection/>
    </xf>
    <xf numFmtId="164" fontId="12" fillId="0" borderId="122" xfId="60" applyNumberFormat="1" applyFont="1" applyFill="1" applyBorder="1" applyAlignment="1" applyProtection="1">
      <alignment horizontal="right" vertical="center" wrapText="1"/>
      <protection/>
    </xf>
    <xf numFmtId="164" fontId="13" fillId="0" borderId="24" xfId="60" applyNumberFormat="1" applyFont="1" applyFill="1" applyBorder="1" applyAlignment="1" applyProtection="1">
      <alignment horizontal="right" vertical="center" wrapText="1"/>
      <protection locked="0"/>
    </xf>
    <xf numFmtId="164" fontId="13" fillId="0" borderId="115" xfId="60" applyNumberFormat="1" applyFont="1" applyFill="1" applyBorder="1" applyAlignment="1" applyProtection="1">
      <alignment horizontal="right" vertical="center" wrapText="1"/>
      <protection locked="0"/>
    </xf>
    <xf numFmtId="164" fontId="18" fillId="0" borderId="50" xfId="0" applyNumberFormat="1" applyFont="1" applyBorder="1" applyAlignment="1" applyProtection="1">
      <alignment horizontal="right" vertical="center" wrapText="1"/>
      <protection/>
    </xf>
    <xf numFmtId="164" fontId="18" fillId="0" borderId="50" xfId="0" applyNumberFormat="1" applyFont="1" applyBorder="1" applyAlignment="1" applyProtection="1" quotePrefix="1">
      <alignment horizontal="right" vertical="center" wrapText="1"/>
      <protection/>
    </xf>
    <xf numFmtId="0" fontId="13" fillId="0" borderId="0" xfId="60" applyFont="1" applyFill="1" applyAlignment="1" applyProtection="1">
      <alignment horizontal="right" vertical="center"/>
      <protection/>
    </xf>
    <xf numFmtId="164" fontId="12" fillId="0" borderId="20" xfId="60" applyNumberFormat="1" applyFont="1" applyFill="1" applyBorder="1" applyAlignment="1" applyProtection="1">
      <alignment horizontal="right" vertical="center" wrapText="1"/>
      <protection/>
    </xf>
    <xf numFmtId="0" fontId="13" fillId="0" borderId="0" xfId="60" applyFont="1" applyFill="1" applyAlignment="1" applyProtection="1">
      <alignment horizontal="right" vertical="center" indent="1"/>
      <protection/>
    </xf>
    <xf numFmtId="164" fontId="13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1" xfId="0" applyNumberFormat="1" applyFill="1" applyBorder="1" applyAlignment="1" applyProtection="1">
      <alignment horizontal="left" vertical="center" wrapText="1"/>
      <protection locked="0"/>
    </xf>
    <xf numFmtId="164" fontId="0" fillId="0" borderId="45" xfId="0" applyNumberFormat="1" applyFill="1" applyBorder="1" applyAlignment="1">
      <alignment vertical="center" wrapText="1"/>
    </xf>
    <xf numFmtId="164" fontId="1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36" xfId="0" applyNumberFormat="1" applyFont="1" applyFill="1" applyBorder="1" applyAlignment="1" applyProtection="1">
      <alignment vertical="center" wrapText="1"/>
      <protection/>
    </xf>
    <xf numFmtId="164" fontId="18" fillId="0" borderId="18" xfId="0" applyNumberFormat="1" applyFont="1" applyBorder="1" applyAlignment="1" applyProtection="1">
      <alignment horizontal="right" vertical="center" wrapText="1" indent="1"/>
      <protection/>
    </xf>
    <xf numFmtId="164" fontId="18" fillId="0" borderId="115" xfId="0" applyNumberFormat="1" applyFont="1" applyBorder="1" applyAlignment="1" applyProtection="1">
      <alignment horizontal="right" vertical="center" wrapText="1"/>
      <protection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60" applyNumberFormat="1" applyFont="1" applyFill="1" applyBorder="1" applyAlignment="1" applyProtection="1">
      <alignment horizontal="right" vertical="center" wrapText="1"/>
      <protection locked="0"/>
    </xf>
    <xf numFmtId="164" fontId="16" fillId="0" borderId="1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115" xfId="0" applyNumberFormat="1" applyFont="1" applyBorder="1" applyAlignment="1" applyProtection="1" quotePrefix="1">
      <alignment horizontal="right" vertical="center" wrapText="1"/>
      <protection/>
    </xf>
    <xf numFmtId="49" fontId="18" fillId="0" borderId="11" xfId="62" applyNumberFormat="1" applyFont="1" applyFill="1" applyBorder="1" applyAlignment="1" applyProtection="1">
      <alignment vertical="center" wrapText="1"/>
      <protection/>
    </xf>
    <xf numFmtId="0" fontId="30" fillId="0" borderId="82" xfId="0" applyFont="1" applyBorder="1" applyAlignment="1">
      <alignment horizontal="center" wrapText="1"/>
    </xf>
    <xf numFmtId="3" fontId="13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60" applyFont="1" applyFill="1" applyAlignment="1" applyProtection="1">
      <alignment horizontal="center" vertic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0" xfId="60" applyNumberFormat="1" applyFont="1" applyFill="1" applyBorder="1" applyAlignment="1" applyProtection="1">
      <alignment horizontal="center" vertical="center"/>
      <protection/>
    </xf>
    <xf numFmtId="0" fontId="20" fillId="0" borderId="27" xfId="60" applyFont="1" applyFill="1" applyBorder="1" applyAlignment="1" applyProtection="1">
      <alignment horizontal="center" vertical="center" wrapText="1"/>
      <protection/>
    </xf>
    <xf numFmtId="0" fontId="20" fillId="0" borderId="37" xfId="60" applyFont="1" applyFill="1" applyBorder="1" applyAlignment="1" applyProtection="1">
      <alignment horizontal="center" vertical="center" wrapText="1"/>
      <protection/>
    </xf>
    <xf numFmtId="0" fontId="20" fillId="0" borderId="28" xfId="60" applyFont="1" applyFill="1" applyBorder="1" applyAlignment="1" applyProtection="1">
      <alignment horizontal="center" vertical="center" wrapText="1"/>
      <protection/>
    </xf>
    <xf numFmtId="0" fontId="20" fillId="0" borderId="17" xfId="60" applyFont="1" applyFill="1" applyBorder="1" applyAlignment="1" applyProtection="1">
      <alignment horizontal="center" vertical="center" wrapText="1"/>
      <protection/>
    </xf>
    <xf numFmtId="164" fontId="20" fillId="0" borderId="28" xfId="60" applyNumberFormat="1" applyFont="1" applyFill="1" applyBorder="1" applyAlignment="1" applyProtection="1">
      <alignment horizontal="center" vertical="center"/>
      <protection/>
    </xf>
    <xf numFmtId="164" fontId="20" fillId="0" borderId="56" xfId="60" applyNumberFormat="1" applyFont="1" applyFill="1" applyBorder="1" applyAlignment="1" applyProtection="1">
      <alignment horizontal="center" vertical="center"/>
      <protection/>
    </xf>
    <xf numFmtId="0" fontId="5" fillId="0" borderId="0" xfId="60" applyFont="1" applyFill="1" applyAlignment="1" applyProtection="1">
      <alignment horizontal="center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37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17" xfId="60" applyFont="1" applyFill="1" applyBorder="1" applyAlignment="1" applyProtection="1">
      <alignment horizontal="center" vertical="center" wrapText="1"/>
      <protection/>
    </xf>
    <xf numFmtId="164" fontId="6" fillId="0" borderId="28" xfId="60" applyNumberFormat="1" applyFont="1" applyFill="1" applyBorder="1" applyAlignment="1" applyProtection="1">
      <alignment horizontal="center" vertical="center"/>
      <protection/>
    </xf>
    <xf numFmtId="164" fontId="6" fillId="0" borderId="56" xfId="60" applyNumberFormat="1" applyFont="1" applyFill="1" applyBorder="1" applyAlignment="1" applyProtection="1">
      <alignment horizontal="center" vertical="center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 textRotation="180" wrapText="1"/>
      <protection/>
    </xf>
    <xf numFmtId="164" fontId="49" fillId="0" borderId="0" xfId="0" applyNumberFormat="1" applyFont="1" applyFill="1" applyAlignment="1" applyProtection="1">
      <alignment horizontal="right" textRotation="180" wrapTex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9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164" fontId="4" fillId="0" borderId="16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 applyProtection="1">
      <alignment horizontal="right" textRotation="180" wrapText="1"/>
      <protection/>
    </xf>
    <xf numFmtId="164" fontId="7" fillId="0" borderId="0" xfId="0" applyNumberFormat="1" applyFont="1" applyFill="1" applyAlignment="1" applyProtection="1">
      <alignment horizontal="right" textRotation="180" wrapText="1"/>
      <protection/>
    </xf>
    <xf numFmtId="164" fontId="31" fillId="0" borderId="16" xfId="0" applyNumberFormat="1" applyFont="1" applyFill="1" applyBorder="1" applyAlignment="1" applyProtection="1">
      <alignment horizontal="right" wrapText="1"/>
      <protection/>
    </xf>
    <xf numFmtId="164" fontId="20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textRotation="180" wrapText="1"/>
    </xf>
    <xf numFmtId="164" fontId="7" fillId="0" borderId="0" xfId="0" applyNumberFormat="1" applyFont="1" applyFill="1" applyAlignment="1">
      <alignment horizontal="center" textRotation="180" wrapText="1"/>
    </xf>
    <xf numFmtId="164" fontId="4" fillId="0" borderId="16" xfId="0" applyNumberFormat="1" applyFont="1" applyFill="1" applyBorder="1" applyAlignment="1">
      <alignment horizontal="right" vertical="center"/>
    </xf>
    <xf numFmtId="164" fontId="12" fillId="0" borderId="35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12" fillId="0" borderId="35" xfId="0" applyNumberFormat="1" applyFont="1" applyFill="1" applyBorder="1" applyAlignment="1">
      <alignment horizontal="center" vertical="center"/>
    </xf>
    <xf numFmtId="171" fontId="24" fillId="0" borderId="94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textRotation="180"/>
    </xf>
    <xf numFmtId="0" fontId="7" fillId="0" borderId="0" xfId="0" applyFont="1" applyFill="1" applyAlignment="1">
      <alignment horizontal="center" vertical="center" textRotation="180"/>
    </xf>
    <xf numFmtId="164" fontId="0" fillId="0" borderId="88" xfId="0" applyNumberFormat="1" applyFill="1" applyBorder="1" applyAlignment="1" applyProtection="1">
      <alignment horizontal="left" vertical="center" wrapText="1"/>
      <protection locked="0"/>
    </xf>
    <xf numFmtId="164" fontId="0" fillId="0" borderId="23" xfId="0" applyNumberFormat="1" applyFill="1" applyBorder="1" applyAlignment="1" applyProtection="1">
      <alignment horizontal="left" vertical="center" wrapText="1"/>
      <protection locked="0"/>
    </xf>
    <xf numFmtId="164" fontId="0" fillId="0" borderId="107" xfId="0" applyNumberFormat="1" applyFill="1" applyBorder="1" applyAlignment="1" applyProtection="1">
      <alignment horizontal="left" vertical="center" wrapText="1"/>
      <protection locked="0"/>
    </xf>
    <xf numFmtId="164" fontId="0" fillId="0" borderId="123" xfId="0" applyNumberFormat="1" applyFill="1" applyBorder="1" applyAlignment="1" applyProtection="1">
      <alignment horizontal="left" vertical="center" wrapText="1"/>
      <protection locked="0"/>
    </xf>
    <xf numFmtId="164" fontId="6" fillId="0" borderId="89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center" vertical="center" wrapText="1"/>
    </xf>
    <xf numFmtId="164" fontId="3" fillId="0" borderId="9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64" fontId="12" fillId="0" borderId="57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64" fontId="6" fillId="0" borderId="124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71" fontId="28" fillId="0" borderId="0" xfId="0" applyNumberFormat="1" applyFont="1" applyFill="1" applyBorder="1" applyAlignment="1">
      <alignment horizontal="left" vertical="center" wrapTex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3" fillId="0" borderId="57" xfId="0" applyNumberFormat="1" applyFont="1" applyFill="1" applyBorder="1" applyAlignment="1">
      <alignment horizontal="left" vertical="center" wrapText="1" indent="2"/>
    </xf>
    <xf numFmtId="164" fontId="3" fillId="0" borderId="98" xfId="0" applyNumberFormat="1" applyFont="1" applyFill="1" applyBorder="1" applyAlignment="1">
      <alignment horizontal="left" vertical="center" wrapText="1" indent="2"/>
    </xf>
    <xf numFmtId="0" fontId="26" fillId="0" borderId="16" xfId="0" applyFont="1" applyBorder="1" applyAlignment="1" applyProtection="1">
      <alignment horizontal="center" vertical="top" wrapText="1"/>
      <protection/>
    </xf>
    <xf numFmtId="0" fontId="0" fillId="0" borderId="16" xfId="0" applyBorder="1" applyAlignment="1">
      <alignment horizontal="center" wrapText="1"/>
    </xf>
    <xf numFmtId="0" fontId="20" fillId="0" borderId="57" xfId="0" applyFont="1" applyFill="1" applyBorder="1" applyAlignment="1" applyProtection="1">
      <alignment horizontal="center" vertical="center" wrapText="1"/>
      <protection/>
    </xf>
    <xf numFmtId="0" fontId="20" fillId="0" borderId="98" xfId="0" applyFont="1" applyFill="1" applyBorder="1" applyAlignment="1" applyProtection="1">
      <alignment horizontal="center" vertical="center" wrapText="1"/>
      <protection/>
    </xf>
    <xf numFmtId="0" fontId="20" fillId="0" borderId="50" xfId="0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horizontal="center" vertical="center"/>
      <protection locked="0"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/>
      <protection/>
    </xf>
    <xf numFmtId="0" fontId="20" fillId="0" borderId="123" xfId="0" applyFont="1" applyFill="1" applyBorder="1" applyAlignment="1" applyProtection="1">
      <alignment horizontal="center" vertical="center"/>
      <protection/>
    </xf>
    <xf numFmtId="0" fontId="20" fillId="0" borderId="115" xfId="0" applyFont="1" applyFill="1" applyBorder="1" applyAlignment="1" applyProtection="1">
      <alignment horizontal="center" vertical="center"/>
      <protection/>
    </xf>
    <xf numFmtId="0" fontId="25" fillId="0" borderId="0" xfId="62" applyFont="1" applyFill="1" applyAlignment="1" applyProtection="1">
      <alignment horizontal="left"/>
      <protection/>
    </xf>
    <xf numFmtId="0" fontId="26" fillId="0" borderId="0" xfId="62" applyFont="1" applyFill="1" applyAlignment="1" applyProtection="1">
      <alignment horizontal="center" vertical="center" wrapText="1"/>
      <protection/>
    </xf>
    <xf numFmtId="0" fontId="26" fillId="0" borderId="0" xfId="62" applyFont="1" applyFill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right"/>
      <protection/>
    </xf>
    <xf numFmtId="0" fontId="28" fillId="0" borderId="46" xfId="62" applyFont="1" applyFill="1" applyBorder="1" applyAlignment="1" applyProtection="1">
      <alignment horizontal="center" vertical="center" wrapText="1"/>
      <protection/>
    </xf>
    <xf numFmtId="0" fontId="28" fillId="0" borderId="31" xfId="62" applyFont="1" applyFill="1" applyBorder="1" applyAlignment="1" applyProtection="1">
      <alignment horizontal="center" vertical="center" wrapText="1"/>
      <protection/>
    </xf>
    <xf numFmtId="0" fontId="28" fillId="0" borderId="40" xfId="62" applyFont="1" applyFill="1" applyBorder="1" applyAlignment="1" applyProtection="1">
      <alignment horizontal="center" vertical="center" wrapText="1"/>
      <protection/>
    </xf>
    <xf numFmtId="0" fontId="21" fillId="0" borderId="43" xfId="61" applyFont="1" applyFill="1" applyBorder="1" applyAlignment="1" applyProtection="1">
      <alignment horizontal="center" vertical="center" textRotation="90"/>
      <protection/>
    </xf>
    <xf numFmtId="0" fontId="21" fillId="0" borderId="15" xfId="61" applyFont="1" applyFill="1" applyBorder="1" applyAlignment="1" applyProtection="1">
      <alignment horizontal="center" vertical="center" textRotation="90"/>
      <protection/>
    </xf>
    <xf numFmtId="0" fontId="21" fillId="0" borderId="38" xfId="61" applyFont="1" applyFill="1" applyBorder="1" applyAlignment="1" applyProtection="1">
      <alignment horizontal="center" vertical="center" textRotation="90"/>
      <protection/>
    </xf>
    <xf numFmtId="0" fontId="27" fillId="0" borderId="28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vertical="center" wrapText="1"/>
      <protection/>
    </xf>
    <xf numFmtId="0" fontId="27" fillId="0" borderId="55" xfId="62" applyFont="1" applyFill="1" applyBorder="1" applyAlignment="1" applyProtection="1">
      <alignment horizontal="center" vertical="center" wrapText="1"/>
      <protection/>
    </xf>
    <xf numFmtId="0" fontId="27" fillId="0" borderId="39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wrapText="1"/>
      <protection/>
    </xf>
    <xf numFmtId="0" fontId="27" fillId="0" borderId="36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7" xfId="61" applyFont="1" applyFill="1" applyBorder="1" applyAlignment="1" applyProtection="1">
      <alignment horizontal="center" vertical="center" wrapText="1"/>
      <protection/>
    </xf>
    <xf numFmtId="0" fontId="5" fillId="0" borderId="11" xfId="61" applyFont="1" applyFill="1" applyBorder="1" applyAlignment="1" applyProtection="1">
      <alignment horizontal="center" vertical="center" wrapText="1"/>
      <protection/>
    </xf>
    <xf numFmtId="0" fontId="21" fillId="0" borderId="28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56" xfId="61" applyFont="1" applyFill="1" applyBorder="1" applyAlignment="1" applyProtection="1">
      <alignment horizontal="center" vertical="center" wrapText="1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0" fontId="16" fillId="0" borderId="57" xfId="62" applyFont="1" applyFill="1" applyBorder="1" applyAlignment="1">
      <alignment horizontal="left"/>
      <protection/>
    </xf>
    <xf numFmtId="0" fontId="16" fillId="0" borderId="51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62" applyFont="1" applyFill="1" applyAlignment="1">
      <alignment horizontal="center" wrapText="1"/>
      <protection/>
    </xf>
    <xf numFmtId="0" fontId="26" fillId="0" borderId="0" xfId="62" applyFont="1" applyFill="1" applyAlignment="1">
      <alignment horizontal="center"/>
      <protection/>
    </xf>
    <xf numFmtId="0" fontId="16" fillId="0" borderId="57" xfId="62" applyFont="1" applyFill="1" applyBorder="1" applyAlignment="1">
      <alignment horizontal="left" indent="1"/>
      <protection/>
    </xf>
    <xf numFmtId="0" fontId="16" fillId="0" borderId="51" xfId="62" applyFont="1" applyFill="1" applyBorder="1" applyAlignment="1">
      <alignment horizontal="left" indent="1"/>
      <protection/>
    </xf>
    <xf numFmtId="0" fontId="26" fillId="0" borderId="16" xfId="62" applyFont="1" applyFill="1" applyBorder="1" applyAlignment="1">
      <alignment horizontal="center" wrapText="1"/>
      <protection/>
    </xf>
    <xf numFmtId="0" fontId="25" fillId="0" borderId="16" xfId="62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 textRotation="180"/>
    </xf>
    <xf numFmtId="0" fontId="7" fillId="0" borderId="0" xfId="0" applyFont="1" applyFill="1" applyAlignment="1">
      <alignment horizontal="center" textRotation="180"/>
    </xf>
    <xf numFmtId="164" fontId="6" fillId="0" borderId="46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43" xfId="0" applyNumberFormat="1" applyFont="1" applyFill="1" applyBorder="1" applyAlignment="1" applyProtection="1">
      <alignment horizontal="center" vertical="center" wrapText="1"/>
      <protection/>
    </xf>
    <xf numFmtId="164" fontId="6" fillId="0" borderId="44" xfId="0" applyNumberFormat="1" applyFont="1" applyFill="1" applyBorder="1" applyAlignment="1" applyProtection="1">
      <alignment horizontal="center" vertical="center"/>
      <protection/>
    </xf>
    <xf numFmtId="164" fontId="6" fillId="0" borderId="44" xfId="0" applyNumberFormat="1" applyFont="1" applyFill="1" applyBorder="1" applyAlignment="1" applyProtection="1">
      <alignment horizontal="center" vertical="center" wrapText="1"/>
      <protection/>
    </xf>
    <xf numFmtId="164" fontId="6" fillId="0" borderId="89" xfId="0" applyNumberFormat="1" applyFont="1" applyFill="1" applyBorder="1" applyAlignment="1" applyProtection="1">
      <alignment horizontal="center" vertical="center" wrapText="1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67" xfId="0" applyFont="1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8">
        <row r="3">
          <cell r="D3" t="str">
            <v>Felhasználás 2013. XII.31-ig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2"/>
  <sheetViews>
    <sheetView view="pageLayout" zoomScaleNormal="130" zoomScaleSheetLayoutView="100" workbookViewId="0" topLeftCell="A1">
      <selection activeCell="G4" sqref="G4"/>
    </sheetView>
  </sheetViews>
  <sheetFormatPr defaultColWidth="9.00390625" defaultRowHeight="12.75"/>
  <cols>
    <col min="1" max="1" width="9.50390625" style="175" customWidth="1"/>
    <col min="2" max="2" width="60.875" style="175" customWidth="1"/>
    <col min="3" max="3" width="13.875" style="176" customWidth="1"/>
    <col min="4" max="4" width="14.125" style="176" customWidth="1"/>
    <col min="5" max="5" width="12.875" style="682" customWidth="1"/>
    <col min="6" max="16384" width="9.375" style="178" customWidth="1"/>
  </cols>
  <sheetData>
    <row r="1" spans="1:5" ht="16.5" customHeight="1">
      <c r="A1" s="705" t="s">
        <v>22</v>
      </c>
      <c r="B1" s="705"/>
      <c r="C1" s="705"/>
      <c r="D1" s="705"/>
      <c r="E1" s="705"/>
    </row>
    <row r="2" spans="1:5" ht="15.75" customHeight="1" thickBot="1">
      <c r="A2" s="17"/>
      <c r="B2" s="17"/>
      <c r="C2" s="173"/>
      <c r="D2" s="173"/>
      <c r="E2" s="662" t="s">
        <v>147</v>
      </c>
    </row>
    <row r="3" spans="1:5" ht="15.75" customHeight="1">
      <c r="A3" s="707" t="s">
        <v>73</v>
      </c>
      <c r="B3" s="709" t="s">
        <v>24</v>
      </c>
      <c r="C3" s="711" t="s">
        <v>692</v>
      </c>
      <c r="D3" s="711"/>
      <c r="E3" s="712"/>
    </row>
    <row r="4" spans="1:5" ht="37.5" customHeight="1" thickBot="1">
      <c r="A4" s="708"/>
      <c r="B4" s="710"/>
      <c r="C4" s="491" t="s">
        <v>169</v>
      </c>
      <c r="D4" s="491" t="s">
        <v>170</v>
      </c>
      <c r="E4" s="663" t="s">
        <v>171</v>
      </c>
    </row>
    <row r="5" spans="1:5" s="179" customFormat="1" ht="13.5" customHeight="1" thickBot="1">
      <c r="A5" s="492" t="s">
        <v>357</v>
      </c>
      <c r="B5" s="493" t="s">
        <v>358</v>
      </c>
      <c r="C5" s="493" t="s">
        <v>359</v>
      </c>
      <c r="D5" s="493" t="s">
        <v>360</v>
      </c>
      <c r="E5" s="189" t="s">
        <v>361</v>
      </c>
    </row>
    <row r="6" spans="1:5" s="180" customFormat="1" ht="12" customHeight="1" thickBot="1">
      <c r="A6" s="504" t="s">
        <v>25</v>
      </c>
      <c r="B6" s="505" t="s">
        <v>241</v>
      </c>
      <c r="C6" s="172">
        <f>SUM(C7:C12)</f>
        <v>7812</v>
      </c>
      <c r="D6" s="650">
        <f>SUM(D7:D12)</f>
        <v>8141</v>
      </c>
      <c r="E6" s="664">
        <f>SUM(E7:E12)</f>
        <v>8141</v>
      </c>
    </row>
    <row r="7" spans="1:5" s="180" customFormat="1" ht="12" customHeight="1">
      <c r="A7" s="507" t="s">
        <v>85</v>
      </c>
      <c r="B7" s="508" t="s">
        <v>242</v>
      </c>
      <c r="C7" s="257">
        <v>4112</v>
      </c>
      <c r="D7" s="651">
        <v>4112</v>
      </c>
      <c r="E7" s="665">
        <v>4112</v>
      </c>
    </row>
    <row r="8" spans="1:5" s="180" customFormat="1" ht="12" customHeight="1">
      <c r="A8" s="509" t="s">
        <v>86</v>
      </c>
      <c r="B8" s="510" t="s">
        <v>243</v>
      </c>
      <c r="C8" s="256"/>
      <c r="D8" s="651"/>
      <c r="E8" s="666"/>
    </row>
    <row r="9" spans="1:5" s="180" customFormat="1" ht="12" customHeight="1">
      <c r="A9" s="509" t="s">
        <v>87</v>
      </c>
      <c r="B9" s="510" t="s">
        <v>244</v>
      </c>
      <c r="C9" s="256">
        <v>2500</v>
      </c>
      <c r="D9" s="651">
        <v>2618</v>
      </c>
      <c r="E9" s="666">
        <v>2618</v>
      </c>
    </row>
    <row r="10" spans="1:5" s="180" customFormat="1" ht="12" customHeight="1">
      <c r="A10" s="509" t="s">
        <v>88</v>
      </c>
      <c r="B10" s="510" t="s">
        <v>245</v>
      </c>
      <c r="C10" s="256">
        <v>1200</v>
      </c>
      <c r="D10" s="651">
        <v>1200</v>
      </c>
      <c r="E10" s="666">
        <v>1200</v>
      </c>
    </row>
    <row r="11" spans="1:5" s="180" customFormat="1" ht="12" customHeight="1">
      <c r="A11" s="509" t="s">
        <v>106</v>
      </c>
      <c r="B11" s="510" t="s">
        <v>246</v>
      </c>
      <c r="C11" s="256"/>
      <c r="D11" s="651"/>
      <c r="E11" s="666"/>
    </row>
    <row r="12" spans="1:5" s="180" customFormat="1" ht="12" customHeight="1" thickBot="1">
      <c r="A12" s="511" t="s">
        <v>89</v>
      </c>
      <c r="B12" s="512" t="s">
        <v>247</v>
      </c>
      <c r="C12" s="256"/>
      <c r="D12" s="652">
        <v>211</v>
      </c>
      <c r="E12" s="667">
        <v>211</v>
      </c>
    </row>
    <row r="13" spans="1:5" s="180" customFormat="1" ht="29.25" thickBot="1">
      <c r="A13" s="504" t="s">
        <v>26</v>
      </c>
      <c r="B13" s="513" t="s">
        <v>248</v>
      </c>
      <c r="C13" s="172">
        <f>+C14+C15+C16+C17+C18</f>
        <v>8878</v>
      </c>
      <c r="D13" s="653">
        <f>+D14+D15+D16+D17+D18</f>
        <v>28684</v>
      </c>
      <c r="E13" s="664">
        <v>28684</v>
      </c>
    </row>
    <row r="14" spans="1:5" s="180" customFormat="1" ht="12" customHeight="1">
      <c r="A14" s="507" t="s">
        <v>91</v>
      </c>
      <c r="B14" s="508" t="s">
        <v>249</v>
      </c>
      <c r="C14" s="257"/>
      <c r="D14" s="654"/>
      <c r="E14" s="665"/>
    </row>
    <row r="15" spans="1:5" s="180" customFormat="1" ht="12" customHeight="1">
      <c r="A15" s="509" t="s">
        <v>92</v>
      </c>
      <c r="B15" s="510" t="s">
        <v>250</v>
      </c>
      <c r="C15" s="256"/>
      <c r="D15" s="651"/>
      <c r="E15" s="666"/>
    </row>
    <row r="16" spans="1:5" s="180" customFormat="1" ht="12" customHeight="1">
      <c r="A16" s="509" t="s">
        <v>93</v>
      </c>
      <c r="B16" s="510" t="s">
        <v>251</v>
      </c>
      <c r="C16" s="256"/>
      <c r="D16" s="651"/>
      <c r="E16" s="666"/>
    </row>
    <row r="17" spans="1:5" s="180" customFormat="1" ht="12" customHeight="1">
      <c r="A17" s="509" t="s">
        <v>94</v>
      </c>
      <c r="B17" s="510" t="s">
        <v>252</v>
      </c>
      <c r="C17" s="256"/>
      <c r="D17" s="651"/>
      <c r="E17" s="666"/>
    </row>
    <row r="18" spans="1:5" s="180" customFormat="1" ht="12" customHeight="1">
      <c r="A18" s="509" t="s">
        <v>95</v>
      </c>
      <c r="B18" s="510" t="s">
        <v>253</v>
      </c>
      <c r="C18" s="256">
        <v>8878</v>
      </c>
      <c r="D18" s="651">
        <v>28684</v>
      </c>
      <c r="E18" s="666">
        <v>28684</v>
      </c>
    </row>
    <row r="19" spans="1:5" s="180" customFormat="1" ht="12" customHeight="1" thickBot="1">
      <c r="A19" s="511" t="s">
        <v>101</v>
      </c>
      <c r="B19" s="512" t="s">
        <v>254</v>
      </c>
      <c r="C19" s="258"/>
      <c r="D19" s="652">
        <v>3897</v>
      </c>
      <c r="E19" s="667">
        <v>3897</v>
      </c>
    </row>
    <row r="20" spans="1:5" s="180" customFormat="1" ht="29.25" thickBot="1">
      <c r="A20" s="504" t="s">
        <v>27</v>
      </c>
      <c r="B20" s="505" t="s">
        <v>255</v>
      </c>
      <c r="C20" s="172">
        <f>+C21+C22+C23+C24+C25</f>
        <v>0</v>
      </c>
      <c r="D20" s="653">
        <f>+D21+D22+D23+D24+D25</f>
        <v>89612</v>
      </c>
      <c r="E20" s="664">
        <v>89612</v>
      </c>
    </row>
    <row r="21" spans="1:5" s="180" customFormat="1" ht="12" customHeight="1">
      <c r="A21" s="507" t="s">
        <v>74</v>
      </c>
      <c r="B21" s="508" t="s">
        <v>256</v>
      </c>
      <c r="C21" s="257"/>
      <c r="D21" s="654"/>
      <c r="E21" s="665"/>
    </row>
    <row r="22" spans="1:5" s="180" customFormat="1" ht="12" customHeight="1">
      <c r="A22" s="509" t="s">
        <v>75</v>
      </c>
      <c r="B22" s="510" t="s">
        <v>257</v>
      </c>
      <c r="C22" s="256"/>
      <c r="D22" s="651"/>
      <c r="E22" s="666"/>
    </row>
    <row r="23" spans="1:5" s="180" customFormat="1" ht="12" customHeight="1">
      <c r="A23" s="509" t="s">
        <v>76</v>
      </c>
      <c r="B23" s="510" t="s">
        <v>258</v>
      </c>
      <c r="C23" s="256"/>
      <c r="D23" s="651"/>
      <c r="E23" s="666"/>
    </row>
    <row r="24" spans="1:5" s="180" customFormat="1" ht="12" customHeight="1">
      <c r="A24" s="509" t="s">
        <v>77</v>
      </c>
      <c r="B24" s="510" t="s">
        <v>259</v>
      </c>
      <c r="C24" s="256"/>
      <c r="D24" s="651"/>
      <c r="E24" s="666"/>
    </row>
    <row r="25" spans="1:5" s="180" customFormat="1" ht="12" customHeight="1">
      <c r="A25" s="509" t="s">
        <v>117</v>
      </c>
      <c r="B25" s="510" t="s">
        <v>260</v>
      </c>
      <c r="C25" s="256"/>
      <c r="D25" s="651">
        <v>89612</v>
      </c>
      <c r="E25" s="666">
        <v>89612</v>
      </c>
    </row>
    <row r="26" spans="1:5" s="180" customFormat="1" ht="12" customHeight="1" thickBot="1">
      <c r="A26" s="511" t="s">
        <v>118</v>
      </c>
      <c r="B26" s="512" t="s">
        <v>261</v>
      </c>
      <c r="C26" s="258"/>
      <c r="D26" s="652">
        <v>77500</v>
      </c>
      <c r="E26" s="667">
        <v>77500</v>
      </c>
    </row>
    <row r="27" spans="1:5" s="180" customFormat="1" ht="12" customHeight="1" thickBot="1">
      <c r="A27" s="504" t="s">
        <v>119</v>
      </c>
      <c r="B27" s="505" t="s">
        <v>262</v>
      </c>
      <c r="C27" s="259">
        <f>+C28+C31+C32+C33</f>
        <v>20000</v>
      </c>
      <c r="D27" s="655">
        <f>+D28+D31+D32+D33</f>
        <v>16667</v>
      </c>
      <c r="E27" s="668">
        <f>+E28+E31+E32+E33</f>
        <v>16667</v>
      </c>
    </row>
    <row r="28" spans="1:5" s="180" customFormat="1" ht="12" customHeight="1">
      <c r="A28" s="507" t="s">
        <v>263</v>
      </c>
      <c r="B28" s="508" t="s">
        <v>264</v>
      </c>
      <c r="C28" s="470">
        <f>+C29+C30</f>
        <v>17400</v>
      </c>
      <c r="D28" s="656">
        <f>+D29+D30</f>
        <v>13786</v>
      </c>
      <c r="E28" s="669">
        <v>13786</v>
      </c>
    </row>
    <row r="29" spans="1:5" s="180" customFormat="1" ht="12" customHeight="1">
      <c r="A29" s="509" t="s">
        <v>265</v>
      </c>
      <c r="B29" s="510" t="s">
        <v>266</v>
      </c>
      <c r="C29" s="256">
        <v>400</v>
      </c>
      <c r="D29" s="651">
        <v>436</v>
      </c>
      <c r="E29" s="666">
        <v>436</v>
      </c>
    </row>
    <row r="30" spans="1:5" s="180" customFormat="1" ht="12" customHeight="1">
      <c r="A30" s="509" t="s">
        <v>267</v>
      </c>
      <c r="B30" s="510" t="s">
        <v>268</v>
      </c>
      <c r="C30" s="256">
        <v>17000</v>
      </c>
      <c r="D30" s="651">
        <v>13350</v>
      </c>
      <c r="E30" s="666">
        <v>13350</v>
      </c>
    </row>
    <row r="31" spans="1:5" s="180" customFormat="1" ht="12" customHeight="1">
      <c r="A31" s="509" t="s">
        <v>269</v>
      </c>
      <c r="B31" s="510" t="s">
        <v>270</v>
      </c>
      <c r="C31" s="256">
        <v>1300</v>
      </c>
      <c r="D31" s="651">
        <v>1524</v>
      </c>
      <c r="E31" s="666">
        <v>1524</v>
      </c>
    </row>
    <row r="32" spans="1:5" s="180" customFormat="1" ht="12" customHeight="1">
      <c r="A32" s="509" t="s">
        <v>271</v>
      </c>
      <c r="B32" s="510" t="s">
        <v>272</v>
      </c>
      <c r="C32" s="256"/>
      <c r="D32" s="651"/>
      <c r="E32" s="666"/>
    </row>
    <row r="33" spans="1:5" s="180" customFormat="1" ht="12" customHeight="1" thickBot="1">
      <c r="A33" s="511" t="s">
        <v>273</v>
      </c>
      <c r="B33" s="512" t="s">
        <v>274</v>
      </c>
      <c r="C33" s="258">
        <v>1300</v>
      </c>
      <c r="D33" s="652">
        <v>1357</v>
      </c>
      <c r="E33" s="667">
        <v>1357</v>
      </c>
    </row>
    <row r="34" spans="1:5" s="180" customFormat="1" ht="12" customHeight="1" thickBot="1">
      <c r="A34" s="504" t="s">
        <v>29</v>
      </c>
      <c r="B34" s="505" t="s">
        <v>275</v>
      </c>
      <c r="C34" s="172">
        <f>SUM(C35:C45)</f>
        <v>9372</v>
      </c>
      <c r="D34" s="653">
        <f>SUM(D35:D45)</f>
        <v>2575</v>
      </c>
      <c r="E34" s="664">
        <f>SUM(E35:E45)</f>
        <v>2575</v>
      </c>
    </row>
    <row r="35" spans="1:5" s="180" customFormat="1" ht="12" customHeight="1">
      <c r="A35" s="507" t="s">
        <v>78</v>
      </c>
      <c r="B35" s="508" t="s">
        <v>276</v>
      </c>
      <c r="C35" s="257">
        <v>1850</v>
      </c>
      <c r="D35" s="654">
        <v>2312</v>
      </c>
      <c r="E35" s="665">
        <v>2312</v>
      </c>
    </row>
    <row r="36" spans="1:5" s="180" customFormat="1" ht="12" customHeight="1">
      <c r="A36" s="509" t="s">
        <v>79</v>
      </c>
      <c r="B36" s="510" t="s">
        <v>277</v>
      </c>
      <c r="C36" s="256"/>
      <c r="D36" s="651"/>
      <c r="E36" s="666"/>
    </row>
    <row r="37" spans="1:5" s="180" customFormat="1" ht="12" customHeight="1">
      <c r="A37" s="509" t="s">
        <v>80</v>
      </c>
      <c r="B37" s="510" t="s">
        <v>278</v>
      </c>
      <c r="C37" s="256"/>
      <c r="D37" s="651">
        <v>6</v>
      </c>
      <c r="E37" s="666">
        <v>6</v>
      </c>
    </row>
    <row r="38" spans="1:5" s="180" customFormat="1" ht="12" customHeight="1">
      <c r="A38" s="509" t="s">
        <v>121</v>
      </c>
      <c r="B38" s="510" t="s">
        <v>279</v>
      </c>
      <c r="C38" s="256">
        <v>20</v>
      </c>
      <c r="D38" s="651">
        <v>49</v>
      </c>
      <c r="E38" s="666">
        <v>49</v>
      </c>
    </row>
    <row r="39" spans="1:5" s="180" customFormat="1" ht="12" customHeight="1">
      <c r="A39" s="509" t="s">
        <v>122</v>
      </c>
      <c r="B39" s="510" t="s">
        <v>280</v>
      </c>
      <c r="C39" s="256"/>
      <c r="D39" s="651"/>
      <c r="E39" s="666"/>
    </row>
    <row r="40" spans="1:5" s="180" customFormat="1" ht="12" customHeight="1">
      <c r="A40" s="509" t="s">
        <v>123</v>
      </c>
      <c r="B40" s="510" t="s">
        <v>281</v>
      </c>
      <c r="C40" s="256"/>
      <c r="D40" s="651"/>
      <c r="E40" s="666"/>
    </row>
    <row r="41" spans="1:5" s="180" customFormat="1" ht="12" customHeight="1">
      <c r="A41" s="509" t="s">
        <v>124</v>
      </c>
      <c r="B41" s="510" t="s">
        <v>282</v>
      </c>
      <c r="C41" s="256"/>
      <c r="D41" s="651"/>
      <c r="E41" s="666"/>
    </row>
    <row r="42" spans="1:5" s="180" customFormat="1" ht="12" customHeight="1">
      <c r="A42" s="509" t="s">
        <v>125</v>
      </c>
      <c r="B42" s="510" t="s">
        <v>283</v>
      </c>
      <c r="C42" s="256">
        <v>2</v>
      </c>
      <c r="D42" s="651">
        <v>1</v>
      </c>
      <c r="E42" s="666">
        <v>1</v>
      </c>
    </row>
    <row r="43" spans="1:5" s="180" customFormat="1" ht="12" customHeight="1">
      <c r="A43" s="509" t="s">
        <v>284</v>
      </c>
      <c r="B43" s="510" t="s">
        <v>285</v>
      </c>
      <c r="C43" s="471"/>
      <c r="D43" s="657"/>
      <c r="E43" s="670"/>
    </row>
    <row r="44" spans="1:5" s="180" customFormat="1" ht="12" customHeight="1">
      <c r="A44" s="511" t="s">
        <v>286</v>
      </c>
      <c r="B44" s="512" t="s">
        <v>693</v>
      </c>
      <c r="C44" s="472"/>
      <c r="D44" s="658">
        <v>66</v>
      </c>
      <c r="E44" s="671">
        <v>66</v>
      </c>
    </row>
    <row r="45" spans="1:5" s="180" customFormat="1" ht="12" customHeight="1" thickBot="1">
      <c r="A45" s="511" t="s">
        <v>694</v>
      </c>
      <c r="B45" s="512" t="s">
        <v>287</v>
      </c>
      <c r="C45" s="472">
        <v>7500</v>
      </c>
      <c r="D45" s="658">
        <v>141</v>
      </c>
      <c r="E45" s="671">
        <v>141</v>
      </c>
    </row>
    <row r="46" spans="1:5" s="180" customFormat="1" ht="12" customHeight="1" thickBot="1">
      <c r="A46" s="504" t="s">
        <v>30</v>
      </c>
      <c r="B46" s="505" t="s">
        <v>288</v>
      </c>
      <c r="C46" s="172">
        <f>SUM(C47:C51)</f>
        <v>4700</v>
      </c>
      <c r="D46" s="653">
        <f>SUM(D47:D51)</f>
        <v>4950</v>
      </c>
      <c r="E46" s="664">
        <v>4950</v>
      </c>
    </row>
    <row r="47" spans="1:5" s="180" customFormat="1" ht="12" customHeight="1">
      <c r="A47" s="507" t="s">
        <v>81</v>
      </c>
      <c r="B47" s="508" t="s">
        <v>289</v>
      </c>
      <c r="C47" s="473"/>
      <c r="D47" s="659"/>
      <c r="E47" s="672"/>
    </row>
    <row r="48" spans="1:5" s="180" customFormat="1" ht="12" customHeight="1">
      <c r="A48" s="509" t="s">
        <v>82</v>
      </c>
      <c r="B48" s="510" t="s">
        <v>290</v>
      </c>
      <c r="C48" s="471">
        <v>4000</v>
      </c>
      <c r="D48" s="657">
        <v>4000</v>
      </c>
      <c r="E48" s="670">
        <v>4000</v>
      </c>
    </row>
    <row r="49" spans="1:5" s="180" customFormat="1" ht="12" customHeight="1">
      <c r="A49" s="509" t="s">
        <v>291</v>
      </c>
      <c r="B49" s="510" t="s">
        <v>292</v>
      </c>
      <c r="C49" s="471">
        <v>700</v>
      </c>
      <c r="D49" s="657">
        <v>950</v>
      </c>
      <c r="E49" s="670">
        <v>950</v>
      </c>
    </row>
    <row r="50" spans="1:5" s="180" customFormat="1" ht="12" customHeight="1">
      <c r="A50" s="509" t="s">
        <v>293</v>
      </c>
      <c r="B50" s="510" t="s">
        <v>294</v>
      </c>
      <c r="C50" s="471"/>
      <c r="D50" s="657"/>
      <c r="E50" s="670"/>
    </row>
    <row r="51" spans="1:5" s="180" customFormat="1" ht="12" customHeight="1" thickBot="1">
      <c r="A51" s="511" t="s">
        <v>295</v>
      </c>
      <c r="B51" s="512" t="s">
        <v>296</v>
      </c>
      <c r="C51" s="472"/>
      <c r="D51" s="658"/>
      <c r="E51" s="671"/>
    </row>
    <row r="52" spans="1:5" s="180" customFormat="1" ht="17.25" customHeight="1" thickBot="1">
      <c r="A52" s="504" t="s">
        <v>126</v>
      </c>
      <c r="B52" s="505" t="s">
        <v>297</v>
      </c>
      <c r="C52" s="172">
        <f>SUM(C53:C55)</f>
        <v>0</v>
      </c>
      <c r="D52" s="653">
        <f>SUM(D53:D55)</f>
        <v>0</v>
      </c>
      <c r="E52" s="664">
        <f>SUM(E53:E55)</f>
        <v>0</v>
      </c>
    </row>
    <row r="53" spans="1:5" s="180" customFormat="1" ht="12" customHeight="1">
      <c r="A53" s="507" t="s">
        <v>83</v>
      </c>
      <c r="B53" s="508" t="s">
        <v>298</v>
      </c>
      <c r="C53" s="257"/>
      <c r="D53" s="654"/>
      <c r="E53" s="665"/>
    </row>
    <row r="54" spans="1:5" s="180" customFormat="1" ht="30">
      <c r="A54" s="509" t="s">
        <v>84</v>
      </c>
      <c r="B54" s="510" t="s">
        <v>299</v>
      </c>
      <c r="C54" s="256"/>
      <c r="D54" s="651"/>
      <c r="E54" s="666"/>
    </row>
    <row r="55" spans="1:5" s="180" customFormat="1" ht="12" customHeight="1">
      <c r="A55" s="509" t="s">
        <v>300</v>
      </c>
      <c r="B55" s="510" t="s">
        <v>301</v>
      </c>
      <c r="C55" s="256"/>
      <c r="D55" s="651"/>
      <c r="E55" s="666"/>
    </row>
    <row r="56" spans="1:5" s="180" customFormat="1" ht="12" customHeight="1" thickBot="1">
      <c r="A56" s="511" t="s">
        <v>302</v>
      </c>
      <c r="B56" s="512" t="s">
        <v>303</v>
      </c>
      <c r="C56" s="258"/>
      <c r="D56" s="652"/>
      <c r="E56" s="667"/>
    </row>
    <row r="57" spans="1:5" s="180" customFormat="1" ht="12" customHeight="1" thickBot="1">
      <c r="A57" s="504" t="s">
        <v>32</v>
      </c>
      <c r="B57" s="513" t="s">
        <v>304</v>
      </c>
      <c r="C57" s="172">
        <f>SUM(C58:C60)</f>
        <v>0</v>
      </c>
      <c r="D57" s="653">
        <f>SUM(D58:D60)</f>
        <v>9594</v>
      </c>
      <c r="E57" s="664">
        <f>SUM(E58:E61)</f>
        <v>9594</v>
      </c>
    </row>
    <row r="58" spans="1:5" s="180" customFormat="1" ht="12" customHeight="1">
      <c r="A58" s="507" t="s">
        <v>127</v>
      </c>
      <c r="B58" s="508" t="s">
        <v>305</v>
      </c>
      <c r="C58" s="471"/>
      <c r="D58" s="659"/>
      <c r="E58" s="670"/>
    </row>
    <row r="59" spans="1:5" s="180" customFormat="1" ht="12" customHeight="1">
      <c r="A59" s="509" t="s">
        <v>128</v>
      </c>
      <c r="B59" s="510" t="s">
        <v>306</v>
      </c>
      <c r="C59" s="471"/>
      <c r="D59" s="657"/>
      <c r="E59" s="670"/>
    </row>
    <row r="60" spans="1:5" s="180" customFormat="1" ht="12" customHeight="1">
      <c r="A60" s="509" t="s">
        <v>148</v>
      </c>
      <c r="B60" s="510" t="s">
        <v>307</v>
      </c>
      <c r="C60" s="471"/>
      <c r="D60" s="657">
        <v>9594</v>
      </c>
      <c r="E60" s="670">
        <v>9594</v>
      </c>
    </row>
    <row r="61" spans="1:5" s="180" customFormat="1" ht="12" customHeight="1" thickBot="1">
      <c r="A61" s="511" t="s">
        <v>308</v>
      </c>
      <c r="B61" s="512" t="s">
        <v>309</v>
      </c>
      <c r="C61" s="471"/>
      <c r="D61" s="658"/>
      <c r="E61" s="670"/>
    </row>
    <row r="62" spans="1:5" s="180" customFormat="1" ht="12" customHeight="1" thickBot="1">
      <c r="A62" s="504" t="s">
        <v>33</v>
      </c>
      <c r="B62" s="505" t="s">
        <v>310</v>
      </c>
      <c r="C62" s="259">
        <f>+C6+C13+C20+C27+C34+C46+C52+C57</f>
        <v>50762</v>
      </c>
      <c r="D62" s="655">
        <f>+D6+D13+D20+D27+D34+D46+D52+D57</f>
        <v>160223</v>
      </c>
      <c r="E62" s="668">
        <f>+E6+E13+E20+E27+E34+E46+E52+E57</f>
        <v>160223</v>
      </c>
    </row>
    <row r="63" spans="1:5" s="180" customFormat="1" ht="12" customHeight="1" thickBot="1">
      <c r="A63" s="494" t="s">
        <v>311</v>
      </c>
      <c r="B63" s="513" t="s">
        <v>312</v>
      </c>
      <c r="C63" s="172">
        <f>SUM(C64:C66)</f>
        <v>0</v>
      </c>
      <c r="D63" s="650">
        <f>SUM(D64:D66)</f>
        <v>0</v>
      </c>
      <c r="E63" s="664">
        <f>+E64+E65+E66</f>
        <v>0</v>
      </c>
    </row>
    <row r="64" spans="1:5" s="180" customFormat="1" ht="12" customHeight="1">
      <c r="A64" s="507" t="s">
        <v>313</v>
      </c>
      <c r="B64" s="508" t="s">
        <v>314</v>
      </c>
      <c r="C64" s="471"/>
      <c r="D64" s="657"/>
      <c r="E64" s="670"/>
    </row>
    <row r="65" spans="1:5" s="180" customFormat="1" ht="12" customHeight="1">
      <c r="A65" s="509" t="s">
        <v>315</v>
      </c>
      <c r="B65" s="510" t="s">
        <v>316</v>
      </c>
      <c r="C65" s="471"/>
      <c r="D65" s="657"/>
      <c r="E65" s="670"/>
    </row>
    <row r="66" spans="1:5" s="180" customFormat="1" ht="12" customHeight="1" thickBot="1">
      <c r="A66" s="511" t="s">
        <v>317</v>
      </c>
      <c r="B66" s="495" t="s">
        <v>362</v>
      </c>
      <c r="C66" s="471"/>
      <c r="D66" s="658"/>
      <c r="E66" s="670"/>
    </row>
    <row r="67" spans="1:5" s="180" customFormat="1" ht="12" customHeight="1" thickBot="1">
      <c r="A67" s="494" t="s">
        <v>319</v>
      </c>
      <c r="B67" s="513" t="s">
        <v>320</v>
      </c>
      <c r="C67" s="172">
        <f>SUM(C68:C71)</f>
        <v>0</v>
      </c>
      <c r="D67" s="653">
        <f>SUM(D68:D71)</f>
        <v>0</v>
      </c>
      <c r="E67" s="664">
        <f>+E68+E69+E70+E71</f>
        <v>0</v>
      </c>
    </row>
    <row r="68" spans="1:5" s="180" customFormat="1" ht="13.5" customHeight="1">
      <c r="A68" s="507" t="s">
        <v>107</v>
      </c>
      <c r="B68" s="508" t="s">
        <v>321</v>
      </c>
      <c r="C68" s="471"/>
      <c r="D68" s="659"/>
      <c r="E68" s="670"/>
    </row>
    <row r="69" spans="1:5" s="180" customFormat="1" ht="12" customHeight="1">
      <c r="A69" s="509" t="s">
        <v>108</v>
      </c>
      <c r="B69" s="510" t="s">
        <v>322</v>
      </c>
      <c r="C69" s="471"/>
      <c r="D69" s="657"/>
      <c r="E69" s="670"/>
    </row>
    <row r="70" spans="1:5" s="180" customFormat="1" ht="12" customHeight="1">
      <c r="A70" s="509" t="s">
        <v>323</v>
      </c>
      <c r="B70" s="510" t="s">
        <v>324</v>
      </c>
      <c r="C70" s="471"/>
      <c r="D70" s="657"/>
      <c r="E70" s="670"/>
    </row>
    <row r="71" spans="1:5" s="180" customFormat="1" ht="12" customHeight="1" thickBot="1">
      <c r="A71" s="511" t="s">
        <v>325</v>
      </c>
      <c r="B71" s="512" t="s">
        <v>326</v>
      </c>
      <c r="C71" s="471"/>
      <c r="D71" s="658"/>
      <c r="E71" s="670"/>
    </row>
    <row r="72" spans="1:5" s="180" customFormat="1" ht="12" customHeight="1" thickBot="1">
      <c r="A72" s="494" t="s">
        <v>327</v>
      </c>
      <c r="B72" s="513" t="s">
        <v>328</v>
      </c>
      <c r="C72" s="172">
        <f>SUM(C73:C74)</f>
        <v>16384</v>
      </c>
      <c r="D72" s="653">
        <f>SUM(D73:D74)</f>
        <v>10941</v>
      </c>
      <c r="E72" s="664">
        <f>+E73+E74</f>
        <v>10941</v>
      </c>
    </row>
    <row r="73" spans="1:5" s="180" customFormat="1" ht="12" customHeight="1">
      <c r="A73" s="507" t="s">
        <v>329</v>
      </c>
      <c r="B73" s="508" t="s">
        <v>330</v>
      </c>
      <c r="C73" s="471">
        <v>16384</v>
      </c>
      <c r="D73" s="659">
        <v>10941</v>
      </c>
      <c r="E73" s="670">
        <v>10941</v>
      </c>
    </row>
    <row r="74" spans="1:5" s="180" customFormat="1" ht="12" customHeight="1" thickBot="1">
      <c r="A74" s="511" t="s">
        <v>331</v>
      </c>
      <c r="B74" s="512" t="s">
        <v>332</v>
      </c>
      <c r="C74" s="471"/>
      <c r="D74" s="658"/>
      <c r="E74" s="670"/>
    </row>
    <row r="75" spans="1:5" s="180" customFormat="1" ht="12" customHeight="1" thickBot="1">
      <c r="A75" s="494" t="s">
        <v>333</v>
      </c>
      <c r="B75" s="513" t="s">
        <v>334</v>
      </c>
      <c r="C75" s="172">
        <f>SUM(C76:C78)</f>
        <v>0</v>
      </c>
      <c r="D75" s="653">
        <f>SUM(D76:D78)</f>
        <v>0</v>
      </c>
      <c r="E75" s="664">
        <f>+E76+E77+E78</f>
        <v>571</v>
      </c>
    </row>
    <row r="76" spans="1:5" s="180" customFormat="1" ht="12" customHeight="1">
      <c r="A76" s="507" t="s">
        <v>335</v>
      </c>
      <c r="B76" s="508" t="s">
        <v>336</v>
      </c>
      <c r="C76" s="471"/>
      <c r="D76" s="659"/>
      <c r="E76" s="670">
        <v>571</v>
      </c>
    </row>
    <row r="77" spans="1:5" s="180" customFormat="1" ht="12" customHeight="1">
      <c r="A77" s="509" t="s">
        <v>337</v>
      </c>
      <c r="B77" s="510" t="s">
        <v>338</v>
      </c>
      <c r="C77" s="471"/>
      <c r="D77" s="657"/>
      <c r="E77" s="670"/>
    </row>
    <row r="78" spans="1:5" s="180" customFormat="1" ht="12" customHeight="1" thickBot="1">
      <c r="A78" s="511" t="s">
        <v>339</v>
      </c>
      <c r="B78" s="512" t="s">
        <v>340</v>
      </c>
      <c r="C78" s="471"/>
      <c r="D78" s="658"/>
      <c r="E78" s="670"/>
    </row>
    <row r="79" spans="1:5" s="180" customFormat="1" ht="12" customHeight="1" thickBot="1">
      <c r="A79" s="494" t="s">
        <v>341</v>
      </c>
      <c r="B79" s="513" t="s">
        <v>342</v>
      </c>
      <c r="C79" s="172">
        <f>SUM(C80:C83)</f>
        <v>0</v>
      </c>
      <c r="D79" s="653">
        <f>SUM(D80:D83)</f>
        <v>0</v>
      </c>
      <c r="E79" s="664">
        <f>+E80+E81+E82+E83</f>
        <v>0</v>
      </c>
    </row>
    <row r="80" spans="1:5" s="180" customFormat="1" ht="12" customHeight="1">
      <c r="A80" s="514" t="s">
        <v>343</v>
      </c>
      <c r="B80" s="508" t="s">
        <v>344</v>
      </c>
      <c r="C80" s="471"/>
      <c r="D80" s="659"/>
      <c r="E80" s="670"/>
    </row>
    <row r="81" spans="1:5" s="180" customFormat="1" ht="12" customHeight="1">
      <c r="A81" s="515" t="s">
        <v>345</v>
      </c>
      <c r="B81" s="510" t="s">
        <v>346</v>
      </c>
      <c r="C81" s="471"/>
      <c r="D81" s="657"/>
      <c r="E81" s="670"/>
    </row>
    <row r="82" spans="1:5" s="180" customFormat="1" ht="12" customHeight="1">
      <c r="A82" s="515" t="s">
        <v>347</v>
      </c>
      <c r="B82" s="510" t="s">
        <v>348</v>
      </c>
      <c r="C82" s="471"/>
      <c r="D82" s="657"/>
      <c r="E82" s="670"/>
    </row>
    <row r="83" spans="1:5" s="180" customFormat="1" ht="12" customHeight="1" thickBot="1">
      <c r="A83" s="496" t="s">
        <v>349</v>
      </c>
      <c r="B83" s="512" t="s">
        <v>350</v>
      </c>
      <c r="C83" s="471"/>
      <c r="D83" s="658"/>
      <c r="E83" s="670"/>
    </row>
    <row r="84" spans="1:5" s="180" customFormat="1" ht="12" customHeight="1" thickBot="1">
      <c r="A84" s="494" t="s">
        <v>351</v>
      </c>
      <c r="B84" s="513" t="s">
        <v>352</v>
      </c>
      <c r="C84" s="474"/>
      <c r="D84" s="660"/>
      <c r="E84" s="673"/>
    </row>
    <row r="85" spans="1:5" s="180" customFormat="1" ht="12" customHeight="1" thickBot="1">
      <c r="A85" s="494" t="s">
        <v>353</v>
      </c>
      <c r="B85" s="497" t="s">
        <v>354</v>
      </c>
      <c r="C85" s="259">
        <v>16384</v>
      </c>
      <c r="D85" s="655">
        <v>10941</v>
      </c>
      <c r="E85" s="668">
        <f>+E63+E67+E72+E75+E79+E84</f>
        <v>11512</v>
      </c>
    </row>
    <row r="86" spans="1:5" s="180" customFormat="1" ht="29.25" thickBot="1">
      <c r="A86" s="498" t="s">
        <v>355</v>
      </c>
      <c r="B86" s="499" t="s">
        <v>356</v>
      </c>
      <c r="C86" s="259">
        <f>+C62+C85</f>
        <v>67146</v>
      </c>
      <c r="D86" s="661">
        <f>+D62+D85</f>
        <v>171164</v>
      </c>
      <c r="E86" s="668">
        <f>+E62+E85</f>
        <v>171735</v>
      </c>
    </row>
    <row r="87" spans="1:5" s="180" customFormat="1" ht="5.25" customHeight="1">
      <c r="A87" s="516"/>
      <c r="B87" s="516"/>
      <c r="C87" s="517"/>
      <c r="D87" s="517"/>
      <c r="E87" s="674"/>
    </row>
    <row r="88" spans="1:5" ht="12.75" customHeight="1">
      <c r="A88" s="706" t="s">
        <v>54</v>
      </c>
      <c r="B88" s="706"/>
      <c r="C88" s="706"/>
      <c r="D88" s="706"/>
      <c r="E88" s="706"/>
    </row>
    <row r="89" spans="1:5" s="186" customFormat="1" ht="12" customHeight="1" thickBot="1">
      <c r="A89" s="518"/>
      <c r="B89" s="518"/>
      <c r="C89" s="503"/>
      <c r="D89" s="503"/>
      <c r="E89" s="662" t="s">
        <v>147</v>
      </c>
    </row>
    <row r="90" spans="1:5" s="186" customFormat="1" ht="16.5" customHeight="1">
      <c r="A90" s="707" t="s">
        <v>73</v>
      </c>
      <c r="B90" s="709" t="s">
        <v>168</v>
      </c>
      <c r="C90" s="711" t="str">
        <f>+C3</f>
        <v>2017. évi</v>
      </c>
      <c r="D90" s="711"/>
      <c r="E90" s="712"/>
    </row>
    <row r="91" spans="1:5" ht="37.5" customHeight="1" thickBot="1">
      <c r="A91" s="708"/>
      <c r="B91" s="710"/>
      <c r="C91" s="491" t="s">
        <v>169</v>
      </c>
      <c r="D91" s="491" t="s">
        <v>170</v>
      </c>
      <c r="E91" s="663" t="s">
        <v>171</v>
      </c>
    </row>
    <row r="92" spans="1:5" s="179" customFormat="1" ht="12" customHeight="1" thickBot="1">
      <c r="A92" s="492" t="s">
        <v>357</v>
      </c>
      <c r="B92" s="493" t="s">
        <v>358</v>
      </c>
      <c r="C92" s="493" t="s">
        <v>359</v>
      </c>
      <c r="D92" s="493" t="s">
        <v>360</v>
      </c>
      <c r="E92" s="157" t="s">
        <v>361</v>
      </c>
    </row>
    <row r="93" spans="1:5" ht="12" customHeight="1" thickBot="1">
      <c r="A93" s="519" t="s">
        <v>25</v>
      </c>
      <c r="B93" s="500" t="s">
        <v>687</v>
      </c>
      <c r="C93" s="254">
        <f>SUM(C94:C98)</f>
        <v>43616</v>
      </c>
      <c r="D93" s="254">
        <f>SUM(D94:D98)</f>
        <v>62739</v>
      </c>
      <c r="E93" s="675">
        <f>SUM(E94:E98)</f>
        <v>62739</v>
      </c>
    </row>
    <row r="94" spans="1:5" ht="12" customHeight="1">
      <c r="A94" s="520" t="s">
        <v>85</v>
      </c>
      <c r="B94" s="521" t="s">
        <v>55</v>
      </c>
      <c r="C94" s="255">
        <v>14646</v>
      </c>
      <c r="D94" s="255">
        <v>29074</v>
      </c>
      <c r="E94" s="676">
        <v>29074</v>
      </c>
    </row>
    <row r="95" spans="1:5" ht="12" customHeight="1">
      <c r="A95" s="509" t="s">
        <v>86</v>
      </c>
      <c r="B95" s="522" t="s">
        <v>129</v>
      </c>
      <c r="C95" s="256">
        <v>3388</v>
      </c>
      <c r="D95" s="256">
        <v>4632</v>
      </c>
      <c r="E95" s="666">
        <v>4632</v>
      </c>
    </row>
    <row r="96" spans="1:5" ht="12" customHeight="1">
      <c r="A96" s="509" t="s">
        <v>87</v>
      </c>
      <c r="B96" s="522" t="s">
        <v>105</v>
      </c>
      <c r="C96" s="258">
        <v>17189</v>
      </c>
      <c r="D96" s="258">
        <v>23611</v>
      </c>
      <c r="E96" s="667">
        <v>23611</v>
      </c>
    </row>
    <row r="97" spans="1:5" ht="12" customHeight="1">
      <c r="A97" s="509" t="s">
        <v>88</v>
      </c>
      <c r="B97" s="523" t="s">
        <v>130</v>
      </c>
      <c r="C97" s="258">
        <v>1545</v>
      </c>
      <c r="D97" s="258">
        <v>881</v>
      </c>
      <c r="E97" s="667">
        <v>881</v>
      </c>
    </row>
    <row r="98" spans="1:5" ht="12" customHeight="1">
      <c r="A98" s="509" t="s">
        <v>96</v>
      </c>
      <c r="B98" s="524" t="s">
        <v>131</v>
      </c>
      <c r="C98" s="258">
        <f>SUM(C99:C108)</f>
        <v>6848</v>
      </c>
      <c r="D98" s="258">
        <f>SUM(D99:D108)</f>
        <v>4541</v>
      </c>
      <c r="E98" s="667">
        <v>4541</v>
      </c>
    </row>
    <row r="99" spans="1:5" ht="12" customHeight="1">
      <c r="A99" s="509" t="s">
        <v>89</v>
      </c>
      <c r="B99" s="522" t="s">
        <v>364</v>
      </c>
      <c r="C99" s="258"/>
      <c r="D99" s="258"/>
      <c r="E99" s="667"/>
    </row>
    <row r="100" spans="1:5" ht="12" customHeight="1">
      <c r="A100" s="509" t="s">
        <v>90</v>
      </c>
      <c r="B100" s="525" t="s">
        <v>365</v>
      </c>
      <c r="C100" s="258"/>
      <c r="D100" s="258"/>
      <c r="E100" s="667"/>
    </row>
    <row r="101" spans="1:5" ht="12" customHeight="1">
      <c r="A101" s="509" t="s">
        <v>97</v>
      </c>
      <c r="B101" s="522" t="s">
        <v>366</v>
      </c>
      <c r="C101" s="258"/>
      <c r="D101" s="258"/>
      <c r="E101" s="667"/>
    </row>
    <row r="102" spans="1:5" ht="30">
      <c r="A102" s="509" t="s">
        <v>98</v>
      </c>
      <c r="B102" s="522" t="s">
        <v>367</v>
      </c>
      <c r="C102" s="258"/>
      <c r="D102" s="258"/>
      <c r="E102" s="667"/>
    </row>
    <row r="103" spans="1:5" ht="12" customHeight="1">
      <c r="A103" s="509" t="s">
        <v>99</v>
      </c>
      <c r="B103" s="525" t="s">
        <v>368</v>
      </c>
      <c r="C103" s="258">
        <v>5857</v>
      </c>
      <c r="D103" s="258">
        <v>4198</v>
      </c>
      <c r="E103" s="667">
        <v>4198</v>
      </c>
    </row>
    <row r="104" spans="1:5" ht="12" customHeight="1">
      <c r="A104" s="509" t="s">
        <v>100</v>
      </c>
      <c r="B104" s="525" t="s">
        <v>369</v>
      </c>
      <c r="C104" s="258"/>
      <c r="D104" s="258"/>
      <c r="E104" s="667"/>
    </row>
    <row r="105" spans="1:5" ht="30">
      <c r="A105" s="509" t="s">
        <v>102</v>
      </c>
      <c r="B105" s="522" t="s">
        <v>370</v>
      </c>
      <c r="C105" s="258"/>
      <c r="D105" s="258"/>
      <c r="E105" s="667"/>
    </row>
    <row r="106" spans="1:5" ht="12" customHeight="1">
      <c r="A106" s="526" t="s">
        <v>132</v>
      </c>
      <c r="B106" s="527" t="s">
        <v>371</v>
      </c>
      <c r="C106" s="258"/>
      <c r="D106" s="258"/>
      <c r="E106" s="667"/>
    </row>
    <row r="107" spans="1:5" ht="12" customHeight="1">
      <c r="A107" s="509" t="s">
        <v>372</v>
      </c>
      <c r="B107" s="527" t="s">
        <v>373</v>
      </c>
      <c r="C107" s="258"/>
      <c r="D107" s="258"/>
      <c r="E107" s="667"/>
    </row>
    <row r="108" spans="1:5" ht="12" customHeight="1" thickBot="1">
      <c r="A108" s="528" t="s">
        <v>374</v>
      </c>
      <c r="B108" s="529" t="s">
        <v>375</v>
      </c>
      <c r="C108" s="260">
        <v>991</v>
      </c>
      <c r="D108" s="260">
        <v>343</v>
      </c>
      <c r="E108" s="677">
        <v>343</v>
      </c>
    </row>
    <row r="109" spans="1:5" ht="12" customHeight="1" thickBot="1">
      <c r="A109" s="504" t="s">
        <v>26</v>
      </c>
      <c r="B109" s="501" t="s">
        <v>688</v>
      </c>
      <c r="C109" s="172">
        <f>+C110+C112+C114</f>
        <v>18820</v>
      </c>
      <c r="D109" s="172">
        <f>+D110+D112+D114</f>
        <v>34198</v>
      </c>
      <c r="E109" s="664">
        <f>+E110+E112+E114</f>
        <v>34198</v>
      </c>
    </row>
    <row r="110" spans="1:5" ht="12" customHeight="1">
      <c r="A110" s="507" t="s">
        <v>91</v>
      </c>
      <c r="B110" s="522" t="s">
        <v>146</v>
      </c>
      <c r="C110" s="257">
        <v>7031</v>
      </c>
      <c r="D110" s="257">
        <v>19201</v>
      </c>
      <c r="E110" s="665">
        <v>19201</v>
      </c>
    </row>
    <row r="111" spans="1:5" ht="12" customHeight="1">
      <c r="A111" s="507" t="s">
        <v>92</v>
      </c>
      <c r="B111" s="527" t="s">
        <v>377</v>
      </c>
      <c r="C111" s="257"/>
      <c r="D111" s="257"/>
      <c r="E111" s="665"/>
    </row>
    <row r="112" spans="1:5" ht="15.75">
      <c r="A112" s="507" t="s">
        <v>93</v>
      </c>
      <c r="B112" s="527" t="s">
        <v>133</v>
      </c>
      <c r="C112" s="256">
        <v>11789</v>
      </c>
      <c r="D112" s="256">
        <v>14997</v>
      </c>
      <c r="E112" s="666">
        <v>14997</v>
      </c>
    </row>
    <row r="113" spans="1:5" ht="12" customHeight="1">
      <c r="A113" s="507" t="s">
        <v>94</v>
      </c>
      <c r="B113" s="527" t="s">
        <v>378</v>
      </c>
      <c r="C113" s="165"/>
      <c r="D113" s="165"/>
      <c r="E113" s="666"/>
    </row>
    <row r="114" spans="1:5" ht="12" customHeight="1">
      <c r="A114" s="507" t="s">
        <v>95</v>
      </c>
      <c r="B114" s="512" t="s">
        <v>149</v>
      </c>
      <c r="C114" s="165"/>
      <c r="D114" s="165"/>
      <c r="E114" s="666"/>
    </row>
    <row r="115" spans="1:5" ht="14.25" customHeight="1">
      <c r="A115" s="507" t="s">
        <v>101</v>
      </c>
      <c r="B115" s="510" t="s">
        <v>379</v>
      </c>
      <c r="C115" s="165"/>
      <c r="D115" s="165"/>
      <c r="E115" s="666"/>
    </row>
    <row r="116" spans="1:5" ht="13.5" customHeight="1">
      <c r="A116" s="507" t="s">
        <v>103</v>
      </c>
      <c r="B116" s="530" t="s">
        <v>380</v>
      </c>
      <c r="C116" s="165"/>
      <c r="D116" s="165"/>
      <c r="E116" s="666"/>
    </row>
    <row r="117" spans="1:5" ht="30">
      <c r="A117" s="507" t="s">
        <v>134</v>
      </c>
      <c r="B117" s="522" t="s">
        <v>367</v>
      </c>
      <c r="C117" s="165"/>
      <c r="D117" s="165"/>
      <c r="E117" s="666"/>
    </row>
    <row r="118" spans="1:5" ht="12" customHeight="1">
      <c r="A118" s="507" t="s">
        <v>135</v>
      </c>
      <c r="B118" s="522" t="s">
        <v>381</v>
      </c>
      <c r="C118" s="165"/>
      <c r="D118" s="165"/>
      <c r="E118" s="666"/>
    </row>
    <row r="119" spans="1:5" ht="12" customHeight="1">
      <c r="A119" s="507" t="s">
        <v>136</v>
      </c>
      <c r="B119" s="522" t="s">
        <v>382</v>
      </c>
      <c r="C119" s="165"/>
      <c r="D119" s="165"/>
      <c r="E119" s="666"/>
    </row>
    <row r="120" spans="1:5" s="193" customFormat="1" ht="30">
      <c r="A120" s="507" t="s">
        <v>383</v>
      </c>
      <c r="B120" s="522" t="s">
        <v>370</v>
      </c>
      <c r="C120" s="165"/>
      <c r="D120" s="165"/>
      <c r="E120" s="666"/>
    </row>
    <row r="121" spans="1:5" ht="12" customHeight="1">
      <c r="A121" s="507" t="s">
        <v>384</v>
      </c>
      <c r="B121" s="522" t="s">
        <v>385</v>
      </c>
      <c r="C121" s="165"/>
      <c r="D121" s="165"/>
      <c r="E121" s="666"/>
    </row>
    <row r="122" spans="1:5" ht="12" customHeight="1" thickBot="1">
      <c r="A122" s="526" t="s">
        <v>386</v>
      </c>
      <c r="B122" s="522" t="s">
        <v>387</v>
      </c>
      <c r="C122" s="167"/>
      <c r="D122" s="167"/>
      <c r="E122" s="667"/>
    </row>
    <row r="123" spans="1:5" ht="12" customHeight="1" thickBot="1">
      <c r="A123" s="504" t="s">
        <v>27</v>
      </c>
      <c r="B123" s="531" t="s">
        <v>388</v>
      </c>
      <c r="C123" s="172">
        <f>SUM(C124:C125)</f>
        <v>4398</v>
      </c>
      <c r="D123" s="172">
        <f>SUM(D124:D125)</f>
        <v>73915</v>
      </c>
      <c r="E123" s="664">
        <f>+E124+E125</f>
        <v>0</v>
      </c>
    </row>
    <row r="124" spans="1:5" ht="12" customHeight="1">
      <c r="A124" s="507" t="s">
        <v>74</v>
      </c>
      <c r="B124" s="530" t="s">
        <v>63</v>
      </c>
      <c r="C124" s="257">
        <v>4398</v>
      </c>
      <c r="D124" s="257">
        <v>73915</v>
      </c>
      <c r="E124" s="665">
        <v>0</v>
      </c>
    </row>
    <row r="125" spans="1:5" ht="12" customHeight="1" thickBot="1">
      <c r="A125" s="511" t="s">
        <v>75</v>
      </c>
      <c r="B125" s="527" t="s">
        <v>64</v>
      </c>
      <c r="C125" s="258"/>
      <c r="D125" s="258"/>
      <c r="E125" s="667"/>
    </row>
    <row r="126" spans="1:5" ht="12" customHeight="1" thickBot="1">
      <c r="A126" s="504" t="s">
        <v>28</v>
      </c>
      <c r="B126" s="531" t="s">
        <v>389</v>
      </c>
      <c r="C126" s="172">
        <f>+C93+C109+C123</f>
        <v>66834</v>
      </c>
      <c r="D126" s="172">
        <f>+D93+D109+D123</f>
        <v>170852</v>
      </c>
      <c r="E126" s="664">
        <f>+E93+E109+E123</f>
        <v>96937</v>
      </c>
    </row>
    <row r="127" spans="1:5" ht="12" customHeight="1" thickBot="1">
      <c r="A127" s="504" t="s">
        <v>29</v>
      </c>
      <c r="B127" s="531" t="s">
        <v>390</v>
      </c>
      <c r="C127" s="172">
        <f>+C128+C129+C130</f>
        <v>0</v>
      </c>
      <c r="D127" s="172">
        <f>+D128+D129+D130</f>
        <v>0</v>
      </c>
      <c r="E127" s="664">
        <f>+E128+E129+E130</f>
        <v>0</v>
      </c>
    </row>
    <row r="128" spans="1:5" ht="12" customHeight="1">
      <c r="A128" s="507" t="s">
        <v>78</v>
      </c>
      <c r="B128" s="530" t="s">
        <v>391</v>
      </c>
      <c r="C128" s="165"/>
      <c r="D128" s="165"/>
      <c r="E128" s="666"/>
    </row>
    <row r="129" spans="1:5" ht="12" customHeight="1">
      <c r="A129" s="507" t="s">
        <v>79</v>
      </c>
      <c r="B129" s="530" t="s">
        <v>392</v>
      </c>
      <c r="C129" s="165"/>
      <c r="D129" s="165"/>
      <c r="E129" s="666"/>
    </row>
    <row r="130" spans="1:5" ht="12" customHeight="1" thickBot="1">
      <c r="A130" s="526" t="s">
        <v>80</v>
      </c>
      <c r="B130" s="532" t="s">
        <v>393</v>
      </c>
      <c r="C130" s="165"/>
      <c r="D130" s="165"/>
      <c r="E130" s="666"/>
    </row>
    <row r="131" spans="1:5" ht="12" customHeight="1" thickBot="1">
      <c r="A131" s="504" t="s">
        <v>30</v>
      </c>
      <c r="B131" s="531" t="s">
        <v>394</v>
      </c>
      <c r="C131" s="172">
        <f>+C132+C133+C134+C135</f>
        <v>0</v>
      </c>
      <c r="D131" s="172">
        <f>+D132+D133+D134+D135</f>
        <v>0</v>
      </c>
      <c r="E131" s="664">
        <f>+E132+E133+E135+E134</f>
        <v>0</v>
      </c>
    </row>
    <row r="132" spans="1:5" ht="12" customHeight="1">
      <c r="A132" s="507" t="s">
        <v>81</v>
      </c>
      <c r="B132" s="530" t="s">
        <v>395</v>
      </c>
      <c r="C132" s="165"/>
      <c r="D132" s="165"/>
      <c r="E132" s="666"/>
    </row>
    <row r="133" spans="1:5" ht="12" customHeight="1">
      <c r="A133" s="507" t="s">
        <v>82</v>
      </c>
      <c r="B133" s="530" t="s">
        <v>396</v>
      </c>
      <c r="C133" s="165"/>
      <c r="D133" s="165"/>
      <c r="E133" s="666"/>
    </row>
    <row r="134" spans="1:5" ht="12" customHeight="1">
      <c r="A134" s="507" t="s">
        <v>291</v>
      </c>
      <c r="B134" s="530" t="s">
        <v>397</v>
      </c>
      <c r="C134" s="165"/>
      <c r="D134" s="165"/>
      <c r="E134" s="666"/>
    </row>
    <row r="135" spans="1:5" ht="12" customHeight="1" thickBot="1">
      <c r="A135" s="526" t="s">
        <v>293</v>
      </c>
      <c r="B135" s="532" t="s">
        <v>398</v>
      </c>
      <c r="C135" s="165"/>
      <c r="D135" s="165"/>
      <c r="E135" s="666"/>
    </row>
    <row r="136" spans="1:5" ht="12" customHeight="1" thickBot="1">
      <c r="A136" s="504" t="s">
        <v>31</v>
      </c>
      <c r="B136" s="531" t="s">
        <v>399</v>
      </c>
      <c r="C136" s="259">
        <f>+C137+C138+C139+C140</f>
        <v>312</v>
      </c>
      <c r="D136" s="259">
        <f>+D137+D138+D139+D140</f>
        <v>312</v>
      </c>
      <c r="E136" s="668">
        <f>+E137+E138+E139+E140</f>
        <v>312</v>
      </c>
    </row>
    <row r="137" spans="1:5" ht="12" customHeight="1">
      <c r="A137" s="507" t="s">
        <v>83</v>
      </c>
      <c r="B137" s="530" t="s">
        <v>400</v>
      </c>
      <c r="C137" s="165"/>
      <c r="D137" s="165"/>
      <c r="E137" s="666"/>
    </row>
    <row r="138" spans="1:5" ht="12" customHeight="1">
      <c r="A138" s="507" t="s">
        <v>84</v>
      </c>
      <c r="B138" s="530" t="s">
        <v>401</v>
      </c>
      <c r="C138" s="165">
        <v>312</v>
      </c>
      <c r="D138" s="165">
        <v>312</v>
      </c>
      <c r="E138" s="666">
        <v>312</v>
      </c>
    </row>
    <row r="139" spans="1:5" ht="12" customHeight="1">
      <c r="A139" s="507" t="s">
        <v>300</v>
      </c>
      <c r="B139" s="530" t="s">
        <v>402</v>
      </c>
      <c r="C139" s="165"/>
      <c r="D139" s="165"/>
      <c r="E139" s="666"/>
    </row>
    <row r="140" spans="1:5" ht="12" customHeight="1" thickBot="1">
      <c r="A140" s="526" t="s">
        <v>302</v>
      </c>
      <c r="B140" s="532" t="s">
        <v>403</v>
      </c>
      <c r="C140" s="165"/>
      <c r="D140" s="165"/>
      <c r="E140" s="666"/>
    </row>
    <row r="141" spans="1:9" ht="15" customHeight="1" thickBot="1">
      <c r="A141" s="504" t="s">
        <v>32</v>
      </c>
      <c r="B141" s="531" t="s">
        <v>404</v>
      </c>
      <c r="C141" s="261">
        <f>+C142+C143+C144+C145</f>
        <v>0</v>
      </c>
      <c r="D141" s="261">
        <f>+D142+D143+D144+D145</f>
        <v>0</v>
      </c>
      <c r="E141" s="678">
        <f>+E142+E143+E144+E145</f>
        <v>0</v>
      </c>
      <c r="F141" s="187"/>
      <c r="G141" s="188"/>
      <c r="H141" s="188"/>
      <c r="I141" s="188"/>
    </row>
    <row r="142" spans="1:5" s="180" customFormat="1" ht="12.75" customHeight="1">
      <c r="A142" s="507" t="s">
        <v>127</v>
      </c>
      <c r="B142" s="530" t="s">
        <v>405</v>
      </c>
      <c r="C142" s="165"/>
      <c r="D142" s="165"/>
      <c r="E142" s="666"/>
    </row>
    <row r="143" spans="1:5" ht="12.75" customHeight="1">
      <c r="A143" s="507" t="s">
        <v>128</v>
      </c>
      <c r="B143" s="530" t="s">
        <v>406</v>
      </c>
      <c r="C143" s="165"/>
      <c r="D143" s="165"/>
      <c r="E143" s="666"/>
    </row>
    <row r="144" spans="1:5" ht="12.75" customHeight="1">
      <c r="A144" s="507" t="s">
        <v>148</v>
      </c>
      <c r="B144" s="530" t="s">
        <v>407</v>
      </c>
      <c r="C144" s="165"/>
      <c r="D144" s="165"/>
      <c r="E144" s="666"/>
    </row>
    <row r="145" spans="1:5" ht="12.75" customHeight="1" thickBot="1">
      <c r="A145" s="507" t="s">
        <v>308</v>
      </c>
      <c r="B145" s="530" t="s">
        <v>408</v>
      </c>
      <c r="C145" s="165"/>
      <c r="D145" s="165"/>
      <c r="E145" s="666"/>
    </row>
    <row r="146" spans="1:5" ht="29.25" thickBot="1">
      <c r="A146" s="504" t="s">
        <v>33</v>
      </c>
      <c r="B146" s="531" t="s">
        <v>409</v>
      </c>
      <c r="C146" s="266">
        <f>+C127+C131+C136+C141</f>
        <v>312</v>
      </c>
      <c r="D146" s="266">
        <f>+D127+D131+D136+D141</f>
        <v>312</v>
      </c>
      <c r="E146" s="679">
        <f>+E127+E131+E136+E141</f>
        <v>312</v>
      </c>
    </row>
    <row r="147" spans="1:5" ht="16.5" thickBot="1">
      <c r="A147" s="534" t="s">
        <v>34</v>
      </c>
      <c r="B147" s="535" t="s">
        <v>410</v>
      </c>
      <c r="C147" s="266">
        <f>+C126+C146</f>
        <v>67146</v>
      </c>
      <c r="D147" s="266">
        <f>+D126+D146</f>
        <v>171164</v>
      </c>
      <c r="E147" s="679">
        <f>+E126+E146</f>
        <v>97249</v>
      </c>
    </row>
    <row r="148" spans="1:5" ht="2.25" customHeight="1">
      <c r="A148" s="536"/>
      <c r="B148" s="536"/>
      <c r="C148" s="537"/>
      <c r="D148" s="537"/>
      <c r="E148" s="680"/>
    </row>
    <row r="149" spans="1:5" ht="15" customHeight="1" thickBot="1">
      <c r="A149" s="704" t="s">
        <v>411</v>
      </c>
      <c r="B149" s="704"/>
      <c r="C149" s="704"/>
      <c r="D149" s="704"/>
      <c r="E149" s="704"/>
    </row>
    <row r="150" spans="1:5" ht="13.5" customHeight="1" hidden="1" thickBot="1">
      <c r="A150" s="502"/>
      <c r="B150" s="502"/>
      <c r="C150" s="536"/>
      <c r="D150" s="537"/>
      <c r="E150" s="662" t="s">
        <v>147</v>
      </c>
    </row>
    <row r="151" spans="1:5" ht="43.5" thickBot="1">
      <c r="A151" s="504">
        <v>1</v>
      </c>
      <c r="B151" s="501" t="s">
        <v>412</v>
      </c>
      <c r="C151" s="506">
        <f>+C62-C126</f>
        <v>-16072</v>
      </c>
      <c r="D151" s="506">
        <f>+D62-D126</f>
        <v>-10629</v>
      </c>
      <c r="E151" s="681">
        <f>+E62-E126</f>
        <v>63286</v>
      </c>
    </row>
    <row r="152" spans="1:5" ht="43.5" thickBot="1">
      <c r="A152" s="504" t="s">
        <v>26</v>
      </c>
      <c r="B152" s="501" t="s">
        <v>413</v>
      </c>
      <c r="C152" s="506">
        <f>+C85-C146</f>
        <v>16072</v>
      </c>
      <c r="D152" s="506">
        <f>+D85-D146</f>
        <v>10629</v>
      </c>
      <c r="E152" s="681">
        <f>+E85-E146</f>
        <v>11200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</sheetData>
  <sheetProtection/>
  <mergeCells count="9">
    <mergeCell ref="A149:E149"/>
    <mergeCell ref="A1:E1"/>
    <mergeCell ref="A88:E88"/>
    <mergeCell ref="A90:A91"/>
    <mergeCell ref="B90:B91"/>
    <mergeCell ref="C90:E90"/>
    <mergeCell ref="A3:A4"/>
    <mergeCell ref="B3:B4"/>
    <mergeCell ref="C3:E3"/>
  </mergeCells>
  <printOptions horizontalCentered="1"/>
  <pageMargins left="0.7874015748031497" right="0.7874015748031497" top="1.239" bottom="0.8661417322834646" header="0.7874015748031497" footer="0.5905511811023623"/>
  <pageSetup fitToHeight="2" horizontalDpi="600" verticalDpi="600" orientation="portrait" paperSize="9" scale="63" r:id="rId1"/>
  <headerFooter differentOddEven="1" alignWithMargins="0">
    <oddHeader>&amp;C&amp;"Times New Roman CE,Félkövér"&amp;12
Csikvánd Község Önkormányzat
2017. ÉVI ZÁRSZÁMADÁSÁNAK PÉNZÜGYI MÉRLEGE&amp;R&amp;"Times New Roman CE,Félkövér dőlt"&amp;12 1. melléklet a 5/2018.(V.25.) önkormányzati rendelethez</oddHeader>
  </headerFooter>
  <rowBreaks count="1" manualBreakCount="1">
    <brk id="86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Layout" zoomScaleSheetLayoutView="100" workbookViewId="0" topLeftCell="A118">
      <selection activeCell="C92" sqref="C92:E150"/>
    </sheetView>
  </sheetViews>
  <sheetFormatPr defaultColWidth="9.00390625" defaultRowHeight="12.75"/>
  <cols>
    <col min="1" max="1" width="13.375" style="263" customWidth="1"/>
    <col min="2" max="2" width="64.625" style="264" customWidth="1"/>
    <col min="3" max="3" width="12.625" style="265" customWidth="1"/>
    <col min="4" max="4" width="14.375" style="265" customWidth="1"/>
    <col min="5" max="5" width="14.875" style="265" customWidth="1"/>
    <col min="6" max="16384" width="9.375" style="14" customWidth="1"/>
  </cols>
  <sheetData>
    <row r="1" spans="1:5" s="253" customFormat="1" ht="16.5" customHeight="1" thickBot="1">
      <c r="A1" s="621"/>
      <c r="B1" s="622"/>
      <c r="C1" s="623"/>
      <c r="D1" s="624"/>
      <c r="E1" s="625"/>
    </row>
    <row r="2" spans="1:5" s="267" customFormat="1" ht="15.75" customHeight="1">
      <c r="A2" s="582" t="s">
        <v>66</v>
      </c>
      <c r="B2" s="770" t="s">
        <v>647</v>
      </c>
      <c r="C2" s="771"/>
      <c r="D2" s="772"/>
      <c r="E2" s="607"/>
    </row>
    <row r="3" spans="1:5" s="267" customFormat="1" ht="43.5" thickBot="1">
      <c r="A3" s="583" t="s">
        <v>449</v>
      </c>
      <c r="B3" s="773"/>
      <c r="C3" s="774"/>
      <c r="D3" s="775"/>
      <c r="E3" s="608"/>
    </row>
    <row r="4" spans="1:5" s="268" customFormat="1" ht="15.75" customHeight="1" thickBot="1">
      <c r="A4" s="584"/>
      <c r="B4" s="584"/>
      <c r="C4" s="609"/>
      <c r="D4" s="609"/>
      <c r="E4" s="609" t="s">
        <v>59</v>
      </c>
    </row>
    <row r="5" spans="1:5" ht="43.5" thickBot="1">
      <c r="A5" s="585" t="s">
        <v>142</v>
      </c>
      <c r="B5" s="586" t="s">
        <v>60</v>
      </c>
      <c r="C5" s="587" t="s">
        <v>169</v>
      </c>
      <c r="D5" s="587" t="s">
        <v>170</v>
      </c>
      <c r="E5" s="588" t="s">
        <v>171</v>
      </c>
    </row>
    <row r="6" spans="1:5" s="269" customFormat="1" ht="12.75" customHeight="1" thickBot="1">
      <c r="A6" s="589" t="s">
        <v>357</v>
      </c>
      <c r="B6" s="590" t="s">
        <v>358</v>
      </c>
      <c r="C6" s="590" t="s">
        <v>359</v>
      </c>
      <c r="D6" s="591" t="s">
        <v>360</v>
      </c>
      <c r="E6" s="592" t="s">
        <v>361</v>
      </c>
    </row>
    <row r="7" spans="1:5" s="269" customFormat="1" ht="15.75" customHeight="1" thickBot="1">
      <c r="A7" s="767" t="s">
        <v>61</v>
      </c>
      <c r="B7" s="768"/>
      <c r="C7" s="768"/>
      <c r="D7" s="768"/>
      <c r="E7" s="769"/>
    </row>
    <row r="8" spans="1:5" s="269" customFormat="1" ht="12" customHeight="1" thickBot="1">
      <c r="A8" s="492" t="s">
        <v>25</v>
      </c>
      <c r="B8" s="505" t="s">
        <v>241</v>
      </c>
      <c r="C8" s="172">
        <f>SUM(C9:C14)</f>
        <v>7812</v>
      </c>
      <c r="D8" s="650">
        <f>SUM(D9:D14)</f>
        <v>8141</v>
      </c>
      <c r="E8" s="664">
        <f>SUM(E9:E14)</f>
        <v>8141</v>
      </c>
    </row>
    <row r="9" spans="1:5" s="262" customFormat="1" ht="12" customHeight="1">
      <c r="A9" s="593" t="s">
        <v>85</v>
      </c>
      <c r="B9" s="508" t="s">
        <v>242</v>
      </c>
      <c r="C9" s="257">
        <v>4112</v>
      </c>
      <c r="D9" s="651">
        <v>4112</v>
      </c>
      <c r="E9" s="665">
        <v>4112</v>
      </c>
    </row>
    <row r="10" spans="1:5" s="270" customFormat="1" ht="12" customHeight="1">
      <c r="A10" s="594" t="s">
        <v>86</v>
      </c>
      <c r="B10" s="510" t="s">
        <v>243</v>
      </c>
      <c r="C10" s="256"/>
      <c r="D10" s="651"/>
      <c r="E10" s="666"/>
    </row>
    <row r="11" spans="1:5" s="270" customFormat="1" ht="12" customHeight="1">
      <c r="A11" s="594" t="s">
        <v>87</v>
      </c>
      <c r="B11" s="510" t="s">
        <v>244</v>
      </c>
      <c r="C11" s="256">
        <v>2500</v>
      </c>
      <c r="D11" s="651">
        <v>2618</v>
      </c>
      <c r="E11" s="666">
        <v>2618</v>
      </c>
    </row>
    <row r="12" spans="1:5" s="270" customFormat="1" ht="12" customHeight="1">
      <c r="A12" s="594" t="s">
        <v>88</v>
      </c>
      <c r="B12" s="510" t="s">
        <v>245</v>
      </c>
      <c r="C12" s="256">
        <v>1200</v>
      </c>
      <c r="D12" s="651">
        <v>1200</v>
      </c>
      <c r="E12" s="666">
        <v>1200</v>
      </c>
    </row>
    <row r="13" spans="1:5" s="270" customFormat="1" ht="12" customHeight="1">
      <c r="A13" s="594" t="s">
        <v>106</v>
      </c>
      <c r="B13" s="510" t="s">
        <v>246</v>
      </c>
      <c r="C13" s="256"/>
      <c r="D13" s="651"/>
      <c r="E13" s="666"/>
    </row>
    <row r="14" spans="1:5" s="262" customFormat="1" ht="12" customHeight="1" thickBot="1">
      <c r="A14" s="595" t="s">
        <v>89</v>
      </c>
      <c r="B14" s="512" t="s">
        <v>247</v>
      </c>
      <c r="C14" s="256"/>
      <c r="D14" s="652">
        <v>211</v>
      </c>
      <c r="E14" s="667">
        <v>211</v>
      </c>
    </row>
    <row r="15" spans="1:5" s="262" customFormat="1" ht="12" customHeight="1" thickBot="1">
      <c r="A15" s="492" t="s">
        <v>26</v>
      </c>
      <c r="B15" s="513" t="s">
        <v>248</v>
      </c>
      <c r="C15" s="172">
        <f>+C16+C17+C18+C19+C20</f>
        <v>8878</v>
      </c>
      <c r="D15" s="653">
        <f>+D16+D17+D18+D19+D20</f>
        <v>28684</v>
      </c>
      <c r="E15" s="664">
        <v>28684</v>
      </c>
    </row>
    <row r="16" spans="1:5" s="262" customFormat="1" ht="12" customHeight="1">
      <c r="A16" s="593" t="s">
        <v>91</v>
      </c>
      <c r="B16" s="508" t="s">
        <v>249</v>
      </c>
      <c r="C16" s="257"/>
      <c r="D16" s="654"/>
      <c r="E16" s="665"/>
    </row>
    <row r="17" spans="1:5" s="262" customFormat="1" ht="12" customHeight="1">
      <c r="A17" s="594" t="s">
        <v>92</v>
      </c>
      <c r="B17" s="510" t="s">
        <v>250</v>
      </c>
      <c r="C17" s="256"/>
      <c r="D17" s="651"/>
      <c r="E17" s="666"/>
    </row>
    <row r="18" spans="1:5" s="262" customFormat="1" ht="12" customHeight="1">
      <c r="A18" s="594" t="s">
        <v>93</v>
      </c>
      <c r="B18" s="510" t="s">
        <v>251</v>
      </c>
      <c r="C18" s="256"/>
      <c r="D18" s="651"/>
      <c r="E18" s="666"/>
    </row>
    <row r="19" spans="1:5" s="262" customFormat="1" ht="12" customHeight="1">
      <c r="A19" s="594" t="s">
        <v>94</v>
      </c>
      <c r="B19" s="510" t="s">
        <v>252</v>
      </c>
      <c r="C19" s="256"/>
      <c r="D19" s="651"/>
      <c r="E19" s="666"/>
    </row>
    <row r="20" spans="1:5" s="262" customFormat="1" ht="12" customHeight="1">
      <c r="A20" s="594" t="s">
        <v>95</v>
      </c>
      <c r="B20" s="510" t="s">
        <v>253</v>
      </c>
      <c r="C20" s="256">
        <v>8878</v>
      </c>
      <c r="D20" s="651">
        <v>28684</v>
      </c>
      <c r="E20" s="666">
        <v>28684</v>
      </c>
    </row>
    <row r="21" spans="1:5" s="270" customFormat="1" ht="12" customHeight="1" thickBot="1">
      <c r="A21" s="595" t="s">
        <v>101</v>
      </c>
      <c r="B21" s="512" t="s">
        <v>254</v>
      </c>
      <c r="C21" s="258"/>
      <c r="D21" s="652">
        <v>3897</v>
      </c>
      <c r="E21" s="667">
        <v>3897</v>
      </c>
    </row>
    <row r="22" spans="1:5" s="270" customFormat="1" ht="12" customHeight="1" thickBot="1">
      <c r="A22" s="492" t="s">
        <v>27</v>
      </c>
      <c r="B22" s="505" t="s">
        <v>255</v>
      </c>
      <c r="C22" s="172">
        <f>+C23+C24+C25+C26+C27</f>
        <v>0</v>
      </c>
      <c r="D22" s="653">
        <f>+D23+D24+D25+D26+D27</f>
        <v>89612</v>
      </c>
      <c r="E22" s="664">
        <v>89612</v>
      </c>
    </row>
    <row r="23" spans="1:5" s="270" customFormat="1" ht="12" customHeight="1">
      <c r="A23" s="593" t="s">
        <v>74</v>
      </c>
      <c r="B23" s="508" t="s">
        <v>256</v>
      </c>
      <c r="C23" s="257"/>
      <c r="D23" s="654"/>
      <c r="E23" s="665"/>
    </row>
    <row r="24" spans="1:5" s="262" customFormat="1" ht="12" customHeight="1">
      <c r="A24" s="594" t="s">
        <v>75</v>
      </c>
      <c r="B24" s="510" t="s">
        <v>257</v>
      </c>
      <c r="C24" s="256"/>
      <c r="D24" s="651"/>
      <c r="E24" s="666"/>
    </row>
    <row r="25" spans="1:5" s="270" customFormat="1" ht="12" customHeight="1">
      <c r="A25" s="594" t="s">
        <v>76</v>
      </c>
      <c r="B25" s="510" t="s">
        <v>258</v>
      </c>
      <c r="C25" s="256"/>
      <c r="D25" s="651"/>
      <c r="E25" s="666"/>
    </row>
    <row r="26" spans="1:5" s="270" customFormat="1" ht="12" customHeight="1">
      <c r="A26" s="594" t="s">
        <v>77</v>
      </c>
      <c r="B26" s="510" t="s">
        <v>259</v>
      </c>
      <c r="C26" s="256"/>
      <c r="D26" s="651"/>
      <c r="E26" s="666"/>
    </row>
    <row r="27" spans="1:5" s="270" customFormat="1" ht="12" customHeight="1">
      <c r="A27" s="594" t="s">
        <v>117</v>
      </c>
      <c r="B27" s="510" t="s">
        <v>260</v>
      </c>
      <c r="C27" s="256"/>
      <c r="D27" s="651">
        <v>89612</v>
      </c>
      <c r="E27" s="666">
        <v>89612</v>
      </c>
    </row>
    <row r="28" spans="1:5" s="270" customFormat="1" ht="12" customHeight="1" thickBot="1">
      <c r="A28" s="595" t="s">
        <v>118</v>
      </c>
      <c r="B28" s="512" t="s">
        <v>261</v>
      </c>
      <c r="C28" s="258"/>
      <c r="D28" s="652">
        <v>77500</v>
      </c>
      <c r="E28" s="667">
        <v>77500</v>
      </c>
    </row>
    <row r="29" spans="1:5" s="270" customFormat="1" ht="12" customHeight="1" thickBot="1">
      <c r="A29" s="492" t="s">
        <v>119</v>
      </c>
      <c r="B29" s="505" t="s">
        <v>262</v>
      </c>
      <c r="C29" s="259">
        <f>+C30+C33+C34+C35</f>
        <v>20000</v>
      </c>
      <c r="D29" s="655">
        <f>+D30+D33+D34+D35</f>
        <v>16667</v>
      </c>
      <c r="E29" s="668">
        <f>+E30+E33+E34+E35</f>
        <v>16667</v>
      </c>
    </row>
    <row r="30" spans="1:5" s="270" customFormat="1" ht="12" customHeight="1">
      <c r="A30" s="593" t="s">
        <v>263</v>
      </c>
      <c r="B30" s="508" t="s">
        <v>264</v>
      </c>
      <c r="C30" s="470">
        <f>+C31+C32</f>
        <v>17400</v>
      </c>
      <c r="D30" s="656">
        <f>+D31+D32</f>
        <v>13786</v>
      </c>
      <c r="E30" s="669">
        <v>13786</v>
      </c>
    </row>
    <row r="31" spans="1:5" s="270" customFormat="1" ht="12" customHeight="1">
      <c r="A31" s="594" t="s">
        <v>265</v>
      </c>
      <c r="B31" s="510" t="s">
        <v>266</v>
      </c>
      <c r="C31" s="256">
        <v>400</v>
      </c>
      <c r="D31" s="651">
        <v>436</v>
      </c>
      <c r="E31" s="666">
        <v>436</v>
      </c>
    </row>
    <row r="32" spans="1:5" s="270" customFormat="1" ht="12" customHeight="1">
      <c r="A32" s="594" t="s">
        <v>267</v>
      </c>
      <c r="B32" s="510" t="s">
        <v>268</v>
      </c>
      <c r="C32" s="256">
        <v>17000</v>
      </c>
      <c r="D32" s="651">
        <v>13350</v>
      </c>
      <c r="E32" s="666">
        <v>13350</v>
      </c>
    </row>
    <row r="33" spans="1:5" s="270" customFormat="1" ht="12" customHeight="1">
      <c r="A33" s="594" t="s">
        <v>269</v>
      </c>
      <c r="B33" s="510" t="s">
        <v>270</v>
      </c>
      <c r="C33" s="256">
        <v>1300</v>
      </c>
      <c r="D33" s="651">
        <v>1524</v>
      </c>
      <c r="E33" s="666">
        <v>1524</v>
      </c>
    </row>
    <row r="34" spans="1:5" s="270" customFormat="1" ht="12" customHeight="1">
      <c r="A34" s="594" t="s">
        <v>271</v>
      </c>
      <c r="B34" s="510" t="s">
        <v>272</v>
      </c>
      <c r="C34" s="256"/>
      <c r="D34" s="651"/>
      <c r="E34" s="666"/>
    </row>
    <row r="35" spans="1:5" s="270" customFormat="1" ht="12" customHeight="1" thickBot="1">
      <c r="A35" s="595" t="s">
        <v>273</v>
      </c>
      <c r="B35" s="512" t="s">
        <v>274</v>
      </c>
      <c r="C35" s="258">
        <v>1300</v>
      </c>
      <c r="D35" s="652">
        <v>1357</v>
      </c>
      <c r="E35" s="667">
        <v>1357</v>
      </c>
    </row>
    <row r="36" spans="1:5" s="270" customFormat="1" ht="12" customHeight="1" thickBot="1">
      <c r="A36" s="492" t="s">
        <v>29</v>
      </c>
      <c r="B36" s="505" t="s">
        <v>275</v>
      </c>
      <c r="C36" s="172">
        <f>SUM(C37:C47)</f>
        <v>9372</v>
      </c>
      <c r="D36" s="653">
        <f>SUM(D37:D47)</f>
        <v>2575</v>
      </c>
      <c r="E36" s="664">
        <f>SUM(E37:E47)</f>
        <v>2575</v>
      </c>
    </row>
    <row r="37" spans="1:5" s="270" customFormat="1" ht="12" customHeight="1">
      <c r="A37" s="593" t="s">
        <v>78</v>
      </c>
      <c r="B37" s="508" t="s">
        <v>276</v>
      </c>
      <c r="C37" s="257">
        <v>1850</v>
      </c>
      <c r="D37" s="654">
        <v>2312</v>
      </c>
      <c r="E37" s="665">
        <v>2312</v>
      </c>
    </row>
    <row r="38" spans="1:5" s="270" customFormat="1" ht="12" customHeight="1">
      <c r="A38" s="594" t="s">
        <v>79</v>
      </c>
      <c r="B38" s="510" t="s">
        <v>277</v>
      </c>
      <c r="C38" s="256"/>
      <c r="D38" s="651"/>
      <c r="E38" s="666"/>
    </row>
    <row r="39" spans="1:5" s="270" customFormat="1" ht="12" customHeight="1">
      <c r="A39" s="594" t="s">
        <v>80</v>
      </c>
      <c r="B39" s="510" t="s">
        <v>278</v>
      </c>
      <c r="C39" s="256"/>
      <c r="D39" s="651">
        <v>6</v>
      </c>
      <c r="E39" s="666">
        <v>6</v>
      </c>
    </row>
    <row r="40" spans="1:5" s="270" customFormat="1" ht="12" customHeight="1">
      <c r="A40" s="594" t="s">
        <v>121</v>
      </c>
      <c r="B40" s="510" t="s">
        <v>279</v>
      </c>
      <c r="C40" s="256">
        <v>20</v>
      </c>
      <c r="D40" s="651">
        <v>49</v>
      </c>
      <c r="E40" s="666">
        <v>49</v>
      </c>
    </row>
    <row r="41" spans="1:5" s="270" customFormat="1" ht="12" customHeight="1">
      <c r="A41" s="594" t="s">
        <v>122</v>
      </c>
      <c r="B41" s="510" t="s">
        <v>280</v>
      </c>
      <c r="C41" s="256"/>
      <c r="D41" s="651"/>
      <c r="E41" s="666"/>
    </row>
    <row r="42" spans="1:5" s="270" customFormat="1" ht="12" customHeight="1">
      <c r="A42" s="594" t="s">
        <v>123</v>
      </c>
      <c r="B42" s="510" t="s">
        <v>281</v>
      </c>
      <c r="C42" s="256"/>
      <c r="D42" s="651"/>
      <c r="E42" s="666"/>
    </row>
    <row r="43" spans="1:5" s="270" customFormat="1" ht="12" customHeight="1">
      <c r="A43" s="594" t="s">
        <v>124</v>
      </c>
      <c r="B43" s="510" t="s">
        <v>282</v>
      </c>
      <c r="C43" s="256"/>
      <c r="D43" s="651"/>
      <c r="E43" s="666"/>
    </row>
    <row r="44" spans="1:5" s="270" customFormat="1" ht="12" customHeight="1">
      <c r="A44" s="594" t="s">
        <v>125</v>
      </c>
      <c r="B44" s="510" t="s">
        <v>283</v>
      </c>
      <c r="C44" s="256">
        <v>2</v>
      </c>
      <c r="D44" s="651">
        <v>1</v>
      </c>
      <c r="E44" s="666">
        <v>1</v>
      </c>
    </row>
    <row r="45" spans="1:5" s="270" customFormat="1" ht="12" customHeight="1">
      <c r="A45" s="594" t="s">
        <v>284</v>
      </c>
      <c r="B45" s="510" t="s">
        <v>285</v>
      </c>
      <c r="C45" s="471"/>
      <c r="D45" s="657"/>
      <c r="E45" s="670"/>
    </row>
    <row r="46" spans="1:5" s="270" customFormat="1" ht="12" customHeight="1">
      <c r="A46" s="595" t="s">
        <v>286</v>
      </c>
      <c r="B46" s="512" t="s">
        <v>695</v>
      </c>
      <c r="C46" s="472"/>
      <c r="D46" s="658">
        <v>66</v>
      </c>
      <c r="E46" s="671">
        <v>66</v>
      </c>
    </row>
    <row r="47" spans="1:5" s="262" customFormat="1" ht="12" customHeight="1" thickBot="1">
      <c r="A47" s="595" t="s">
        <v>286</v>
      </c>
      <c r="B47" s="512" t="s">
        <v>287</v>
      </c>
      <c r="C47" s="472">
        <v>7500</v>
      </c>
      <c r="D47" s="658">
        <v>141</v>
      </c>
      <c r="E47" s="671">
        <v>141</v>
      </c>
    </row>
    <row r="48" spans="1:5" s="270" customFormat="1" ht="12" customHeight="1" thickBot="1">
      <c r="A48" s="492" t="s">
        <v>30</v>
      </c>
      <c r="B48" s="505" t="s">
        <v>288</v>
      </c>
      <c r="C48" s="172">
        <f>SUM(C49:C53)</f>
        <v>4700</v>
      </c>
      <c r="D48" s="653">
        <f>SUM(D49:D53)</f>
        <v>4950</v>
      </c>
      <c r="E48" s="664">
        <v>4950</v>
      </c>
    </row>
    <row r="49" spans="1:5" s="270" customFormat="1" ht="12" customHeight="1">
      <c r="A49" s="593" t="s">
        <v>81</v>
      </c>
      <c r="B49" s="508" t="s">
        <v>289</v>
      </c>
      <c r="C49" s="473"/>
      <c r="D49" s="659"/>
      <c r="E49" s="672"/>
    </row>
    <row r="50" spans="1:5" s="270" customFormat="1" ht="12" customHeight="1">
      <c r="A50" s="594" t="s">
        <v>82</v>
      </c>
      <c r="B50" s="510" t="s">
        <v>290</v>
      </c>
      <c r="C50" s="471">
        <v>4000</v>
      </c>
      <c r="D50" s="657">
        <v>4000</v>
      </c>
      <c r="E50" s="670">
        <v>4000</v>
      </c>
    </row>
    <row r="51" spans="1:5" s="270" customFormat="1" ht="12" customHeight="1">
      <c r="A51" s="594" t="s">
        <v>291</v>
      </c>
      <c r="B51" s="510" t="s">
        <v>292</v>
      </c>
      <c r="C51" s="471">
        <v>700</v>
      </c>
      <c r="D51" s="657">
        <v>950</v>
      </c>
      <c r="E51" s="670">
        <v>950</v>
      </c>
    </row>
    <row r="52" spans="1:5" s="270" customFormat="1" ht="12" customHeight="1">
      <c r="A52" s="594" t="s">
        <v>293</v>
      </c>
      <c r="B52" s="510" t="s">
        <v>294</v>
      </c>
      <c r="C52" s="471"/>
      <c r="D52" s="657"/>
      <c r="E52" s="670"/>
    </row>
    <row r="53" spans="1:5" s="270" customFormat="1" ht="12" customHeight="1" thickBot="1">
      <c r="A53" s="595" t="s">
        <v>295</v>
      </c>
      <c r="B53" s="512" t="s">
        <v>296</v>
      </c>
      <c r="C53" s="472"/>
      <c r="D53" s="658"/>
      <c r="E53" s="671"/>
    </row>
    <row r="54" spans="1:5" s="270" customFormat="1" ht="12" customHeight="1" thickBot="1">
      <c r="A54" s="492" t="s">
        <v>126</v>
      </c>
      <c r="B54" s="505" t="s">
        <v>297</v>
      </c>
      <c r="C54" s="172">
        <f>SUM(C55:C57)</f>
        <v>0</v>
      </c>
      <c r="D54" s="653">
        <f>SUM(D55:D57)</f>
        <v>0</v>
      </c>
      <c r="E54" s="664">
        <f>SUM(E55:E57)</f>
        <v>0</v>
      </c>
    </row>
    <row r="55" spans="1:5" s="262" customFormat="1" ht="12" customHeight="1">
      <c r="A55" s="593" t="s">
        <v>83</v>
      </c>
      <c r="B55" s="508" t="s">
        <v>298</v>
      </c>
      <c r="C55" s="257"/>
      <c r="D55" s="654"/>
      <c r="E55" s="665"/>
    </row>
    <row r="56" spans="1:5" s="262" customFormat="1" ht="12" customHeight="1">
      <c r="A56" s="594" t="s">
        <v>84</v>
      </c>
      <c r="B56" s="510" t="s">
        <v>299</v>
      </c>
      <c r="C56" s="256"/>
      <c r="D56" s="651"/>
      <c r="E56" s="666"/>
    </row>
    <row r="57" spans="1:5" s="262" customFormat="1" ht="12" customHeight="1">
      <c r="A57" s="594" t="s">
        <v>300</v>
      </c>
      <c r="B57" s="510" t="s">
        <v>301</v>
      </c>
      <c r="C57" s="256"/>
      <c r="D57" s="651"/>
      <c r="E57" s="666"/>
    </row>
    <row r="58" spans="1:5" s="262" customFormat="1" ht="12" customHeight="1" thickBot="1">
      <c r="A58" s="595" t="s">
        <v>302</v>
      </c>
      <c r="B58" s="512" t="s">
        <v>303</v>
      </c>
      <c r="C58" s="258"/>
      <c r="D58" s="652"/>
      <c r="E58" s="667"/>
    </row>
    <row r="59" spans="1:5" s="270" customFormat="1" ht="12" customHeight="1" thickBot="1">
      <c r="A59" s="492" t="s">
        <v>32</v>
      </c>
      <c r="B59" s="513" t="s">
        <v>304</v>
      </c>
      <c r="C59" s="172">
        <f>SUM(C60:C62)</f>
        <v>0</v>
      </c>
      <c r="D59" s="653">
        <f>SUM(D60:D62)</f>
        <v>9594</v>
      </c>
      <c r="E59" s="664">
        <f>SUM(E60:E63)</f>
        <v>9594</v>
      </c>
    </row>
    <row r="60" spans="1:5" s="270" customFormat="1" ht="12" customHeight="1">
      <c r="A60" s="593" t="s">
        <v>127</v>
      </c>
      <c r="B60" s="508" t="s">
        <v>305</v>
      </c>
      <c r="C60" s="471"/>
      <c r="D60" s="659"/>
      <c r="E60" s="670"/>
    </row>
    <row r="61" spans="1:5" s="270" customFormat="1" ht="12" customHeight="1">
      <c r="A61" s="594" t="s">
        <v>128</v>
      </c>
      <c r="B61" s="510" t="s">
        <v>452</v>
      </c>
      <c r="C61" s="471"/>
      <c r="D61" s="657"/>
      <c r="E61" s="670"/>
    </row>
    <row r="62" spans="1:5" s="270" customFormat="1" ht="12" customHeight="1">
      <c r="A62" s="594" t="s">
        <v>148</v>
      </c>
      <c r="B62" s="510" t="s">
        <v>307</v>
      </c>
      <c r="C62" s="471"/>
      <c r="D62" s="657">
        <v>9594</v>
      </c>
      <c r="E62" s="670">
        <v>9594</v>
      </c>
    </row>
    <row r="63" spans="1:5" s="270" customFormat="1" ht="12" customHeight="1" thickBot="1">
      <c r="A63" s="595" t="s">
        <v>308</v>
      </c>
      <c r="B63" s="512" t="s">
        <v>309</v>
      </c>
      <c r="C63" s="471"/>
      <c r="D63" s="658"/>
      <c r="E63" s="670"/>
    </row>
    <row r="64" spans="1:5" s="270" customFormat="1" ht="12" customHeight="1" thickBot="1">
      <c r="A64" s="492" t="s">
        <v>33</v>
      </c>
      <c r="B64" s="505" t="s">
        <v>310</v>
      </c>
      <c r="C64" s="259">
        <f>+C8+C15+C22+C29+C36+C48+C54+C59</f>
        <v>50762</v>
      </c>
      <c r="D64" s="655">
        <f>+D8+D15+D22+D29+D36+D48+D54+D59</f>
        <v>160223</v>
      </c>
      <c r="E64" s="668">
        <f>+E8+E15+E22+E29+E36+E48+E54+E59</f>
        <v>160223</v>
      </c>
    </row>
    <row r="65" spans="1:5" s="270" customFormat="1" ht="12" customHeight="1" thickBot="1">
      <c r="A65" s="610" t="s">
        <v>450</v>
      </c>
      <c r="B65" s="513" t="s">
        <v>312</v>
      </c>
      <c r="C65" s="172">
        <f>SUM(C66:C68)</f>
        <v>0</v>
      </c>
      <c r="D65" s="650">
        <f>SUM(D66:D68)</f>
        <v>0</v>
      </c>
      <c r="E65" s="664">
        <f>+E66+E67+E68</f>
        <v>0</v>
      </c>
    </row>
    <row r="66" spans="1:5" s="270" customFormat="1" ht="12" customHeight="1">
      <c r="A66" s="593" t="s">
        <v>313</v>
      </c>
      <c r="B66" s="508" t="s">
        <v>314</v>
      </c>
      <c r="C66" s="471"/>
      <c r="D66" s="657"/>
      <c r="E66" s="670"/>
    </row>
    <row r="67" spans="1:5" s="270" customFormat="1" ht="12" customHeight="1">
      <c r="A67" s="594" t="s">
        <v>315</v>
      </c>
      <c r="B67" s="510" t="s">
        <v>316</v>
      </c>
      <c r="C67" s="471"/>
      <c r="D67" s="657"/>
      <c r="E67" s="670"/>
    </row>
    <row r="68" spans="1:5" s="270" customFormat="1" ht="12" customHeight="1" thickBot="1">
      <c r="A68" s="595" t="s">
        <v>317</v>
      </c>
      <c r="B68" s="495" t="s">
        <v>318</v>
      </c>
      <c r="C68" s="471"/>
      <c r="D68" s="658"/>
      <c r="E68" s="670"/>
    </row>
    <row r="69" spans="1:5" s="270" customFormat="1" ht="12" customHeight="1" thickBot="1">
      <c r="A69" s="610" t="s">
        <v>319</v>
      </c>
      <c r="B69" s="513" t="s">
        <v>320</v>
      </c>
      <c r="C69" s="172">
        <f>SUM(C70:C73)</f>
        <v>0</v>
      </c>
      <c r="D69" s="653">
        <f>SUM(D70:D73)</f>
        <v>0</v>
      </c>
      <c r="E69" s="664">
        <f>+E70+E71+E72+E73</f>
        <v>0</v>
      </c>
    </row>
    <row r="70" spans="1:5" s="270" customFormat="1" ht="12" customHeight="1">
      <c r="A70" s="593" t="s">
        <v>107</v>
      </c>
      <c r="B70" s="508" t="s">
        <v>321</v>
      </c>
      <c r="C70" s="471"/>
      <c r="D70" s="659"/>
      <c r="E70" s="670"/>
    </row>
    <row r="71" spans="1:5" s="270" customFormat="1" ht="12" customHeight="1">
      <c r="A71" s="594" t="s">
        <v>108</v>
      </c>
      <c r="B71" s="510" t="s">
        <v>322</v>
      </c>
      <c r="C71" s="471"/>
      <c r="D71" s="657"/>
      <c r="E71" s="670"/>
    </row>
    <row r="72" spans="1:5" s="270" customFormat="1" ht="12" customHeight="1">
      <c r="A72" s="594" t="s">
        <v>323</v>
      </c>
      <c r="B72" s="510" t="s">
        <v>324</v>
      </c>
      <c r="C72" s="471"/>
      <c r="D72" s="657"/>
      <c r="E72" s="670"/>
    </row>
    <row r="73" spans="1:5" s="270" customFormat="1" ht="12" customHeight="1" thickBot="1">
      <c r="A73" s="595" t="s">
        <v>325</v>
      </c>
      <c r="B73" s="512" t="s">
        <v>326</v>
      </c>
      <c r="C73" s="471"/>
      <c r="D73" s="658"/>
      <c r="E73" s="670"/>
    </row>
    <row r="74" spans="1:5" s="270" customFormat="1" ht="12" customHeight="1" thickBot="1">
      <c r="A74" s="610" t="s">
        <v>327</v>
      </c>
      <c r="B74" s="513" t="s">
        <v>328</v>
      </c>
      <c r="C74" s="172">
        <f>SUM(C75:C76)</f>
        <v>16384</v>
      </c>
      <c r="D74" s="653">
        <f>SUM(D75:D76)</f>
        <v>10941</v>
      </c>
      <c r="E74" s="664">
        <f>+E75+E76</f>
        <v>10941</v>
      </c>
    </row>
    <row r="75" spans="1:5" s="270" customFormat="1" ht="12" customHeight="1">
      <c r="A75" s="593" t="s">
        <v>329</v>
      </c>
      <c r="B75" s="508" t="s">
        <v>330</v>
      </c>
      <c r="C75" s="471">
        <v>16384</v>
      </c>
      <c r="D75" s="659">
        <v>10941</v>
      </c>
      <c r="E75" s="670">
        <v>10941</v>
      </c>
    </row>
    <row r="76" spans="1:5" s="270" customFormat="1" ht="12" customHeight="1" thickBot="1">
      <c r="A76" s="595" t="s">
        <v>331</v>
      </c>
      <c r="B76" s="512" t="s">
        <v>332</v>
      </c>
      <c r="C76" s="471"/>
      <c r="D76" s="658"/>
      <c r="E76" s="670"/>
    </row>
    <row r="77" spans="1:5" s="270" customFormat="1" ht="12" customHeight="1" thickBot="1">
      <c r="A77" s="610" t="s">
        <v>333</v>
      </c>
      <c r="B77" s="513" t="s">
        <v>334</v>
      </c>
      <c r="C77" s="172">
        <f>SUM(C78:C80)</f>
        <v>0</v>
      </c>
      <c r="D77" s="653">
        <f>SUM(D78:D80)</f>
        <v>0</v>
      </c>
      <c r="E77" s="664">
        <f>+E78+E79+E80</f>
        <v>571</v>
      </c>
    </row>
    <row r="78" spans="1:5" s="270" customFormat="1" ht="12" customHeight="1">
      <c r="A78" s="593" t="s">
        <v>335</v>
      </c>
      <c r="B78" s="508" t="s">
        <v>336</v>
      </c>
      <c r="C78" s="471"/>
      <c r="D78" s="659"/>
      <c r="E78" s="670">
        <v>571</v>
      </c>
    </row>
    <row r="79" spans="1:5" s="270" customFormat="1" ht="12" customHeight="1">
      <c r="A79" s="594" t="s">
        <v>337</v>
      </c>
      <c r="B79" s="510" t="s">
        <v>338</v>
      </c>
      <c r="C79" s="471"/>
      <c r="D79" s="657"/>
      <c r="E79" s="670"/>
    </row>
    <row r="80" spans="1:5" s="270" customFormat="1" ht="12" customHeight="1" thickBot="1">
      <c r="A80" s="595" t="s">
        <v>339</v>
      </c>
      <c r="B80" s="512" t="s">
        <v>340</v>
      </c>
      <c r="C80" s="471"/>
      <c r="D80" s="658"/>
      <c r="E80" s="670"/>
    </row>
    <row r="81" spans="1:5" s="270" customFormat="1" ht="12" customHeight="1" thickBot="1">
      <c r="A81" s="610" t="s">
        <v>341</v>
      </c>
      <c r="B81" s="513" t="s">
        <v>342</v>
      </c>
      <c r="C81" s="172">
        <f>SUM(C82:C85)</f>
        <v>0</v>
      </c>
      <c r="D81" s="653">
        <f>SUM(D82:D85)</f>
        <v>0</v>
      </c>
      <c r="E81" s="664">
        <f>+E82+E83+E84+E85</f>
        <v>0</v>
      </c>
    </row>
    <row r="82" spans="1:5" s="270" customFormat="1" ht="12" customHeight="1">
      <c r="A82" s="611" t="s">
        <v>343</v>
      </c>
      <c r="B82" s="508" t="s">
        <v>344</v>
      </c>
      <c r="C82" s="471"/>
      <c r="D82" s="659"/>
      <c r="E82" s="670"/>
    </row>
    <row r="83" spans="1:5" s="270" customFormat="1" ht="12" customHeight="1">
      <c r="A83" s="612" t="s">
        <v>345</v>
      </c>
      <c r="B83" s="510" t="s">
        <v>346</v>
      </c>
      <c r="C83" s="471"/>
      <c r="D83" s="657"/>
      <c r="E83" s="670"/>
    </row>
    <row r="84" spans="1:5" s="270" customFormat="1" ht="12" customHeight="1">
      <c r="A84" s="612" t="s">
        <v>347</v>
      </c>
      <c r="B84" s="510" t="s">
        <v>348</v>
      </c>
      <c r="C84" s="471"/>
      <c r="D84" s="657"/>
      <c r="E84" s="670"/>
    </row>
    <row r="85" spans="1:5" s="270" customFormat="1" ht="12" customHeight="1" thickBot="1">
      <c r="A85" s="613" t="s">
        <v>349</v>
      </c>
      <c r="B85" s="512" t="s">
        <v>350</v>
      </c>
      <c r="C85" s="471"/>
      <c r="D85" s="658"/>
      <c r="E85" s="670"/>
    </row>
    <row r="86" spans="1:5" s="270" customFormat="1" ht="12" customHeight="1" thickBot="1">
      <c r="A86" s="610" t="s">
        <v>351</v>
      </c>
      <c r="B86" s="513" t="s">
        <v>352</v>
      </c>
      <c r="C86" s="474"/>
      <c r="D86" s="660"/>
      <c r="E86" s="673"/>
    </row>
    <row r="87" spans="1:5" s="270" customFormat="1" ht="12" customHeight="1" thickBot="1">
      <c r="A87" s="610" t="s">
        <v>353</v>
      </c>
      <c r="B87" s="497" t="s">
        <v>354</v>
      </c>
      <c r="C87" s="259">
        <v>16384</v>
      </c>
      <c r="D87" s="655">
        <v>10941</v>
      </c>
      <c r="E87" s="668">
        <f>+E65+E69+E74+E77+E81+E86</f>
        <v>11512</v>
      </c>
    </row>
    <row r="88" spans="1:5" s="270" customFormat="1" ht="12" customHeight="1" thickBot="1">
      <c r="A88" s="602" t="s">
        <v>355</v>
      </c>
      <c r="B88" s="499" t="s">
        <v>451</v>
      </c>
      <c r="C88" s="259">
        <f>+C64+C87</f>
        <v>67146</v>
      </c>
      <c r="D88" s="661">
        <f>+D64+D87</f>
        <v>171164</v>
      </c>
      <c r="E88" s="668">
        <f>+E64+E87</f>
        <v>171735</v>
      </c>
    </row>
    <row r="89" spans="1:5" s="270" customFormat="1" ht="4.5" customHeight="1" thickBot="1">
      <c r="A89" s="596"/>
      <c r="B89" s="614"/>
      <c r="C89" s="615"/>
      <c r="D89" s="615"/>
      <c r="E89" s="615"/>
    </row>
    <row r="90" spans="1:5" ht="15.75" hidden="1" thickBot="1">
      <c r="A90" s="597"/>
      <c r="B90" s="270"/>
      <c r="C90" s="616"/>
      <c r="D90" s="616"/>
      <c r="E90" s="616"/>
    </row>
    <row r="91" spans="1:5" s="269" customFormat="1" ht="16.5" customHeight="1" thickBot="1">
      <c r="A91" s="767" t="s">
        <v>62</v>
      </c>
      <c r="B91" s="768"/>
      <c r="C91" s="768"/>
      <c r="D91" s="768"/>
      <c r="E91" s="769"/>
    </row>
    <row r="92" spans="1:5" s="130" customFormat="1" ht="12" customHeight="1" thickBot="1">
      <c r="A92" s="598" t="s">
        <v>25</v>
      </c>
      <c r="B92" s="500" t="s">
        <v>687</v>
      </c>
      <c r="C92" s="254">
        <f>SUM(C93:C97)</f>
        <v>43616</v>
      </c>
      <c r="D92" s="254">
        <f>SUM(D93:D97)</f>
        <v>62739</v>
      </c>
      <c r="E92" s="675">
        <f>SUM(E93:E97)</f>
        <v>62739</v>
      </c>
    </row>
    <row r="93" spans="1:5" ht="12" customHeight="1">
      <c r="A93" s="599" t="s">
        <v>85</v>
      </c>
      <c r="B93" s="521" t="s">
        <v>55</v>
      </c>
      <c r="C93" s="255">
        <v>14646</v>
      </c>
      <c r="D93" s="255">
        <v>29074</v>
      </c>
      <c r="E93" s="676">
        <v>29074</v>
      </c>
    </row>
    <row r="94" spans="1:5" ht="12" customHeight="1">
      <c r="A94" s="594" t="s">
        <v>86</v>
      </c>
      <c r="B94" s="522" t="s">
        <v>129</v>
      </c>
      <c r="C94" s="256">
        <v>3388</v>
      </c>
      <c r="D94" s="256">
        <v>4632</v>
      </c>
      <c r="E94" s="666">
        <v>4632</v>
      </c>
    </row>
    <row r="95" spans="1:5" ht="12" customHeight="1">
      <c r="A95" s="594" t="s">
        <v>87</v>
      </c>
      <c r="B95" s="522" t="s">
        <v>105</v>
      </c>
      <c r="C95" s="258">
        <v>17189</v>
      </c>
      <c r="D95" s="258">
        <v>23611</v>
      </c>
      <c r="E95" s="667">
        <v>23611</v>
      </c>
    </row>
    <row r="96" spans="1:5" ht="12" customHeight="1">
      <c r="A96" s="594" t="s">
        <v>88</v>
      </c>
      <c r="B96" s="523" t="s">
        <v>130</v>
      </c>
      <c r="C96" s="258">
        <v>1545</v>
      </c>
      <c r="D96" s="258">
        <v>881</v>
      </c>
      <c r="E96" s="667">
        <v>881</v>
      </c>
    </row>
    <row r="97" spans="1:5" ht="12" customHeight="1">
      <c r="A97" s="594" t="s">
        <v>96</v>
      </c>
      <c r="B97" s="524" t="s">
        <v>131</v>
      </c>
      <c r="C97" s="258">
        <f>SUM(C98:C107)</f>
        <v>6848</v>
      </c>
      <c r="D97" s="258">
        <f>SUM(D98:D107)</f>
        <v>4541</v>
      </c>
      <c r="E97" s="667">
        <v>4541</v>
      </c>
    </row>
    <row r="98" spans="1:5" ht="12" customHeight="1">
      <c r="A98" s="594" t="s">
        <v>89</v>
      </c>
      <c r="B98" s="522" t="s">
        <v>364</v>
      </c>
      <c r="C98" s="258"/>
      <c r="D98" s="258"/>
      <c r="E98" s="667"/>
    </row>
    <row r="99" spans="1:5" ht="12" customHeight="1">
      <c r="A99" s="594" t="s">
        <v>90</v>
      </c>
      <c r="B99" s="525" t="s">
        <v>365</v>
      </c>
      <c r="C99" s="258"/>
      <c r="D99" s="258"/>
      <c r="E99" s="667"/>
    </row>
    <row r="100" spans="1:5" ht="12" customHeight="1">
      <c r="A100" s="594" t="s">
        <v>97</v>
      </c>
      <c r="B100" s="522" t="s">
        <v>366</v>
      </c>
      <c r="C100" s="258"/>
      <c r="D100" s="258"/>
      <c r="E100" s="667"/>
    </row>
    <row r="101" spans="1:5" ht="12" customHeight="1">
      <c r="A101" s="594" t="s">
        <v>98</v>
      </c>
      <c r="B101" s="522" t="s">
        <v>367</v>
      </c>
      <c r="C101" s="258"/>
      <c r="D101" s="258"/>
      <c r="E101" s="667"/>
    </row>
    <row r="102" spans="1:5" ht="12" customHeight="1">
      <c r="A102" s="594" t="s">
        <v>99</v>
      </c>
      <c r="B102" s="525" t="s">
        <v>368</v>
      </c>
      <c r="C102" s="258">
        <v>5857</v>
      </c>
      <c r="D102" s="258">
        <v>4198</v>
      </c>
      <c r="E102" s="667">
        <v>4198</v>
      </c>
    </row>
    <row r="103" spans="1:5" ht="12" customHeight="1">
      <c r="A103" s="594" t="s">
        <v>100</v>
      </c>
      <c r="B103" s="525" t="s">
        <v>369</v>
      </c>
      <c r="C103" s="258"/>
      <c r="D103" s="258"/>
      <c r="E103" s="667"/>
    </row>
    <row r="104" spans="1:5" ht="12" customHeight="1">
      <c r="A104" s="594" t="s">
        <v>102</v>
      </c>
      <c r="B104" s="522" t="s">
        <v>370</v>
      </c>
      <c r="C104" s="258"/>
      <c r="D104" s="258"/>
      <c r="E104" s="667"/>
    </row>
    <row r="105" spans="1:5" ht="12" customHeight="1">
      <c r="A105" s="600" t="s">
        <v>132</v>
      </c>
      <c r="B105" s="527" t="s">
        <v>371</v>
      </c>
      <c r="C105" s="258"/>
      <c r="D105" s="258"/>
      <c r="E105" s="667"/>
    </row>
    <row r="106" spans="1:5" ht="12" customHeight="1">
      <c r="A106" s="594" t="s">
        <v>372</v>
      </c>
      <c r="B106" s="527" t="s">
        <v>373</v>
      </c>
      <c r="C106" s="258"/>
      <c r="D106" s="258"/>
      <c r="E106" s="667"/>
    </row>
    <row r="107" spans="1:5" s="130" customFormat="1" ht="12" customHeight="1" thickBot="1">
      <c r="A107" s="601" t="s">
        <v>374</v>
      </c>
      <c r="B107" s="529" t="s">
        <v>375</v>
      </c>
      <c r="C107" s="260">
        <v>991</v>
      </c>
      <c r="D107" s="260">
        <v>343</v>
      </c>
      <c r="E107" s="677">
        <v>343</v>
      </c>
    </row>
    <row r="108" spans="1:5" ht="12" customHeight="1" thickBot="1">
      <c r="A108" s="492" t="s">
        <v>26</v>
      </c>
      <c r="B108" s="501" t="s">
        <v>688</v>
      </c>
      <c r="C108" s="172">
        <f>+C109+C111+C113</f>
        <v>18820</v>
      </c>
      <c r="D108" s="172">
        <f>+D109+D111+D113</f>
        <v>34198</v>
      </c>
      <c r="E108" s="664">
        <f>+E109+E111+E113</f>
        <v>34198</v>
      </c>
    </row>
    <row r="109" spans="1:5" ht="12" customHeight="1">
      <c r="A109" s="593" t="s">
        <v>91</v>
      </c>
      <c r="B109" s="522" t="s">
        <v>146</v>
      </c>
      <c r="C109" s="257">
        <v>7031</v>
      </c>
      <c r="D109" s="257">
        <v>19201</v>
      </c>
      <c r="E109" s="665">
        <v>19201</v>
      </c>
    </row>
    <row r="110" spans="1:5" ht="12" customHeight="1">
      <c r="A110" s="593" t="s">
        <v>92</v>
      </c>
      <c r="B110" s="527" t="s">
        <v>377</v>
      </c>
      <c r="C110" s="257"/>
      <c r="D110" s="257"/>
      <c r="E110" s="665"/>
    </row>
    <row r="111" spans="1:5" ht="12" customHeight="1">
      <c r="A111" s="593" t="s">
        <v>93</v>
      </c>
      <c r="B111" s="527" t="s">
        <v>133</v>
      </c>
      <c r="C111" s="256">
        <v>11789</v>
      </c>
      <c r="D111" s="256">
        <v>14997</v>
      </c>
      <c r="E111" s="666">
        <v>14997</v>
      </c>
    </row>
    <row r="112" spans="1:5" ht="12" customHeight="1">
      <c r="A112" s="593" t="s">
        <v>94</v>
      </c>
      <c r="B112" s="527" t="s">
        <v>378</v>
      </c>
      <c r="C112" s="165"/>
      <c r="D112" s="165"/>
      <c r="E112" s="666"/>
    </row>
    <row r="113" spans="1:5" ht="12" customHeight="1">
      <c r="A113" s="593" t="s">
        <v>95</v>
      </c>
      <c r="B113" s="512" t="s">
        <v>149</v>
      </c>
      <c r="C113" s="165"/>
      <c r="D113" s="165"/>
      <c r="E113" s="666"/>
    </row>
    <row r="114" spans="1:5" ht="12" customHeight="1">
      <c r="A114" s="593" t="s">
        <v>101</v>
      </c>
      <c r="B114" s="510" t="s">
        <v>379</v>
      </c>
      <c r="C114" s="165"/>
      <c r="D114" s="165"/>
      <c r="E114" s="666"/>
    </row>
    <row r="115" spans="1:5" ht="12" customHeight="1">
      <c r="A115" s="593" t="s">
        <v>103</v>
      </c>
      <c r="B115" s="530" t="s">
        <v>380</v>
      </c>
      <c r="C115" s="165"/>
      <c r="D115" s="165"/>
      <c r="E115" s="666"/>
    </row>
    <row r="116" spans="1:5" ht="12" customHeight="1">
      <c r="A116" s="593" t="s">
        <v>134</v>
      </c>
      <c r="B116" s="522" t="s">
        <v>367</v>
      </c>
      <c r="C116" s="165"/>
      <c r="D116" s="165"/>
      <c r="E116" s="666"/>
    </row>
    <row r="117" spans="1:5" ht="12" customHeight="1">
      <c r="A117" s="593" t="s">
        <v>135</v>
      </c>
      <c r="B117" s="522" t="s">
        <v>381</v>
      </c>
      <c r="C117" s="165"/>
      <c r="D117" s="165"/>
      <c r="E117" s="666"/>
    </row>
    <row r="118" spans="1:5" ht="12" customHeight="1">
      <c r="A118" s="593" t="s">
        <v>136</v>
      </c>
      <c r="B118" s="522" t="s">
        <v>382</v>
      </c>
      <c r="C118" s="165"/>
      <c r="D118" s="165"/>
      <c r="E118" s="666"/>
    </row>
    <row r="119" spans="1:5" ht="12" customHeight="1">
      <c r="A119" s="593" t="s">
        <v>383</v>
      </c>
      <c r="B119" s="522" t="s">
        <v>370</v>
      </c>
      <c r="C119" s="165"/>
      <c r="D119" s="165"/>
      <c r="E119" s="666"/>
    </row>
    <row r="120" spans="1:5" ht="12" customHeight="1">
      <c r="A120" s="593" t="s">
        <v>384</v>
      </c>
      <c r="B120" s="522" t="s">
        <v>385</v>
      </c>
      <c r="C120" s="165"/>
      <c r="D120" s="165"/>
      <c r="E120" s="666"/>
    </row>
    <row r="121" spans="1:5" ht="12" customHeight="1" thickBot="1">
      <c r="A121" s="600" t="s">
        <v>386</v>
      </c>
      <c r="B121" s="522" t="s">
        <v>387</v>
      </c>
      <c r="C121" s="167"/>
      <c r="D121" s="167"/>
      <c r="E121" s="667"/>
    </row>
    <row r="122" spans="1:5" ht="12" customHeight="1" thickBot="1">
      <c r="A122" s="492" t="s">
        <v>27</v>
      </c>
      <c r="B122" s="531" t="s">
        <v>388</v>
      </c>
      <c r="C122" s="172">
        <f>SUM(C123:C124)</f>
        <v>4398</v>
      </c>
      <c r="D122" s="172">
        <f>SUM(D123:D124)</f>
        <v>73915</v>
      </c>
      <c r="E122" s="664">
        <f>+E123+E124</f>
        <v>0</v>
      </c>
    </row>
    <row r="123" spans="1:5" ht="12" customHeight="1">
      <c r="A123" s="593" t="s">
        <v>74</v>
      </c>
      <c r="B123" s="530" t="s">
        <v>63</v>
      </c>
      <c r="C123" s="257">
        <v>4398</v>
      </c>
      <c r="D123" s="257">
        <v>73915</v>
      </c>
      <c r="E123" s="665">
        <v>0</v>
      </c>
    </row>
    <row r="124" spans="1:5" ht="12" customHeight="1" thickBot="1">
      <c r="A124" s="595" t="s">
        <v>75</v>
      </c>
      <c r="B124" s="527" t="s">
        <v>64</v>
      </c>
      <c r="C124" s="258"/>
      <c r="D124" s="258"/>
      <c r="E124" s="667"/>
    </row>
    <row r="125" spans="1:5" ht="12" customHeight="1" thickBot="1">
      <c r="A125" s="492" t="s">
        <v>28</v>
      </c>
      <c r="B125" s="531" t="s">
        <v>389</v>
      </c>
      <c r="C125" s="172">
        <f>+C92+C108+C122</f>
        <v>66834</v>
      </c>
      <c r="D125" s="172">
        <f>+D92+D108+D122</f>
        <v>170852</v>
      </c>
      <c r="E125" s="664">
        <f>+E92+E108+E122</f>
        <v>96937</v>
      </c>
    </row>
    <row r="126" spans="1:5" ht="12" customHeight="1" thickBot="1">
      <c r="A126" s="492" t="s">
        <v>29</v>
      </c>
      <c r="B126" s="531" t="s">
        <v>453</v>
      </c>
      <c r="C126" s="172">
        <f>+C127+C128+C129</f>
        <v>0</v>
      </c>
      <c r="D126" s="172">
        <f>+D127+D128+D129</f>
        <v>0</v>
      </c>
      <c r="E126" s="664">
        <f>+E127+E128+E129</f>
        <v>0</v>
      </c>
    </row>
    <row r="127" spans="1:5" ht="12" customHeight="1">
      <c r="A127" s="593" t="s">
        <v>78</v>
      </c>
      <c r="B127" s="530" t="s">
        <v>391</v>
      </c>
      <c r="C127" s="165"/>
      <c r="D127" s="165"/>
      <c r="E127" s="666"/>
    </row>
    <row r="128" spans="1:5" ht="12" customHeight="1">
      <c r="A128" s="593" t="s">
        <v>79</v>
      </c>
      <c r="B128" s="530" t="s">
        <v>392</v>
      </c>
      <c r="C128" s="165"/>
      <c r="D128" s="165"/>
      <c r="E128" s="666"/>
    </row>
    <row r="129" spans="1:5" ht="12" customHeight="1" thickBot="1">
      <c r="A129" s="600" t="s">
        <v>80</v>
      </c>
      <c r="B129" s="532" t="s">
        <v>393</v>
      </c>
      <c r="C129" s="165"/>
      <c r="D129" s="165"/>
      <c r="E129" s="666"/>
    </row>
    <row r="130" spans="1:5" ht="12" customHeight="1" thickBot="1">
      <c r="A130" s="492" t="s">
        <v>30</v>
      </c>
      <c r="B130" s="531" t="s">
        <v>394</v>
      </c>
      <c r="C130" s="172">
        <f>+C131+C132+C133+C134</f>
        <v>0</v>
      </c>
      <c r="D130" s="172">
        <f>+D131+D132+D133+D134</f>
        <v>0</v>
      </c>
      <c r="E130" s="664">
        <f>+E131+E132+E134+E133</f>
        <v>0</v>
      </c>
    </row>
    <row r="131" spans="1:5" ht="12" customHeight="1">
      <c r="A131" s="593" t="s">
        <v>81</v>
      </c>
      <c r="B131" s="530" t="s">
        <v>395</v>
      </c>
      <c r="C131" s="165"/>
      <c r="D131" s="165"/>
      <c r="E131" s="666"/>
    </row>
    <row r="132" spans="1:5" ht="12" customHeight="1">
      <c r="A132" s="593" t="s">
        <v>82</v>
      </c>
      <c r="B132" s="530" t="s">
        <v>396</v>
      </c>
      <c r="C132" s="165"/>
      <c r="D132" s="165"/>
      <c r="E132" s="666"/>
    </row>
    <row r="133" spans="1:5" ht="12" customHeight="1">
      <c r="A133" s="593" t="s">
        <v>291</v>
      </c>
      <c r="B133" s="530" t="s">
        <v>397</v>
      </c>
      <c r="C133" s="165"/>
      <c r="D133" s="165"/>
      <c r="E133" s="666"/>
    </row>
    <row r="134" spans="1:5" s="130" customFormat="1" ht="12" customHeight="1" thickBot="1">
      <c r="A134" s="600" t="s">
        <v>293</v>
      </c>
      <c r="B134" s="532" t="s">
        <v>398</v>
      </c>
      <c r="C134" s="165"/>
      <c r="D134" s="165"/>
      <c r="E134" s="666"/>
    </row>
    <row r="135" spans="1:11" ht="15" thickBot="1">
      <c r="A135" s="492" t="s">
        <v>31</v>
      </c>
      <c r="B135" s="531" t="s">
        <v>541</v>
      </c>
      <c r="C135" s="259">
        <f>+C136+C137+C138+C139</f>
        <v>312</v>
      </c>
      <c r="D135" s="259">
        <f>+D136+D137+D138+D139</f>
        <v>312</v>
      </c>
      <c r="E135" s="668">
        <f>+E136+E137+E138+E139</f>
        <v>312</v>
      </c>
      <c r="K135" s="252"/>
    </row>
    <row r="136" spans="1:5" ht="15">
      <c r="A136" s="593" t="s">
        <v>83</v>
      </c>
      <c r="B136" s="530" t="s">
        <v>400</v>
      </c>
      <c r="C136" s="165"/>
      <c r="D136" s="165"/>
      <c r="E136" s="666"/>
    </row>
    <row r="137" spans="1:5" ht="12" customHeight="1">
      <c r="A137" s="593" t="s">
        <v>84</v>
      </c>
      <c r="B137" s="530" t="s">
        <v>401</v>
      </c>
      <c r="C137" s="165">
        <v>312</v>
      </c>
      <c r="D137" s="165">
        <v>312</v>
      </c>
      <c r="E137" s="666">
        <v>312</v>
      </c>
    </row>
    <row r="138" spans="1:5" ht="12" customHeight="1">
      <c r="A138" s="593" t="s">
        <v>300</v>
      </c>
      <c r="B138" s="530" t="s">
        <v>540</v>
      </c>
      <c r="C138" s="165"/>
      <c r="D138" s="165"/>
      <c r="E138" s="666"/>
    </row>
    <row r="139" spans="1:5" s="130" customFormat="1" ht="12" customHeight="1">
      <c r="A139" s="593" t="s">
        <v>302</v>
      </c>
      <c r="B139" s="530" t="s">
        <v>402</v>
      </c>
      <c r="C139" s="167"/>
      <c r="D139" s="167"/>
      <c r="E139" s="667"/>
    </row>
    <row r="140" spans="1:5" s="130" customFormat="1" ht="12" customHeight="1" thickBot="1">
      <c r="A140" s="600" t="s">
        <v>539</v>
      </c>
      <c r="B140" s="532" t="s">
        <v>403</v>
      </c>
      <c r="C140" s="693">
        <f>+C141+C142+C143+C144</f>
        <v>0</v>
      </c>
      <c r="D140" s="693">
        <f>+D141+D142+D143+D144</f>
        <v>0</v>
      </c>
      <c r="E140" s="694">
        <f>+E141+E142+E143+E144</f>
        <v>0</v>
      </c>
    </row>
    <row r="141" spans="1:5" s="130" customFormat="1" ht="12" customHeight="1" thickBot="1">
      <c r="A141" s="492" t="s">
        <v>32</v>
      </c>
      <c r="B141" s="626" t="s">
        <v>454</v>
      </c>
      <c r="C141" s="695"/>
      <c r="D141" s="696"/>
      <c r="E141" s="697"/>
    </row>
    <row r="142" spans="1:5" s="130" customFormat="1" ht="12" customHeight="1">
      <c r="A142" s="593" t="s">
        <v>127</v>
      </c>
      <c r="B142" s="530" t="s">
        <v>405</v>
      </c>
      <c r="C142" s="166"/>
      <c r="D142" s="166"/>
      <c r="E142" s="665"/>
    </row>
    <row r="143" spans="1:5" s="130" customFormat="1" ht="12" customHeight="1">
      <c r="A143" s="593" t="s">
        <v>128</v>
      </c>
      <c r="B143" s="530" t="s">
        <v>406</v>
      </c>
      <c r="C143" s="165"/>
      <c r="D143" s="165"/>
      <c r="E143" s="666"/>
    </row>
    <row r="144" spans="1:5" s="130" customFormat="1" ht="12" customHeight="1">
      <c r="A144" s="593" t="s">
        <v>148</v>
      </c>
      <c r="B144" s="530" t="s">
        <v>407</v>
      </c>
      <c r="C144" s="167"/>
      <c r="D144" s="167"/>
      <c r="E144" s="667"/>
    </row>
    <row r="145" spans="1:5" ht="12.75" customHeight="1" thickBot="1">
      <c r="A145" s="593" t="s">
        <v>308</v>
      </c>
      <c r="B145" s="530" t="s">
        <v>408</v>
      </c>
      <c r="C145" s="698"/>
      <c r="D145" s="698"/>
      <c r="E145" s="699"/>
    </row>
    <row r="146" spans="1:5" ht="12" customHeight="1" thickBot="1">
      <c r="A146" s="492" t="s">
        <v>33</v>
      </c>
      <c r="B146" s="531" t="s">
        <v>409</v>
      </c>
      <c r="C146" s="266">
        <f>SUM(C126,C130,C135,C141)</f>
        <v>312</v>
      </c>
      <c r="D146" s="266">
        <f>SUM(D126,D130,D135,D141)</f>
        <v>312</v>
      </c>
      <c r="E146" s="679">
        <f>SUM(E126,E130,E135,E141)</f>
        <v>312</v>
      </c>
    </row>
    <row r="147" spans="1:5" ht="15" customHeight="1" thickBot="1">
      <c r="A147" s="602" t="s">
        <v>34</v>
      </c>
      <c r="B147" s="535" t="s">
        <v>410</v>
      </c>
      <c r="C147" s="533">
        <f>+C125+C146</f>
        <v>67146</v>
      </c>
      <c r="D147" s="533">
        <f>+D125+D146</f>
        <v>171164</v>
      </c>
      <c r="E147" s="533">
        <f>+E125+E146</f>
        <v>97249</v>
      </c>
    </row>
    <row r="148" spans="1:5" ht="15.75" thickBot="1">
      <c r="A148" s="603"/>
      <c r="B148" s="604"/>
      <c r="C148" s="617"/>
      <c r="D148" s="617"/>
      <c r="E148" s="617"/>
    </row>
    <row r="149" spans="1:5" ht="15" customHeight="1" thickBot="1">
      <c r="A149" s="605" t="s">
        <v>543</v>
      </c>
      <c r="B149" s="606"/>
      <c r="C149" s="618">
        <v>2</v>
      </c>
      <c r="D149" s="619">
        <v>2</v>
      </c>
      <c r="E149" s="620">
        <v>2</v>
      </c>
    </row>
    <row r="150" spans="1:5" ht="14.25" customHeight="1" thickBot="1">
      <c r="A150" s="605" t="s">
        <v>143</v>
      </c>
      <c r="B150" s="606"/>
      <c r="C150" s="618">
        <v>26</v>
      </c>
      <c r="D150" s="619">
        <v>26</v>
      </c>
      <c r="E150" s="620">
        <v>18</v>
      </c>
    </row>
  </sheetData>
  <sheetProtection formatCells="0"/>
  <mergeCells count="4">
    <mergeCell ref="B2:D2"/>
    <mergeCell ref="B3:D3"/>
    <mergeCell ref="A7:E7"/>
    <mergeCell ref="A91:E9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1"/>
  <sheetViews>
    <sheetView view="pageLayout" zoomScaleSheetLayoutView="120" workbookViewId="0" topLeftCell="A1">
      <selection activeCell="A69" sqref="A69"/>
    </sheetView>
  </sheetViews>
  <sheetFormatPr defaultColWidth="12.00390625" defaultRowHeight="12.75"/>
  <cols>
    <col min="1" max="1" width="67.125" style="292" customWidth="1"/>
    <col min="2" max="2" width="6.125" style="293" customWidth="1"/>
    <col min="3" max="4" width="12.125" style="292" customWidth="1"/>
    <col min="5" max="5" width="12.125" style="317" customWidth="1"/>
    <col min="6" max="16384" width="12.00390625" style="292" customWidth="1"/>
  </cols>
  <sheetData>
    <row r="1" spans="1:5" ht="49.5" customHeight="1">
      <c r="A1" s="777" t="s">
        <v>718</v>
      </c>
      <c r="B1" s="778"/>
      <c r="C1" s="778"/>
      <c r="D1" s="778"/>
      <c r="E1" s="778"/>
    </row>
    <row r="2" spans="3:5" ht="16.5" thickBot="1">
      <c r="C2" s="779" t="s">
        <v>187</v>
      </c>
      <c r="D2" s="779"/>
      <c r="E2" s="779"/>
    </row>
    <row r="3" spans="1:5" ht="15.75" customHeight="1">
      <c r="A3" s="780" t="s">
        <v>188</v>
      </c>
      <c r="B3" s="783" t="s">
        <v>189</v>
      </c>
      <c r="C3" s="786" t="s">
        <v>190</v>
      </c>
      <c r="D3" s="786" t="s">
        <v>191</v>
      </c>
      <c r="E3" s="788" t="s">
        <v>192</v>
      </c>
    </row>
    <row r="4" spans="1:5" ht="11.25" customHeight="1">
      <c r="A4" s="781"/>
      <c r="B4" s="784"/>
      <c r="C4" s="787"/>
      <c r="D4" s="787"/>
      <c r="E4" s="789"/>
    </row>
    <row r="5" spans="1:5" ht="15.75">
      <c r="A5" s="782"/>
      <c r="B5" s="785"/>
      <c r="C5" s="790" t="s">
        <v>193</v>
      </c>
      <c r="D5" s="790"/>
      <c r="E5" s="791"/>
    </row>
    <row r="6" spans="1:5" s="297" customFormat="1" ht="16.5" thickBot="1">
      <c r="A6" s="294" t="s">
        <v>527</v>
      </c>
      <c r="B6" s="295" t="s">
        <v>358</v>
      </c>
      <c r="C6" s="295" t="s">
        <v>359</v>
      </c>
      <c r="D6" s="295" t="s">
        <v>360</v>
      </c>
      <c r="E6" s="296" t="s">
        <v>361</v>
      </c>
    </row>
    <row r="7" spans="1:5" s="302" customFormat="1" ht="15.75">
      <c r="A7" s="298" t="s">
        <v>468</v>
      </c>
      <c r="B7" s="299" t="s">
        <v>194</v>
      </c>
      <c r="C7" s="300">
        <v>3261</v>
      </c>
      <c r="D7" s="300"/>
      <c r="E7" s="301"/>
    </row>
    <row r="8" spans="1:5" s="302" customFormat="1" ht="15.75">
      <c r="A8" s="303" t="s">
        <v>469</v>
      </c>
      <c r="B8" s="82" t="s">
        <v>195</v>
      </c>
      <c r="C8" s="304">
        <f>+C9+C14+C19+C24+C29</f>
        <v>299619</v>
      </c>
      <c r="D8" s="304">
        <f>+D9+D14+D19+D24+D29</f>
        <v>205499</v>
      </c>
      <c r="E8" s="305">
        <f>+E9+E14+E19+E24+E29</f>
        <v>0</v>
      </c>
    </row>
    <row r="9" spans="1:5" s="302" customFormat="1" ht="15.75">
      <c r="A9" s="303" t="s">
        <v>470</v>
      </c>
      <c r="B9" s="82" t="s">
        <v>196</v>
      </c>
      <c r="C9" s="304">
        <f>SUM(C10:C13)</f>
        <v>223950</v>
      </c>
      <c r="D9" s="304">
        <f>SUM(D10:D13)</f>
        <v>170345</v>
      </c>
      <c r="E9" s="305">
        <f>+E10+E11+E12+E13</f>
        <v>0</v>
      </c>
    </row>
    <row r="10" spans="1:5" s="302" customFormat="1" ht="15.75">
      <c r="A10" s="306" t="s">
        <v>471</v>
      </c>
      <c r="B10" s="82" t="s">
        <v>197</v>
      </c>
      <c r="C10" s="69">
        <v>110777</v>
      </c>
      <c r="D10" s="69">
        <v>72659</v>
      </c>
      <c r="E10" s="307"/>
    </row>
    <row r="11" spans="1:5" s="302" customFormat="1" ht="26.25" customHeight="1">
      <c r="A11" s="306" t="s">
        <v>472</v>
      </c>
      <c r="B11" s="82" t="s">
        <v>198</v>
      </c>
      <c r="C11" s="69"/>
      <c r="D11" s="69"/>
      <c r="E11" s="70"/>
    </row>
    <row r="12" spans="1:5" s="302" customFormat="1" ht="22.5">
      <c r="A12" s="306" t="s">
        <v>473</v>
      </c>
      <c r="B12" s="82" t="s">
        <v>199</v>
      </c>
      <c r="C12" s="69">
        <v>56853</v>
      </c>
      <c r="D12" s="69">
        <v>43145</v>
      </c>
      <c r="E12" s="70"/>
    </row>
    <row r="13" spans="1:5" s="302" customFormat="1" ht="15.75">
      <c r="A13" s="306" t="s">
        <v>474</v>
      </c>
      <c r="B13" s="82" t="s">
        <v>200</v>
      </c>
      <c r="C13" s="69">
        <v>56320</v>
      </c>
      <c r="D13" s="69">
        <v>54541</v>
      </c>
      <c r="E13" s="70"/>
    </row>
    <row r="14" spans="1:5" s="302" customFormat="1" ht="15.75">
      <c r="A14" s="303" t="s">
        <v>475</v>
      </c>
      <c r="B14" s="82" t="s">
        <v>201</v>
      </c>
      <c r="C14" s="476">
        <f>SUM(C15:C18)</f>
        <v>60096</v>
      </c>
      <c r="D14" s="476">
        <f>SUM(D15:D18)</f>
        <v>19581</v>
      </c>
      <c r="E14" s="309">
        <f>+E15+E16+E17+E18</f>
        <v>0</v>
      </c>
    </row>
    <row r="15" spans="1:5" s="302" customFormat="1" ht="15.75">
      <c r="A15" s="306" t="s">
        <v>476</v>
      </c>
      <c r="B15" s="82" t="s">
        <v>202</v>
      </c>
      <c r="C15" s="69"/>
      <c r="D15" s="69"/>
      <c r="E15" s="70"/>
    </row>
    <row r="16" spans="1:5" s="302" customFormat="1" ht="22.5">
      <c r="A16" s="306" t="s">
        <v>477</v>
      </c>
      <c r="B16" s="82" t="s">
        <v>34</v>
      </c>
      <c r="C16" s="69"/>
      <c r="D16" s="69"/>
      <c r="E16" s="70"/>
    </row>
    <row r="17" spans="1:5" s="302" customFormat="1" ht="15.75">
      <c r="A17" s="306" t="s">
        <v>478</v>
      </c>
      <c r="B17" s="82" t="s">
        <v>35</v>
      </c>
      <c r="C17" s="69"/>
      <c r="D17" s="69"/>
      <c r="E17" s="70"/>
    </row>
    <row r="18" spans="1:5" s="302" customFormat="1" ht="15.75">
      <c r="A18" s="306" t="s">
        <v>479</v>
      </c>
      <c r="B18" s="82" t="s">
        <v>36</v>
      </c>
      <c r="C18" s="69">
        <v>60096</v>
      </c>
      <c r="D18" s="69">
        <v>19581</v>
      </c>
      <c r="E18" s="70"/>
    </row>
    <row r="19" spans="1:5" s="302" customFormat="1" ht="15.75">
      <c r="A19" s="303" t="s">
        <v>480</v>
      </c>
      <c r="B19" s="82" t="s">
        <v>37</v>
      </c>
      <c r="C19" s="308">
        <f>+C20+C21+C22+C23</f>
        <v>0</v>
      </c>
      <c r="D19" s="308">
        <f>+D20+D21+D22+D23</f>
        <v>0</v>
      </c>
      <c r="E19" s="309">
        <f>+E20+E21+E22+E23</f>
        <v>0</v>
      </c>
    </row>
    <row r="20" spans="1:5" s="302" customFormat="1" ht="15.75">
      <c r="A20" s="306" t="s">
        <v>481</v>
      </c>
      <c r="B20" s="82" t="s">
        <v>38</v>
      </c>
      <c r="C20" s="69"/>
      <c r="D20" s="69"/>
      <c r="E20" s="70"/>
    </row>
    <row r="21" spans="1:5" s="302" customFormat="1" ht="15.75">
      <c r="A21" s="306" t="s">
        <v>482</v>
      </c>
      <c r="B21" s="82" t="s">
        <v>39</v>
      </c>
      <c r="C21" s="69"/>
      <c r="D21" s="69"/>
      <c r="E21" s="70"/>
    </row>
    <row r="22" spans="1:5" s="302" customFormat="1" ht="15.75">
      <c r="A22" s="306" t="s">
        <v>483</v>
      </c>
      <c r="B22" s="82" t="s">
        <v>40</v>
      </c>
      <c r="C22" s="69"/>
      <c r="D22" s="69"/>
      <c r="E22" s="70"/>
    </row>
    <row r="23" spans="1:5" s="302" customFormat="1" ht="15.75">
      <c r="A23" s="306" t="s">
        <v>484</v>
      </c>
      <c r="B23" s="82" t="s">
        <v>41</v>
      </c>
      <c r="C23" s="69"/>
      <c r="D23" s="69"/>
      <c r="E23" s="70"/>
    </row>
    <row r="24" spans="1:5" s="302" customFormat="1" ht="15.75">
      <c r="A24" s="303" t="s">
        <v>485</v>
      </c>
      <c r="B24" s="82" t="s">
        <v>42</v>
      </c>
      <c r="C24" s="476">
        <f>+C25+C26+C27+C28</f>
        <v>15573</v>
      </c>
      <c r="D24" s="476">
        <f>+D25+D26+D27+D28</f>
        <v>15573</v>
      </c>
      <c r="E24" s="309">
        <f>+E25+E26+E27+E28</f>
        <v>0</v>
      </c>
    </row>
    <row r="25" spans="1:5" s="302" customFormat="1" ht="15.75">
      <c r="A25" s="306" t="s">
        <v>486</v>
      </c>
      <c r="B25" s="82" t="s">
        <v>43</v>
      </c>
      <c r="C25" s="69"/>
      <c r="D25" s="69"/>
      <c r="E25" s="70"/>
    </row>
    <row r="26" spans="1:5" s="302" customFormat="1" ht="15.75">
      <c r="A26" s="306" t="s">
        <v>487</v>
      </c>
      <c r="B26" s="82" t="s">
        <v>44</v>
      </c>
      <c r="C26" s="69"/>
      <c r="D26" s="69"/>
      <c r="E26" s="70"/>
    </row>
    <row r="27" spans="1:5" s="302" customFormat="1" ht="15.75">
      <c r="A27" s="306" t="s">
        <v>488</v>
      </c>
      <c r="B27" s="82" t="s">
        <v>45</v>
      </c>
      <c r="C27" s="69"/>
      <c r="D27" s="69"/>
      <c r="E27" s="70"/>
    </row>
    <row r="28" spans="1:5" s="302" customFormat="1" ht="15.75">
      <c r="A28" s="306" t="s">
        <v>489</v>
      </c>
      <c r="B28" s="82" t="s">
        <v>46</v>
      </c>
      <c r="C28" s="69">
        <v>15573</v>
      </c>
      <c r="D28" s="69">
        <v>15573</v>
      </c>
      <c r="E28" s="70"/>
    </row>
    <row r="29" spans="1:5" s="302" customFormat="1" ht="15.75">
      <c r="A29" s="303" t="s">
        <v>490</v>
      </c>
      <c r="B29" s="82" t="s">
        <v>47</v>
      </c>
      <c r="C29" s="308">
        <f>+C30+C31+C32+C33</f>
        <v>0</v>
      </c>
      <c r="D29" s="308">
        <f>+D30+D31+D32+D33</f>
        <v>0</v>
      </c>
      <c r="E29" s="309">
        <f>+E30+E31+E32+E33</f>
        <v>0</v>
      </c>
    </row>
    <row r="30" spans="1:5" s="302" customFormat="1" ht="15.75">
      <c r="A30" s="306" t="s">
        <v>491</v>
      </c>
      <c r="B30" s="82" t="s">
        <v>48</v>
      </c>
      <c r="C30" s="69"/>
      <c r="D30" s="69"/>
      <c r="E30" s="70"/>
    </row>
    <row r="31" spans="1:5" s="302" customFormat="1" ht="22.5">
      <c r="A31" s="306" t="s">
        <v>492</v>
      </c>
      <c r="B31" s="82" t="s">
        <v>49</v>
      </c>
      <c r="C31" s="69"/>
      <c r="D31" s="69"/>
      <c r="E31" s="70"/>
    </row>
    <row r="32" spans="1:5" s="302" customFormat="1" ht="15.75">
      <c r="A32" s="306" t="s">
        <v>493</v>
      </c>
      <c r="B32" s="82" t="s">
        <v>50</v>
      </c>
      <c r="C32" s="69"/>
      <c r="D32" s="69"/>
      <c r="E32" s="70"/>
    </row>
    <row r="33" spans="1:5" s="302" customFormat="1" ht="15.75">
      <c r="A33" s="306" t="s">
        <v>494</v>
      </c>
      <c r="B33" s="82" t="s">
        <v>51</v>
      </c>
      <c r="C33" s="69"/>
      <c r="D33" s="69"/>
      <c r="E33" s="70"/>
    </row>
    <row r="34" spans="1:5" s="302" customFormat="1" ht="15.75">
      <c r="A34" s="303" t="s">
        <v>495</v>
      </c>
      <c r="B34" s="82" t="s">
        <v>52</v>
      </c>
      <c r="C34" s="476">
        <f>+C35+C40+C45</f>
        <v>100</v>
      </c>
      <c r="D34" s="476">
        <f>+D35+D40+D45</f>
        <v>100</v>
      </c>
      <c r="E34" s="309">
        <f>+E35+E40+E45</f>
        <v>0</v>
      </c>
    </row>
    <row r="35" spans="1:5" s="302" customFormat="1" ht="15.75">
      <c r="A35" s="303" t="s">
        <v>496</v>
      </c>
      <c r="B35" s="82" t="s">
        <v>53</v>
      </c>
      <c r="C35" s="476">
        <f>+C36+C37+C38+C39</f>
        <v>100</v>
      </c>
      <c r="D35" s="476">
        <f>+D36+D37+D38+D39</f>
        <v>100</v>
      </c>
      <c r="E35" s="309">
        <f>+E36+E37+E38+E39</f>
        <v>0</v>
      </c>
    </row>
    <row r="36" spans="1:5" s="302" customFormat="1" ht="15.75">
      <c r="A36" s="306" t="s">
        <v>497</v>
      </c>
      <c r="B36" s="82" t="s">
        <v>104</v>
      </c>
      <c r="C36" s="69"/>
      <c r="D36" s="69"/>
      <c r="E36" s="70"/>
    </row>
    <row r="37" spans="1:5" s="302" customFormat="1" ht="15.75">
      <c r="A37" s="306" t="s">
        <v>498</v>
      </c>
      <c r="B37" s="82" t="s">
        <v>172</v>
      </c>
      <c r="C37" s="69"/>
      <c r="D37" s="69"/>
      <c r="E37" s="70"/>
    </row>
    <row r="38" spans="1:5" s="302" customFormat="1" ht="15.75">
      <c r="A38" s="306" t="s">
        <v>499</v>
      </c>
      <c r="B38" s="82" t="s">
        <v>185</v>
      </c>
      <c r="C38" s="69"/>
      <c r="D38" s="69"/>
      <c r="E38" s="70"/>
    </row>
    <row r="39" spans="1:5" s="302" customFormat="1" ht="15.75">
      <c r="A39" s="306" t="s">
        <v>500</v>
      </c>
      <c r="B39" s="82" t="s">
        <v>186</v>
      </c>
      <c r="C39" s="69">
        <v>100</v>
      </c>
      <c r="D39" s="69">
        <v>100</v>
      </c>
      <c r="E39" s="70"/>
    </row>
    <row r="40" spans="1:5" s="302" customFormat="1" ht="15.75">
      <c r="A40" s="303" t="s">
        <v>501</v>
      </c>
      <c r="B40" s="82" t="s">
        <v>203</v>
      </c>
      <c r="C40" s="308">
        <f>+C41+C42+C43+C44</f>
        <v>0</v>
      </c>
      <c r="D40" s="308">
        <f>+D41+D42+D43+D44</f>
        <v>0</v>
      </c>
      <c r="E40" s="309">
        <f>+E41+E42+E43+E44</f>
        <v>0</v>
      </c>
    </row>
    <row r="41" spans="1:5" s="302" customFormat="1" ht="15.75">
      <c r="A41" s="306" t="s">
        <v>502</v>
      </c>
      <c r="B41" s="82" t="s">
        <v>204</v>
      </c>
      <c r="C41" s="69"/>
      <c r="D41" s="69"/>
      <c r="E41" s="70"/>
    </row>
    <row r="42" spans="1:5" s="302" customFormat="1" ht="22.5">
      <c r="A42" s="306" t="s">
        <v>503</v>
      </c>
      <c r="B42" s="82" t="s">
        <v>205</v>
      </c>
      <c r="C42" s="69"/>
      <c r="D42" s="69"/>
      <c r="E42" s="70"/>
    </row>
    <row r="43" spans="1:5" s="302" customFormat="1" ht="15.75">
      <c r="A43" s="306" t="s">
        <v>504</v>
      </c>
      <c r="B43" s="82" t="s">
        <v>206</v>
      </c>
      <c r="C43" s="69"/>
      <c r="D43" s="69"/>
      <c r="E43" s="70"/>
    </row>
    <row r="44" spans="1:5" s="302" customFormat="1" ht="15.75">
      <c r="A44" s="306" t="s">
        <v>505</v>
      </c>
      <c r="B44" s="82" t="s">
        <v>207</v>
      </c>
      <c r="C44" s="69"/>
      <c r="D44" s="69"/>
      <c r="E44" s="70"/>
    </row>
    <row r="45" spans="1:5" s="302" customFormat="1" ht="15.75">
      <c r="A45" s="303" t="s">
        <v>506</v>
      </c>
      <c r="B45" s="82" t="s">
        <v>208</v>
      </c>
      <c r="C45" s="308">
        <f>+C46+C47+C48+C49</f>
        <v>0</v>
      </c>
      <c r="D45" s="308">
        <f>+D46+D47+D48+D49</f>
        <v>0</v>
      </c>
      <c r="E45" s="309">
        <f>+E46+E47+E48+E49</f>
        <v>0</v>
      </c>
    </row>
    <row r="46" spans="1:5" s="302" customFormat="1" ht="15.75">
      <c r="A46" s="306" t="s">
        <v>507</v>
      </c>
      <c r="B46" s="82" t="s">
        <v>209</v>
      </c>
      <c r="C46" s="69"/>
      <c r="D46" s="69"/>
      <c r="E46" s="70"/>
    </row>
    <row r="47" spans="1:5" s="302" customFormat="1" ht="22.5">
      <c r="A47" s="306" t="s">
        <v>508</v>
      </c>
      <c r="B47" s="82" t="s">
        <v>210</v>
      </c>
      <c r="C47" s="69"/>
      <c r="D47" s="69"/>
      <c r="E47" s="70"/>
    </row>
    <row r="48" spans="1:5" s="302" customFormat="1" ht="15.75">
      <c r="A48" s="306" t="s">
        <v>509</v>
      </c>
      <c r="B48" s="82" t="s">
        <v>211</v>
      </c>
      <c r="C48" s="69"/>
      <c r="D48" s="69"/>
      <c r="E48" s="70"/>
    </row>
    <row r="49" spans="1:5" s="302" customFormat="1" ht="15.75">
      <c r="A49" s="306" t="s">
        <v>510</v>
      </c>
      <c r="B49" s="82" t="s">
        <v>212</v>
      </c>
      <c r="C49" s="69"/>
      <c r="D49" s="69"/>
      <c r="E49" s="70"/>
    </row>
    <row r="50" spans="1:5" s="302" customFormat="1" ht="15.75">
      <c r="A50" s="303" t="s">
        <v>511</v>
      </c>
      <c r="B50" s="82" t="s">
        <v>213</v>
      </c>
      <c r="C50" s="481">
        <v>41222</v>
      </c>
      <c r="D50" s="481">
        <v>20051</v>
      </c>
      <c r="E50" s="70"/>
    </row>
    <row r="51" spans="1:5" s="302" customFormat="1" ht="21">
      <c r="A51" s="303" t="s">
        <v>512</v>
      </c>
      <c r="B51" s="82" t="s">
        <v>214</v>
      </c>
      <c r="C51" s="476">
        <f>+C7+C8+C34+C50</f>
        <v>344202</v>
      </c>
      <c r="D51" s="476">
        <f>+D7+D8+D34+D50</f>
        <v>225650</v>
      </c>
      <c r="E51" s="309">
        <f>+E7+E8+E34+E50</f>
        <v>0</v>
      </c>
    </row>
    <row r="52" spans="1:5" s="302" customFormat="1" ht="15.75">
      <c r="A52" s="303" t="s">
        <v>513</v>
      </c>
      <c r="B52" s="82" t="s">
        <v>215</v>
      </c>
      <c r="C52" s="69">
        <v>5407</v>
      </c>
      <c r="D52" s="69">
        <v>5407</v>
      </c>
      <c r="E52" s="70"/>
    </row>
    <row r="53" spans="1:5" s="302" customFormat="1" ht="15.75">
      <c r="A53" s="303" t="s">
        <v>514</v>
      </c>
      <c r="B53" s="82" t="s">
        <v>216</v>
      </c>
      <c r="C53" s="69"/>
      <c r="D53" s="69"/>
      <c r="E53" s="70"/>
    </row>
    <row r="54" spans="1:5" s="302" customFormat="1" ht="15.75">
      <c r="A54" s="303" t="s">
        <v>515</v>
      </c>
      <c r="B54" s="82" t="s">
        <v>217</v>
      </c>
      <c r="C54" s="476">
        <f>+C52+C53</f>
        <v>5407</v>
      </c>
      <c r="D54" s="476">
        <f>+D52+D53</f>
        <v>5407</v>
      </c>
      <c r="E54" s="309">
        <f>+E52+E53</f>
        <v>0</v>
      </c>
    </row>
    <row r="55" spans="1:5" s="302" customFormat="1" ht="15.75">
      <c r="A55" s="303" t="s">
        <v>516</v>
      </c>
      <c r="B55" s="82" t="s">
        <v>218</v>
      </c>
      <c r="C55" s="69"/>
      <c r="D55" s="69"/>
      <c r="E55" s="70"/>
    </row>
    <row r="56" spans="1:5" s="302" customFormat="1" ht="15.75">
      <c r="A56" s="303" t="s">
        <v>517</v>
      </c>
      <c r="B56" s="82" t="s">
        <v>219</v>
      </c>
      <c r="C56" s="69">
        <v>549</v>
      </c>
      <c r="D56" s="69">
        <v>549</v>
      </c>
      <c r="E56" s="70"/>
    </row>
    <row r="57" spans="1:5" s="302" customFormat="1" ht="15.75">
      <c r="A57" s="303" t="s">
        <v>518</v>
      </c>
      <c r="B57" s="82" t="s">
        <v>220</v>
      </c>
      <c r="C57" s="69">
        <v>74093</v>
      </c>
      <c r="D57" s="69">
        <v>74093</v>
      </c>
      <c r="E57" s="70"/>
    </row>
    <row r="58" spans="1:5" s="302" customFormat="1" ht="15.75">
      <c r="A58" s="303" t="s">
        <v>519</v>
      </c>
      <c r="B58" s="82" t="s">
        <v>221</v>
      </c>
      <c r="C58" s="69"/>
      <c r="D58" s="69"/>
      <c r="E58" s="70"/>
    </row>
    <row r="59" spans="1:5" s="302" customFormat="1" ht="15.75">
      <c r="A59" s="303" t="s">
        <v>520</v>
      </c>
      <c r="B59" s="82" t="s">
        <v>222</v>
      </c>
      <c r="C59" s="476">
        <f>+C55+C56+C57+C58</f>
        <v>74642</v>
      </c>
      <c r="D59" s="476">
        <f>+D55+D56+D57+D58</f>
        <v>74642</v>
      </c>
      <c r="E59" s="309">
        <f>+E55+E56+E57+E58</f>
        <v>0</v>
      </c>
    </row>
    <row r="60" spans="1:5" s="302" customFormat="1" ht="15.75">
      <c r="A60" s="303" t="s">
        <v>521</v>
      </c>
      <c r="B60" s="82" t="s">
        <v>223</v>
      </c>
      <c r="C60" s="69">
        <v>11120</v>
      </c>
      <c r="D60" s="69">
        <v>10102</v>
      </c>
      <c r="E60" s="70"/>
    </row>
    <row r="61" spans="1:5" s="302" customFormat="1" ht="15.75">
      <c r="A61" s="303" t="s">
        <v>522</v>
      </c>
      <c r="B61" s="82" t="s">
        <v>224</v>
      </c>
      <c r="C61" s="69">
        <v>0</v>
      </c>
      <c r="D61" s="69">
        <v>0</v>
      </c>
      <c r="E61" s="70"/>
    </row>
    <row r="62" spans="1:5" s="302" customFormat="1" ht="15.75">
      <c r="A62" s="303" t="s">
        <v>523</v>
      </c>
      <c r="B62" s="82" t="s">
        <v>225</v>
      </c>
      <c r="C62" s="69">
        <v>19776</v>
      </c>
      <c r="D62" s="69">
        <v>19776</v>
      </c>
      <c r="E62" s="70"/>
    </row>
    <row r="63" spans="1:5" s="302" customFormat="1" ht="15.75">
      <c r="A63" s="303" t="s">
        <v>524</v>
      </c>
      <c r="B63" s="82" t="s">
        <v>226</v>
      </c>
      <c r="C63" s="476">
        <f>+C60+C61+C62</f>
        <v>30896</v>
      </c>
      <c r="D63" s="476">
        <f>+D60+D61+D62</f>
        <v>29878</v>
      </c>
      <c r="E63" s="309">
        <f>+E60+E61+E62</f>
        <v>0</v>
      </c>
    </row>
    <row r="64" spans="1:5" s="302" customFormat="1" ht="15.75">
      <c r="A64" s="303" t="s">
        <v>682</v>
      </c>
      <c r="B64" s="82" t="s">
        <v>227</v>
      </c>
      <c r="C64" s="308"/>
      <c r="D64" s="308"/>
      <c r="E64" s="309"/>
    </row>
    <row r="65" spans="1:5" s="302" customFormat="1" ht="15.75">
      <c r="A65" s="303" t="s">
        <v>525</v>
      </c>
      <c r="B65" s="82" t="s">
        <v>228</v>
      </c>
      <c r="C65" s="69">
        <v>0</v>
      </c>
      <c r="D65" s="69">
        <v>0</v>
      </c>
      <c r="E65" s="70"/>
    </row>
    <row r="66" spans="1:5" s="302" customFormat="1" ht="16.5" thickBot="1">
      <c r="A66" s="310" t="s">
        <v>526</v>
      </c>
      <c r="B66" s="86" t="s">
        <v>229</v>
      </c>
      <c r="C66" s="311">
        <f>+C51+C54+C59+C63+C64+C65</f>
        <v>455147</v>
      </c>
      <c r="D66" s="311">
        <f>+D51+D54+D59+D63+D64+D65</f>
        <v>335577</v>
      </c>
      <c r="E66" s="312">
        <f>+E51+E54+E59+E63+E64+E65</f>
        <v>0</v>
      </c>
    </row>
    <row r="67" spans="1:5" ht="15.75">
      <c r="A67" s="313"/>
      <c r="C67" s="314"/>
      <c r="D67" s="314"/>
      <c r="E67" s="315"/>
    </row>
    <row r="68" spans="1:5" ht="15.75">
      <c r="A68" s="313"/>
      <c r="C68" s="314"/>
      <c r="D68" s="314"/>
      <c r="E68" s="315"/>
    </row>
    <row r="69" spans="1:5" ht="15.75">
      <c r="A69" s="316"/>
      <c r="C69" s="314"/>
      <c r="D69" s="314"/>
      <c r="E69" s="315"/>
    </row>
    <row r="70" spans="1:5" ht="15.75">
      <c r="A70" s="776"/>
      <c r="B70" s="776"/>
      <c r="C70" s="776"/>
      <c r="D70" s="776"/>
      <c r="E70" s="776"/>
    </row>
    <row r="71" spans="1:5" ht="15.75">
      <c r="A71" s="776"/>
      <c r="B71" s="776"/>
      <c r="C71" s="776"/>
      <c r="D71" s="776"/>
      <c r="E71" s="776"/>
    </row>
  </sheetData>
  <sheetProtection/>
  <mergeCells count="10">
    <mergeCell ref="A70:E70"/>
    <mergeCell ref="A71:E71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differentFirst="1" alignWithMargins="0">
    <oddFooter>&amp;C&amp;P</oddFooter>
    <firstHeader>&amp;R&amp;"Times New Roman,Félkövér dőlt"&amp;12 7. melléklet a 5/2018.(V.25.) önkormányzati rendelethez</firstHead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7"/>
  <sheetViews>
    <sheetView view="pageLayout" zoomScaleSheetLayoutView="100" workbookViewId="0" topLeftCell="A1">
      <selection activeCell="E21" sqref="E21"/>
    </sheetView>
  </sheetViews>
  <sheetFormatPr defaultColWidth="9.00390625" defaultRowHeight="12.75"/>
  <cols>
    <col min="1" max="1" width="71.125" style="74" customWidth="1"/>
    <col min="2" max="2" width="6.125" style="89" customWidth="1"/>
    <col min="3" max="3" width="18.00390625" style="318" customWidth="1"/>
    <col min="4" max="16384" width="9.375" style="318" customWidth="1"/>
  </cols>
  <sheetData>
    <row r="1" spans="1:3" ht="32.25" customHeight="1">
      <c r="A1" s="793" t="s">
        <v>230</v>
      </c>
      <c r="B1" s="793"/>
      <c r="C1" s="793"/>
    </row>
    <row r="2" spans="1:3" ht="15.75">
      <c r="A2" s="794" t="s">
        <v>719</v>
      </c>
      <c r="B2" s="794"/>
      <c r="C2" s="794"/>
    </row>
    <row r="4" spans="2:3" ht="13.5" thickBot="1">
      <c r="B4" s="795" t="s">
        <v>187</v>
      </c>
      <c r="C4" s="795"/>
    </row>
    <row r="5" spans="1:3" s="75" customFormat="1" ht="31.5" customHeight="1">
      <c r="A5" s="796" t="s">
        <v>231</v>
      </c>
      <c r="B5" s="798" t="s">
        <v>189</v>
      </c>
      <c r="C5" s="800" t="s">
        <v>232</v>
      </c>
    </row>
    <row r="6" spans="1:3" s="75" customFormat="1" ht="12.75">
      <c r="A6" s="797"/>
      <c r="B6" s="799"/>
      <c r="C6" s="801"/>
    </row>
    <row r="7" spans="1:3" s="79" customFormat="1" ht="13.5" thickBot="1">
      <c r="A7" s="76" t="s">
        <v>357</v>
      </c>
      <c r="B7" s="77" t="s">
        <v>358</v>
      </c>
      <c r="C7" s="78" t="s">
        <v>359</v>
      </c>
    </row>
    <row r="8" spans="1:3" ht="15.75" customHeight="1">
      <c r="A8" s="303" t="s">
        <v>528</v>
      </c>
      <c r="B8" s="80" t="s">
        <v>194</v>
      </c>
      <c r="C8" s="81">
        <v>243491</v>
      </c>
    </row>
    <row r="9" spans="1:3" ht="15.75" customHeight="1">
      <c r="A9" s="303" t="s">
        <v>529</v>
      </c>
      <c r="B9" s="82" t="s">
        <v>195</v>
      </c>
      <c r="C9" s="81">
        <v>24907</v>
      </c>
    </row>
    <row r="10" spans="1:3" ht="15.75" customHeight="1">
      <c r="A10" s="303" t="s">
        <v>530</v>
      </c>
      <c r="B10" s="82" t="s">
        <v>196</v>
      </c>
      <c r="C10" s="81">
        <v>35178</v>
      </c>
    </row>
    <row r="11" spans="1:3" ht="15.75" customHeight="1">
      <c r="A11" s="700" t="s">
        <v>720</v>
      </c>
      <c r="B11" s="82" t="s">
        <v>197</v>
      </c>
      <c r="C11" s="81">
        <v>35178</v>
      </c>
    </row>
    <row r="12" spans="1:3" ht="15.75" customHeight="1">
      <c r="A12" s="303" t="s">
        <v>721</v>
      </c>
      <c r="B12" s="82" t="s">
        <v>198</v>
      </c>
      <c r="C12" s="83">
        <v>-49462</v>
      </c>
    </row>
    <row r="13" spans="1:3" ht="15.75" customHeight="1">
      <c r="A13" s="303" t="s">
        <v>722</v>
      </c>
      <c r="B13" s="82" t="s">
        <v>199</v>
      </c>
      <c r="C13" s="83"/>
    </row>
    <row r="14" spans="1:3" ht="15.75" customHeight="1">
      <c r="A14" s="303" t="s">
        <v>723</v>
      </c>
      <c r="B14" s="82" t="s">
        <v>200</v>
      </c>
      <c r="C14" s="83">
        <v>80398</v>
      </c>
    </row>
    <row r="15" spans="1:3" ht="15.75" customHeight="1">
      <c r="A15" s="303" t="s">
        <v>531</v>
      </c>
      <c r="B15" s="82" t="s">
        <v>201</v>
      </c>
      <c r="C15" s="84">
        <f>SUM(C8,C9,C10,C12,C13,C14)</f>
        <v>334512</v>
      </c>
    </row>
    <row r="16" spans="1:3" ht="15.75" customHeight="1">
      <c r="A16" s="303" t="s">
        <v>577</v>
      </c>
      <c r="B16" s="82" t="s">
        <v>202</v>
      </c>
      <c r="C16" s="319"/>
    </row>
    <row r="17" spans="1:3" ht="15.75" customHeight="1">
      <c r="A17" s="303" t="s">
        <v>532</v>
      </c>
      <c r="B17" s="82" t="s">
        <v>34</v>
      </c>
      <c r="C17" s="83">
        <v>571</v>
      </c>
    </row>
    <row r="18" spans="1:3" ht="15.75" customHeight="1">
      <c r="A18" s="303" t="s">
        <v>533</v>
      </c>
      <c r="B18" s="82" t="s">
        <v>35</v>
      </c>
      <c r="C18" s="83">
        <v>494</v>
      </c>
    </row>
    <row r="19" spans="1:3" ht="15.75" customHeight="1">
      <c r="A19" s="303" t="s">
        <v>534</v>
      </c>
      <c r="B19" s="82" t="s">
        <v>36</v>
      </c>
      <c r="C19" s="84">
        <f>+C16+C17+C18</f>
        <v>1065</v>
      </c>
    </row>
    <row r="20" spans="1:3" s="320" customFormat="1" ht="15.75" customHeight="1">
      <c r="A20" s="303" t="s">
        <v>535</v>
      </c>
      <c r="B20" s="82" t="s">
        <v>37</v>
      </c>
      <c r="C20" s="83"/>
    </row>
    <row r="21" spans="1:3" ht="15.75" customHeight="1">
      <c r="A21" s="303" t="s">
        <v>536</v>
      </c>
      <c r="B21" s="82" t="s">
        <v>38</v>
      </c>
      <c r="C21" s="83">
        <v>0</v>
      </c>
    </row>
    <row r="22" spans="1:3" ht="15.75" customHeight="1" thickBot="1">
      <c r="A22" s="85" t="s">
        <v>537</v>
      </c>
      <c r="B22" s="86" t="s">
        <v>39</v>
      </c>
      <c r="C22" s="87">
        <f>+C15+C19+C20+C21</f>
        <v>335577</v>
      </c>
    </row>
    <row r="23" spans="1:5" ht="15.75">
      <c r="A23" s="313"/>
      <c r="B23" s="316"/>
      <c r="C23" s="314"/>
      <c r="D23" s="314"/>
      <c r="E23" s="314"/>
    </row>
    <row r="24" spans="1:5" ht="15.75">
      <c r="A24" s="313"/>
      <c r="B24" s="316"/>
      <c r="C24" s="314"/>
      <c r="D24" s="314"/>
      <c r="E24" s="314"/>
    </row>
    <row r="25" spans="1:5" ht="15.75">
      <c r="A25" s="316"/>
      <c r="B25" s="316"/>
      <c r="C25" s="314"/>
      <c r="D25" s="314"/>
      <c r="E25" s="314"/>
    </row>
    <row r="26" spans="1:5" ht="15.75">
      <c r="A26" s="792"/>
      <c r="B26" s="792"/>
      <c r="C26" s="792"/>
      <c r="D26" s="321"/>
      <c r="E26" s="321"/>
    </row>
    <row r="27" spans="1:5" ht="15.75">
      <c r="A27" s="792"/>
      <c r="B27" s="792"/>
      <c r="C27" s="792"/>
      <c r="D27" s="321"/>
      <c r="E27" s="321"/>
    </row>
  </sheetData>
  <sheetProtection/>
  <mergeCells count="8">
    <mergeCell ref="A26:C26"/>
    <mergeCell ref="A27:C27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Layout" zoomScaleSheetLayoutView="100" workbookViewId="0" topLeftCell="A1">
      <selection activeCell="D7" sqref="D7"/>
    </sheetView>
  </sheetViews>
  <sheetFormatPr defaultColWidth="12.00390625" defaultRowHeight="12.75"/>
  <cols>
    <col min="1" max="1" width="58.875" style="68" customWidth="1"/>
    <col min="2" max="2" width="6.875" style="68" customWidth="1"/>
    <col min="3" max="3" width="17.125" style="68" customWidth="1"/>
    <col min="4" max="4" width="19.125" style="68" customWidth="1"/>
    <col min="5" max="16384" width="12.00390625" style="68" customWidth="1"/>
  </cols>
  <sheetData>
    <row r="1" spans="1:4" ht="48" customHeight="1">
      <c r="A1" s="802" t="s">
        <v>724</v>
      </c>
      <c r="B1" s="803"/>
      <c r="C1" s="803"/>
      <c r="D1" s="803"/>
    </row>
    <row r="2" ht="16.5" thickBot="1"/>
    <row r="3" spans="1:4" ht="43.5" customHeight="1" thickBot="1">
      <c r="A3" s="323" t="s">
        <v>66</v>
      </c>
      <c r="B3" s="131" t="s">
        <v>189</v>
      </c>
      <c r="C3" s="324" t="s">
        <v>233</v>
      </c>
      <c r="D3" s="325" t="s">
        <v>234</v>
      </c>
    </row>
    <row r="4" spans="1:4" ht="16.5" thickBot="1">
      <c r="A4" s="90" t="s">
        <v>357</v>
      </c>
      <c r="B4" s="91" t="s">
        <v>358</v>
      </c>
      <c r="C4" s="91" t="s">
        <v>359</v>
      </c>
      <c r="D4" s="92" t="s">
        <v>360</v>
      </c>
    </row>
    <row r="5" spans="1:4" ht="15.75" customHeight="1">
      <c r="A5" s="101" t="s">
        <v>545</v>
      </c>
      <c r="B5" s="94" t="s">
        <v>25</v>
      </c>
      <c r="C5" s="95">
        <v>4742</v>
      </c>
      <c r="D5" s="96"/>
    </row>
    <row r="6" spans="1:4" ht="15.75" customHeight="1">
      <c r="A6" s="101" t="s">
        <v>546</v>
      </c>
      <c r="B6" s="98" t="s">
        <v>26</v>
      </c>
      <c r="C6" s="99">
        <v>4</v>
      </c>
      <c r="D6" s="100"/>
    </row>
    <row r="7" spans="1:4" ht="15.75" customHeight="1">
      <c r="A7" s="101" t="s">
        <v>547</v>
      </c>
      <c r="B7" s="98" t="s">
        <v>27</v>
      </c>
      <c r="C7" s="99">
        <v>252</v>
      </c>
      <c r="D7" s="100"/>
    </row>
    <row r="8" spans="1:4" ht="15.75" customHeight="1" thickBot="1">
      <c r="A8" s="102" t="s">
        <v>548</v>
      </c>
      <c r="B8" s="103" t="s">
        <v>28</v>
      </c>
      <c r="C8" s="104">
        <v>5407</v>
      </c>
      <c r="D8" s="105"/>
    </row>
    <row r="9" spans="1:4" ht="15.75" customHeight="1" thickBot="1">
      <c r="A9" s="327" t="s">
        <v>549</v>
      </c>
      <c r="B9" s="328" t="s">
        <v>29</v>
      </c>
      <c r="C9" s="329">
        <f>SUM(C5:C8)</f>
        <v>10405</v>
      </c>
      <c r="D9" s="330">
        <f>+D10+D11+D12+D13</f>
        <v>0</v>
      </c>
    </row>
    <row r="10" spans="1:4" ht="15.75" customHeight="1">
      <c r="A10" s="326" t="s">
        <v>550</v>
      </c>
      <c r="B10" s="94" t="s">
        <v>30</v>
      </c>
      <c r="C10" s="95"/>
      <c r="D10" s="96"/>
    </row>
    <row r="11" spans="1:4" ht="15.75" customHeight="1">
      <c r="A11" s="101" t="s">
        <v>551</v>
      </c>
      <c r="B11" s="98" t="s">
        <v>31</v>
      </c>
      <c r="C11" s="99"/>
      <c r="D11" s="100"/>
    </row>
    <row r="12" spans="1:4" ht="15.75" customHeight="1">
      <c r="A12" s="101" t="s">
        <v>552</v>
      </c>
      <c r="B12" s="98" t="s">
        <v>32</v>
      </c>
      <c r="C12" s="99"/>
      <c r="D12" s="100"/>
    </row>
    <row r="13" spans="1:4" ht="15.75" customHeight="1" thickBot="1">
      <c r="A13" s="102" t="s">
        <v>553</v>
      </c>
      <c r="B13" s="103" t="s">
        <v>33</v>
      </c>
      <c r="C13" s="104"/>
      <c r="D13" s="105"/>
    </row>
    <row r="14" spans="1:4" ht="15.75" customHeight="1" thickBot="1">
      <c r="A14" s="327" t="s">
        <v>554</v>
      </c>
      <c r="B14" s="328" t="s">
        <v>34</v>
      </c>
      <c r="C14" s="329"/>
      <c r="D14" s="330">
        <f>+D15+D16+D17</f>
        <v>0</v>
      </c>
    </row>
    <row r="15" spans="1:4" ht="15.75" customHeight="1">
      <c r="A15" s="326" t="s">
        <v>555</v>
      </c>
      <c r="B15" s="94" t="s">
        <v>35</v>
      </c>
      <c r="C15" s="95"/>
      <c r="D15" s="96"/>
    </row>
    <row r="16" spans="1:4" ht="15.75" customHeight="1">
      <c r="A16" s="101" t="s">
        <v>556</v>
      </c>
      <c r="B16" s="98" t="s">
        <v>36</v>
      </c>
      <c r="C16" s="99"/>
      <c r="D16" s="100"/>
    </row>
    <row r="17" spans="1:4" ht="15.75" customHeight="1" thickBot="1">
      <c r="A17" s="102" t="s">
        <v>557</v>
      </c>
      <c r="B17" s="103" t="s">
        <v>37</v>
      </c>
      <c r="C17" s="104"/>
      <c r="D17" s="105"/>
    </row>
    <row r="18" spans="1:4" ht="15.75" customHeight="1" thickBot="1">
      <c r="A18" s="327" t="s">
        <v>563</v>
      </c>
      <c r="B18" s="328" t="s">
        <v>38</v>
      </c>
      <c r="C18" s="329"/>
      <c r="D18" s="330">
        <f>+D19+D20+D21</f>
        <v>0</v>
      </c>
    </row>
    <row r="19" spans="1:4" ht="15.75" customHeight="1">
      <c r="A19" s="326" t="s">
        <v>558</v>
      </c>
      <c r="B19" s="94" t="s">
        <v>39</v>
      </c>
      <c r="C19" s="95"/>
      <c r="D19" s="96"/>
    </row>
    <row r="20" spans="1:4" ht="15.75" customHeight="1">
      <c r="A20" s="101" t="s">
        <v>559</v>
      </c>
      <c r="B20" s="98" t="s">
        <v>40</v>
      </c>
      <c r="C20" s="99"/>
      <c r="D20" s="100"/>
    </row>
    <row r="21" spans="1:4" ht="15.75" customHeight="1">
      <c r="A21" s="101" t="s">
        <v>560</v>
      </c>
      <c r="B21" s="98" t="s">
        <v>41</v>
      </c>
      <c r="C21" s="99"/>
      <c r="D21" s="100"/>
    </row>
    <row r="22" spans="1:4" ht="15.75" customHeight="1">
      <c r="A22" s="101" t="s">
        <v>561</v>
      </c>
      <c r="B22" s="98" t="s">
        <v>42</v>
      </c>
      <c r="C22" s="99"/>
      <c r="D22" s="100"/>
    </row>
    <row r="23" spans="1:4" ht="15.75" customHeight="1">
      <c r="A23" s="101"/>
      <c r="B23" s="98" t="s">
        <v>43</v>
      </c>
      <c r="C23" s="99"/>
      <c r="D23" s="100"/>
    </row>
    <row r="24" spans="1:4" ht="15.75" customHeight="1">
      <c r="A24" s="101"/>
      <c r="B24" s="98" t="s">
        <v>44</v>
      </c>
      <c r="C24" s="99"/>
      <c r="D24" s="100"/>
    </row>
    <row r="25" spans="1:4" ht="15.75" customHeight="1">
      <c r="A25" s="101"/>
      <c r="B25" s="98" t="s">
        <v>45</v>
      </c>
      <c r="C25" s="99"/>
      <c r="D25" s="100"/>
    </row>
    <row r="26" spans="1:4" ht="15.75" customHeight="1">
      <c r="A26" s="101"/>
      <c r="B26" s="98" t="s">
        <v>46</v>
      </c>
      <c r="C26" s="99"/>
      <c r="D26" s="100"/>
    </row>
    <row r="27" spans="1:4" ht="15.75" customHeight="1">
      <c r="A27" s="101"/>
      <c r="B27" s="98" t="s">
        <v>47</v>
      </c>
      <c r="C27" s="99"/>
      <c r="D27" s="100"/>
    </row>
    <row r="28" spans="1:4" ht="15.75" customHeight="1">
      <c r="A28" s="101"/>
      <c r="B28" s="98" t="s">
        <v>48</v>
      </c>
      <c r="C28" s="99"/>
      <c r="D28" s="100"/>
    </row>
    <row r="29" spans="1:4" ht="15.75" customHeight="1">
      <c r="A29" s="101"/>
      <c r="B29" s="98" t="s">
        <v>49</v>
      </c>
      <c r="C29" s="99"/>
      <c r="D29" s="100"/>
    </row>
    <row r="30" spans="1:4" ht="15.75" customHeight="1">
      <c r="A30" s="101"/>
      <c r="B30" s="98" t="s">
        <v>50</v>
      </c>
      <c r="C30" s="99"/>
      <c r="D30" s="100"/>
    </row>
    <row r="31" spans="1:4" ht="15.75" customHeight="1">
      <c r="A31" s="101"/>
      <c r="B31" s="98" t="s">
        <v>51</v>
      </c>
      <c r="C31" s="99"/>
      <c r="D31" s="100"/>
    </row>
    <row r="32" spans="1:4" ht="15.75" customHeight="1">
      <c r="A32" s="101"/>
      <c r="B32" s="98" t="s">
        <v>52</v>
      </c>
      <c r="C32" s="99"/>
      <c r="D32" s="100"/>
    </row>
    <row r="33" spans="1:4" ht="15.75" customHeight="1">
      <c r="A33" s="101"/>
      <c r="B33" s="98" t="s">
        <v>53</v>
      </c>
      <c r="C33" s="99"/>
      <c r="D33" s="100"/>
    </row>
    <row r="34" spans="1:4" ht="15.75" customHeight="1">
      <c r="A34" s="101"/>
      <c r="B34" s="98" t="s">
        <v>104</v>
      </c>
      <c r="C34" s="99"/>
      <c r="D34" s="100"/>
    </row>
    <row r="35" spans="1:4" ht="15.75" customHeight="1">
      <c r="A35" s="101"/>
      <c r="B35" s="98" t="s">
        <v>172</v>
      </c>
      <c r="C35" s="99"/>
      <c r="D35" s="100"/>
    </row>
    <row r="36" spans="1:4" ht="15.75" customHeight="1">
      <c r="A36" s="101"/>
      <c r="B36" s="98" t="s">
        <v>185</v>
      </c>
      <c r="C36" s="99"/>
      <c r="D36" s="100"/>
    </row>
    <row r="37" spans="1:4" ht="15.75" customHeight="1" thickBot="1">
      <c r="A37" s="102"/>
      <c r="B37" s="103" t="s">
        <v>186</v>
      </c>
      <c r="C37" s="104"/>
      <c r="D37" s="105"/>
    </row>
    <row r="38" spans="1:6" ht="15.75" customHeight="1" thickBot="1">
      <c r="A38" s="804" t="s">
        <v>562</v>
      </c>
      <c r="B38" s="805"/>
      <c r="C38" s="106"/>
      <c r="D38" s="330">
        <f>+D5+D6+D7+D8+D9+D14+D18+D22+D23+D24+D25+D26+D27+D28+D29+D30+D31+D32+D33+D34+D35+D36+D37</f>
        <v>0</v>
      </c>
      <c r="F38" s="107"/>
    </row>
    <row r="39" ht="15.75">
      <c r="A39" s="331" t="s">
        <v>564</v>
      </c>
    </row>
    <row r="40" spans="1:4" ht="15.75">
      <c r="A40" s="71"/>
      <c r="B40" s="72"/>
      <c r="C40" s="806"/>
      <c r="D40" s="806"/>
    </row>
    <row r="41" spans="1:4" ht="15.75">
      <c r="A41" s="71"/>
      <c r="B41" s="72"/>
      <c r="C41" s="73"/>
      <c r="D41" s="73"/>
    </row>
    <row r="42" spans="1:4" ht="15.75">
      <c r="A42" s="72"/>
      <c r="B42" s="72"/>
      <c r="C42" s="806"/>
      <c r="D42" s="806"/>
    </row>
    <row r="43" spans="1:2" ht="15.75">
      <c r="A43" s="88"/>
      <c r="B43" s="88"/>
    </row>
    <row r="44" spans="1:3" ht="15.75">
      <c r="A44" s="88"/>
      <c r="B44" s="88"/>
      <c r="C44" s="88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15"/>
  <sheetViews>
    <sheetView view="pageLayout" workbookViewId="0" topLeftCell="A2">
      <selection activeCell="A2" sqref="A2:D2"/>
    </sheetView>
  </sheetViews>
  <sheetFormatPr defaultColWidth="12.00390625" defaultRowHeight="12.75"/>
  <cols>
    <col min="1" max="1" width="56.125" style="68" customWidth="1"/>
    <col min="2" max="2" width="6.875" style="68" customWidth="1"/>
    <col min="3" max="3" width="17.125" style="68" customWidth="1"/>
    <col min="4" max="4" width="19.125" style="68" customWidth="1"/>
    <col min="5" max="16384" width="12.00390625" style="68" customWidth="1"/>
  </cols>
  <sheetData>
    <row r="1" spans="1:4" ht="0" customHeight="1" hidden="1">
      <c r="A1" s="807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808"/>
      <c r="C1" s="808"/>
      <c r="D1" s="808"/>
    </row>
    <row r="2" spans="1:4" ht="50.25" customHeight="1" thickBot="1">
      <c r="A2" s="811" t="s">
        <v>690</v>
      </c>
      <c r="B2" s="812"/>
      <c r="C2" s="812"/>
      <c r="D2" s="812"/>
    </row>
    <row r="3" spans="1:4" ht="64.5" thickBot="1">
      <c r="A3" s="332" t="s">
        <v>66</v>
      </c>
      <c r="B3" s="131" t="s">
        <v>189</v>
      </c>
      <c r="C3" s="333" t="s">
        <v>565</v>
      </c>
      <c r="D3" s="334" t="s">
        <v>234</v>
      </c>
    </row>
    <row r="4" spans="1:4" ht="16.5" thickBot="1">
      <c r="A4" s="108" t="s">
        <v>357</v>
      </c>
      <c r="B4" s="109" t="s">
        <v>358</v>
      </c>
      <c r="C4" s="109" t="s">
        <v>359</v>
      </c>
      <c r="D4" s="110" t="s">
        <v>360</v>
      </c>
    </row>
    <row r="5" spans="1:4" ht="15.75" customHeight="1">
      <c r="A5" s="97" t="s">
        <v>566</v>
      </c>
      <c r="B5" s="94" t="s">
        <v>25</v>
      </c>
      <c r="C5" s="95"/>
      <c r="D5" s="96"/>
    </row>
    <row r="6" spans="1:4" ht="15.75" customHeight="1">
      <c r="A6" s="97" t="s">
        <v>567</v>
      </c>
      <c r="B6" s="98" t="s">
        <v>26</v>
      </c>
      <c r="C6" s="99"/>
      <c r="D6" s="100"/>
    </row>
    <row r="7" spans="1:4" ht="15.75" customHeight="1" thickBot="1">
      <c r="A7" s="335" t="s">
        <v>568</v>
      </c>
      <c r="B7" s="103" t="s">
        <v>27</v>
      </c>
      <c r="C7" s="104"/>
      <c r="D7" s="105"/>
    </row>
    <row r="8" spans="1:4" ht="15.75" customHeight="1" thickBot="1">
      <c r="A8" s="327" t="s">
        <v>569</v>
      </c>
      <c r="B8" s="328" t="s">
        <v>28</v>
      </c>
      <c r="C8" s="329"/>
      <c r="D8" s="330">
        <f>+D5+D6+D7</f>
        <v>0</v>
      </c>
    </row>
    <row r="9" spans="1:4" ht="15.75" customHeight="1">
      <c r="A9" s="93" t="s">
        <v>570</v>
      </c>
      <c r="B9" s="94" t="s">
        <v>29</v>
      </c>
      <c r="C9" s="95"/>
      <c r="D9" s="96"/>
    </row>
    <row r="10" spans="1:4" ht="15.75" customHeight="1">
      <c r="A10" s="97" t="s">
        <v>571</v>
      </c>
      <c r="B10" s="98" t="s">
        <v>30</v>
      </c>
      <c r="C10" s="99"/>
      <c r="D10" s="100"/>
    </row>
    <row r="11" spans="1:4" ht="15.75" customHeight="1">
      <c r="A11" s="97" t="s">
        <v>572</v>
      </c>
      <c r="B11" s="98" t="s">
        <v>31</v>
      </c>
      <c r="C11" s="99"/>
      <c r="D11" s="100"/>
    </row>
    <row r="12" spans="1:4" ht="15.75" customHeight="1">
      <c r="A12" s="97" t="s">
        <v>573</v>
      </c>
      <c r="B12" s="98" t="s">
        <v>32</v>
      </c>
      <c r="C12" s="99"/>
      <c r="D12" s="100"/>
    </row>
    <row r="13" spans="1:4" ht="15.75" customHeight="1" thickBot="1">
      <c r="A13" s="335" t="s">
        <v>574</v>
      </c>
      <c r="B13" s="103" t="s">
        <v>33</v>
      </c>
      <c r="C13" s="104"/>
      <c r="D13" s="105"/>
    </row>
    <row r="14" spans="1:4" ht="15.75" customHeight="1" thickBot="1">
      <c r="A14" s="327" t="s">
        <v>575</v>
      </c>
      <c r="B14" s="328" t="s">
        <v>34</v>
      </c>
      <c r="C14" s="336"/>
      <c r="D14" s="330">
        <f>+D9+D10+D11+D12+D13</f>
        <v>0</v>
      </c>
    </row>
    <row r="15" spans="1:4" ht="15.75" customHeight="1" thickBot="1">
      <c r="A15" s="809" t="s">
        <v>576</v>
      </c>
      <c r="B15" s="810"/>
      <c r="C15" s="106"/>
      <c r="D15" s="330"/>
    </row>
  </sheetData>
  <sheetProtection/>
  <mergeCells count="3">
    <mergeCell ref="A1:D1"/>
    <mergeCell ref="A15:B15"/>
    <mergeCell ref="A2:D2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Layout" zoomScale="75" zoomScalePageLayoutView="75" workbookViewId="0" topLeftCell="A1">
      <selection activeCell="K1" sqref="K1:K33"/>
    </sheetView>
  </sheetViews>
  <sheetFormatPr defaultColWidth="9.00390625" defaultRowHeight="12.75"/>
  <cols>
    <col min="1" max="1" width="6.875" style="3" customWidth="1"/>
    <col min="2" max="2" width="32.375" style="2" customWidth="1"/>
    <col min="3" max="3" width="17.00390625" style="2" customWidth="1"/>
    <col min="4" max="9" width="12.875" style="2" customWidth="1"/>
    <col min="10" max="10" width="13.875" style="2" customWidth="1"/>
    <col min="11" max="11" width="4.00390625" style="2" customWidth="1"/>
    <col min="12" max="16384" width="9.375" style="2" customWidth="1"/>
  </cols>
  <sheetData>
    <row r="1" spans="1:11" ht="14.25" customHeight="1" thickBot="1">
      <c r="A1" s="25"/>
      <c r="B1" s="26"/>
      <c r="C1" s="26"/>
      <c r="D1" s="26"/>
      <c r="E1" s="26"/>
      <c r="F1" s="26"/>
      <c r="G1" s="26"/>
      <c r="H1" s="26"/>
      <c r="I1" s="26"/>
      <c r="J1" s="27" t="s">
        <v>65</v>
      </c>
      <c r="K1" s="813" t="s">
        <v>761</v>
      </c>
    </row>
    <row r="2" spans="1:11" s="31" customFormat="1" ht="26.25" customHeight="1">
      <c r="A2" s="815" t="s">
        <v>73</v>
      </c>
      <c r="B2" s="817" t="s">
        <v>173</v>
      </c>
      <c r="C2" s="817" t="s">
        <v>174</v>
      </c>
      <c r="D2" s="817" t="s">
        <v>175</v>
      </c>
      <c r="E2" s="817" t="s">
        <v>753</v>
      </c>
      <c r="F2" s="28" t="s">
        <v>176</v>
      </c>
      <c r="G2" s="29"/>
      <c r="H2" s="29"/>
      <c r="I2" s="30"/>
      <c r="J2" s="820" t="s">
        <v>177</v>
      </c>
      <c r="K2" s="814"/>
    </row>
    <row r="3" spans="1:11" s="35" customFormat="1" ht="32.25" customHeight="1" thickBot="1">
      <c r="A3" s="816"/>
      <c r="B3" s="818"/>
      <c r="C3" s="818"/>
      <c r="D3" s="819"/>
      <c r="E3" s="819"/>
      <c r="F3" s="32" t="s">
        <v>719</v>
      </c>
      <c r="G3" s="33" t="s">
        <v>754</v>
      </c>
      <c r="H3" s="33" t="s">
        <v>755</v>
      </c>
      <c r="I3" s="34" t="s">
        <v>756</v>
      </c>
      <c r="J3" s="821"/>
      <c r="K3" s="814"/>
    </row>
    <row r="4" spans="1:11" s="37" customFormat="1" ht="13.5" customHeight="1" thickBot="1">
      <c r="A4" s="272" t="s">
        <v>357</v>
      </c>
      <c r="B4" s="36" t="s">
        <v>467</v>
      </c>
      <c r="C4" s="273" t="s">
        <v>359</v>
      </c>
      <c r="D4" s="273" t="s">
        <v>360</v>
      </c>
      <c r="E4" s="273" t="s">
        <v>361</v>
      </c>
      <c r="F4" s="273" t="s">
        <v>438</v>
      </c>
      <c r="G4" s="273" t="s">
        <v>439</v>
      </c>
      <c r="H4" s="273" t="s">
        <v>440</v>
      </c>
      <c r="I4" s="273" t="s">
        <v>441</v>
      </c>
      <c r="J4" s="274" t="s">
        <v>752</v>
      </c>
      <c r="K4" s="814"/>
    </row>
    <row r="5" spans="1:11" ht="33.75" customHeight="1">
      <c r="A5" s="38" t="s">
        <v>25</v>
      </c>
      <c r="B5" s="39" t="s">
        <v>178</v>
      </c>
      <c r="C5" s="40"/>
      <c r="D5" s="41">
        <f>SUM(D6:D7)</f>
        <v>0</v>
      </c>
      <c r="E5" s="41">
        <f>SUM(E6:E7)</f>
        <v>0</v>
      </c>
      <c r="F5" s="41">
        <f>SUM(F6:F7)</f>
        <v>0</v>
      </c>
      <c r="G5" s="42">
        <f>SUM(G6:G7)</f>
        <v>0</v>
      </c>
      <c r="H5" s="41"/>
      <c r="I5" s="42"/>
      <c r="J5" s="43">
        <f aca="true" t="shared" si="0" ref="J5:J10">SUM(F5:I5)</f>
        <v>0</v>
      </c>
      <c r="K5" s="814"/>
    </row>
    <row r="6" spans="1:11" ht="21" customHeight="1">
      <c r="A6" s="44" t="s">
        <v>26</v>
      </c>
      <c r="B6" s="45" t="s">
        <v>179</v>
      </c>
      <c r="C6" s="46"/>
      <c r="D6" s="1"/>
      <c r="E6" s="1"/>
      <c r="F6" s="1"/>
      <c r="G6" s="21"/>
      <c r="H6" s="1"/>
      <c r="I6" s="21"/>
      <c r="J6" s="47">
        <f t="shared" si="0"/>
        <v>0</v>
      </c>
      <c r="K6" s="814"/>
    </row>
    <row r="7" spans="1:11" ht="21" customHeight="1">
      <c r="A7" s="44" t="s">
        <v>27</v>
      </c>
      <c r="B7" s="45" t="s">
        <v>179</v>
      </c>
      <c r="C7" s="46"/>
      <c r="D7" s="1"/>
      <c r="E7" s="1"/>
      <c r="F7" s="1"/>
      <c r="G7" s="21"/>
      <c r="H7" s="1"/>
      <c r="I7" s="21"/>
      <c r="J7" s="47">
        <f t="shared" si="0"/>
        <v>0</v>
      </c>
      <c r="K7" s="814"/>
    </row>
    <row r="8" spans="1:11" ht="36" customHeight="1">
      <c r="A8" s="44" t="s">
        <v>28</v>
      </c>
      <c r="B8" s="48" t="s">
        <v>180</v>
      </c>
      <c r="C8" s="49"/>
      <c r="D8" s="50">
        <f>SUM(D9:D10)</f>
        <v>0</v>
      </c>
      <c r="E8" s="50">
        <f>SUM(E9:E10)</f>
        <v>0</v>
      </c>
      <c r="F8" s="50">
        <f>SUM(F9:F10)</f>
        <v>0</v>
      </c>
      <c r="G8" s="51">
        <f>SUM(G9:G10)</f>
        <v>0</v>
      </c>
      <c r="H8" s="50"/>
      <c r="I8" s="51"/>
      <c r="J8" s="52">
        <f t="shared" si="0"/>
        <v>0</v>
      </c>
      <c r="K8" s="814"/>
    </row>
    <row r="9" spans="1:11" ht="21" customHeight="1">
      <c r="A9" s="44" t="s">
        <v>29</v>
      </c>
      <c r="B9" s="45" t="s">
        <v>179</v>
      </c>
      <c r="C9" s="46"/>
      <c r="D9" s="1"/>
      <c r="E9" s="1"/>
      <c r="F9" s="1"/>
      <c r="G9" s="21"/>
      <c r="H9" s="1"/>
      <c r="I9" s="21"/>
      <c r="J9" s="47">
        <f t="shared" si="0"/>
        <v>0</v>
      </c>
      <c r="K9" s="814"/>
    </row>
    <row r="10" spans="1:11" ht="18" customHeight="1">
      <c r="A10" s="44" t="s">
        <v>30</v>
      </c>
      <c r="B10" s="45" t="s">
        <v>179</v>
      </c>
      <c r="C10" s="46"/>
      <c r="D10" s="1"/>
      <c r="E10" s="1"/>
      <c r="F10" s="1"/>
      <c r="G10" s="21"/>
      <c r="H10" s="1"/>
      <c r="I10" s="21"/>
      <c r="J10" s="47">
        <f t="shared" si="0"/>
        <v>0</v>
      </c>
      <c r="K10" s="814"/>
    </row>
    <row r="11" spans="1:11" ht="21" customHeight="1">
      <c r="A11" s="44" t="s">
        <v>31</v>
      </c>
      <c r="B11" s="53" t="s">
        <v>181</v>
      </c>
      <c r="C11" s="49"/>
      <c r="D11" s="50">
        <f>SUM(D12:D12)</f>
        <v>197633</v>
      </c>
      <c r="E11" s="50">
        <f>SUM(E12:E12)</f>
        <v>7538</v>
      </c>
      <c r="F11" s="50">
        <f>SUM(F12:F12)</f>
        <v>9902</v>
      </c>
      <c r="G11" s="51">
        <f>SUM(G12:G12)</f>
        <v>177193</v>
      </c>
      <c r="H11" s="50"/>
      <c r="I11" s="51"/>
      <c r="J11" s="52">
        <f>SUM(I11)</f>
        <v>0</v>
      </c>
      <c r="K11" s="814"/>
    </row>
    <row r="12" spans="1:11" ht="21" customHeight="1">
      <c r="A12" s="44" t="s">
        <v>32</v>
      </c>
      <c r="B12" s="45" t="s">
        <v>751</v>
      </c>
      <c r="C12" s="46">
        <v>2016</v>
      </c>
      <c r="D12" s="425">
        <v>197633</v>
      </c>
      <c r="E12" s="425">
        <v>7538</v>
      </c>
      <c r="F12" s="425">
        <v>9902</v>
      </c>
      <c r="G12" s="425">
        <v>177193</v>
      </c>
      <c r="H12" s="703"/>
      <c r="I12" s="702"/>
      <c r="J12" s="47">
        <f>SUM(I12)</f>
        <v>0</v>
      </c>
      <c r="K12" s="814"/>
    </row>
    <row r="13" spans="1:11" ht="21" customHeight="1">
      <c r="A13" s="44" t="s">
        <v>33</v>
      </c>
      <c r="B13" s="53" t="s">
        <v>182</v>
      </c>
      <c r="C13" s="49"/>
      <c r="D13" s="50">
        <f>SUM(D14:D14)</f>
        <v>0</v>
      </c>
      <c r="E13" s="50">
        <f>SUM(E14:E14)</f>
        <v>0</v>
      </c>
      <c r="F13" s="50">
        <f>SUM(F14:F14)</f>
        <v>0</v>
      </c>
      <c r="G13" s="51">
        <f>SUM(G14:G14)</f>
        <v>0</v>
      </c>
      <c r="H13" s="50"/>
      <c r="I13" s="51"/>
      <c r="J13" s="52">
        <f>SUM(F13:I13)</f>
        <v>0</v>
      </c>
      <c r="K13" s="814"/>
    </row>
    <row r="14" spans="1:11" ht="21" customHeight="1">
      <c r="A14" s="44" t="s">
        <v>34</v>
      </c>
      <c r="B14" s="45" t="s">
        <v>179</v>
      </c>
      <c r="C14" s="46"/>
      <c r="D14" s="1"/>
      <c r="E14" s="1"/>
      <c r="F14" s="1"/>
      <c r="G14" s="21"/>
      <c r="H14" s="1"/>
      <c r="I14" s="21"/>
      <c r="J14" s="47">
        <f>SUM(F14:I14)</f>
        <v>0</v>
      </c>
      <c r="K14" s="814"/>
    </row>
    <row r="15" spans="1:11" ht="21" customHeight="1">
      <c r="A15" s="54" t="s">
        <v>35</v>
      </c>
      <c r="B15" s="55" t="s">
        <v>183</v>
      </c>
      <c r="C15" s="56"/>
      <c r="D15" s="57">
        <f>SUM(D16:D17)</f>
        <v>0</v>
      </c>
      <c r="E15" s="57">
        <f>SUM(E16:E17)</f>
        <v>0</v>
      </c>
      <c r="F15" s="57">
        <f>SUM(F16:F17)</f>
        <v>0</v>
      </c>
      <c r="G15" s="58">
        <f>SUM(G16:G17)</f>
        <v>0</v>
      </c>
      <c r="H15" s="57"/>
      <c r="I15" s="58"/>
      <c r="J15" s="52">
        <f>SUM(F15:I15)</f>
        <v>0</v>
      </c>
      <c r="K15" s="814"/>
    </row>
    <row r="16" spans="1:11" ht="21" customHeight="1">
      <c r="A16" s="54" t="s">
        <v>36</v>
      </c>
      <c r="B16" s="45" t="s">
        <v>179</v>
      </c>
      <c r="C16" s="46"/>
      <c r="D16" s="1"/>
      <c r="E16" s="1"/>
      <c r="F16" s="1"/>
      <c r="G16" s="21"/>
      <c r="H16" s="1"/>
      <c r="I16" s="21"/>
      <c r="J16" s="47">
        <f>SUM(F16:I16)</f>
        <v>0</v>
      </c>
      <c r="K16" s="814"/>
    </row>
    <row r="17" spans="1:11" ht="21" customHeight="1" thickBot="1">
      <c r="A17" s="54" t="s">
        <v>37</v>
      </c>
      <c r="B17" s="45" t="s">
        <v>179</v>
      </c>
      <c r="C17" s="59"/>
      <c r="D17" s="60"/>
      <c r="E17" s="60"/>
      <c r="F17" s="60"/>
      <c r="G17" s="61"/>
      <c r="H17" s="60"/>
      <c r="I17" s="61"/>
      <c r="J17" s="47">
        <f>SUM(F17:I17)</f>
        <v>0</v>
      </c>
      <c r="K17" s="814"/>
    </row>
    <row r="18" spans="1:11" ht="19.5" customHeight="1" thickBot="1">
      <c r="A18" s="62" t="s">
        <v>38</v>
      </c>
      <c r="B18" s="63" t="s">
        <v>184</v>
      </c>
      <c r="C18" s="64"/>
      <c r="D18" s="65">
        <f>D5+D8+D11+D13+D15</f>
        <v>197633</v>
      </c>
      <c r="E18" s="65">
        <f>E5+E8+E11+E13+E15</f>
        <v>7538</v>
      </c>
      <c r="F18" s="65">
        <f>F5+F8+F11+F13+F15</f>
        <v>9902</v>
      </c>
      <c r="G18" s="66">
        <f>G5+G8+G11+G13+G15</f>
        <v>177193</v>
      </c>
      <c r="H18" s="65"/>
      <c r="I18" s="66"/>
      <c r="J18" s="67">
        <f>J5+J8+J11+J13+J15</f>
        <v>0</v>
      </c>
      <c r="K18" s="814"/>
    </row>
    <row r="19" ht="12.75" hidden="1">
      <c r="K19" s="814"/>
    </row>
    <row r="20" ht="12.75" hidden="1">
      <c r="K20" s="814"/>
    </row>
    <row r="21" ht="12.75" hidden="1">
      <c r="K21" s="814"/>
    </row>
    <row r="22" ht="12.75" hidden="1">
      <c r="K22" s="814"/>
    </row>
    <row r="23" ht="12.75" hidden="1">
      <c r="K23" s="814"/>
    </row>
    <row r="24" ht="12.75" hidden="1">
      <c r="K24" s="814"/>
    </row>
    <row r="25" ht="12.75" hidden="1">
      <c r="K25" s="814"/>
    </row>
    <row r="26" ht="12.75" hidden="1">
      <c r="K26" s="814"/>
    </row>
    <row r="27" ht="12.75" hidden="1">
      <c r="K27" s="814"/>
    </row>
    <row r="28" ht="12.75" hidden="1">
      <c r="K28" s="814"/>
    </row>
    <row r="29" ht="12.75" hidden="1">
      <c r="K29" s="814"/>
    </row>
    <row r="30" ht="12.75" hidden="1">
      <c r="K30" s="814"/>
    </row>
    <row r="31" ht="12.75" hidden="1">
      <c r="K31" s="814"/>
    </row>
    <row r="32" ht="12.75" hidden="1">
      <c r="K32" s="814"/>
    </row>
    <row r="33" ht="12.75" hidden="1">
      <c r="K33" s="814"/>
    </row>
  </sheetData>
  <sheetProtection/>
  <mergeCells count="7">
    <mergeCell ref="K1:K3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Layout" workbookViewId="0" topLeftCell="A1">
      <selection activeCell="F30" sqref="F30"/>
    </sheetView>
  </sheetViews>
  <sheetFormatPr defaultColWidth="9.00390625" defaultRowHeight="12.75"/>
  <cols>
    <col min="1" max="1" width="7.625" style="6" customWidth="1"/>
    <col min="2" max="2" width="60.875" style="6" customWidth="1"/>
    <col min="3" max="3" width="25.625" style="6" customWidth="1"/>
    <col min="4" max="16384" width="9.375" style="6" customWidth="1"/>
  </cols>
  <sheetData>
    <row r="1" ht="15">
      <c r="C1" s="111"/>
    </row>
    <row r="2" spans="1:3" ht="14.25">
      <c r="A2" s="112"/>
      <c r="B2" s="112"/>
      <c r="C2" s="112"/>
    </row>
    <row r="3" spans="1:3" ht="33.75" customHeight="1">
      <c r="A3" s="822" t="s">
        <v>235</v>
      </c>
      <c r="B3" s="822"/>
      <c r="C3" s="822"/>
    </row>
    <row r="4" ht="13.5" thickBot="1">
      <c r="C4" s="113"/>
    </row>
    <row r="5" spans="1:3" s="117" customFormat="1" ht="43.5" customHeight="1" thickBot="1">
      <c r="A5" s="114" t="s">
        <v>23</v>
      </c>
      <c r="B5" s="115" t="s">
        <v>66</v>
      </c>
      <c r="C5" s="116" t="s">
        <v>236</v>
      </c>
    </row>
    <row r="6" spans="1:3" ht="28.5" customHeight="1">
      <c r="A6" s="118" t="s">
        <v>25</v>
      </c>
      <c r="B6" s="627" t="s">
        <v>725</v>
      </c>
      <c r="C6" s="119">
        <v>11356</v>
      </c>
    </row>
    <row r="7" spans="1:3" ht="18" customHeight="1">
      <c r="A7" s="120" t="s">
        <v>26</v>
      </c>
      <c r="B7" s="121" t="s">
        <v>237</v>
      </c>
      <c r="C7" s="122">
        <v>11294</v>
      </c>
    </row>
    <row r="8" spans="1:3" ht="18" customHeight="1">
      <c r="A8" s="120" t="s">
        <v>27</v>
      </c>
      <c r="B8" s="121" t="s">
        <v>238</v>
      </c>
      <c r="C8" s="122">
        <v>62</v>
      </c>
    </row>
    <row r="9" spans="1:3" ht="18" customHeight="1">
      <c r="A9" s="120" t="s">
        <v>28</v>
      </c>
      <c r="B9" s="123" t="s">
        <v>239</v>
      </c>
      <c r="C9" s="122">
        <v>160223</v>
      </c>
    </row>
    <row r="10" spans="1:3" ht="18" customHeight="1">
      <c r="A10" s="124" t="s">
        <v>29</v>
      </c>
      <c r="B10" s="125" t="s">
        <v>240</v>
      </c>
      <c r="C10" s="126">
        <v>96937</v>
      </c>
    </row>
    <row r="11" spans="1:3" ht="25.5" customHeight="1">
      <c r="A11" s="118" t="s">
        <v>30</v>
      </c>
      <c r="B11" s="627" t="s">
        <v>726</v>
      </c>
      <c r="C11" s="119">
        <v>74642</v>
      </c>
    </row>
    <row r="12" spans="1:3" ht="18" customHeight="1">
      <c r="A12" s="120" t="s">
        <v>31</v>
      </c>
      <c r="B12" s="121" t="s">
        <v>237</v>
      </c>
      <c r="C12" s="122">
        <v>74093</v>
      </c>
    </row>
    <row r="13" spans="1:3" ht="18" customHeight="1" thickBot="1">
      <c r="A13" s="127" t="s">
        <v>32</v>
      </c>
      <c r="B13" s="128" t="s">
        <v>238</v>
      </c>
      <c r="C13" s="129">
        <v>549</v>
      </c>
    </row>
  </sheetData>
  <sheetProtection/>
  <mergeCells count="1">
    <mergeCell ref="A3:C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&amp;C&amp;11                                                                     &amp;"Times New Roman CE,Félkövér"&amp;12 9. melléklet a 5/2018.(V.25.)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Layout" zoomScaleSheetLayoutView="100" workbookViewId="0" topLeftCell="A1">
      <selection activeCell="C22" sqref="C22"/>
    </sheetView>
  </sheetViews>
  <sheetFormatPr defaultColWidth="9.00390625" defaultRowHeight="12.75"/>
  <cols>
    <col min="1" max="1" width="10.50390625" style="0" customWidth="1"/>
    <col min="2" max="2" width="70.00390625" style="0" customWidth="1"/>
    <col min="3" max="3" width="28.875" style="0" customWidth="1"/>
  </cols>
  <sheetData>
    <row r="1" spans="1:3" ht="33" customHeight="1">
      <c r="A1" s="823" t="s">
        <v>578</v>
      </c>
      <c r="B1" s="823"/>
      <c r="C1" s="823"/>
    </row>
    <row r="2" spans="1:3" ht="15.75" customHeight="1" thickBot="1">
      <c r="A2" s="354"/>
      <c r="B2" s="354"/>
      <c r="C2" s="355" t="s">
        <v>147</v>
      </c>
    </row>
    <row r="3" spans="1:3" s="337" customFormat="1" ht="17.25" thickBot="1" thickTop="1">
      <c r="A3" s="341" t="s">
        <v>189</v>
      </c>
      <c r="B3" s="341" t="s">
        <v>66</v>
      </c>
      <c r="C3" s="341" t="s">
        <v>579</v>
      </c>
    </row>
    <row r="4" spans="1:3" s="337" customFormat="1" ht="17.25" thickBot="1" thickTop="1">
      <c r="A4" s="341" t="s">
        <v>357</v>
      </c>
      <c r="B4" s="341" t="s">
        <v>358</v>
      </c>
      <c r="C4" s="341" t="s">
        <v>359</v>
      </c>
    </row>
    <row r="5" spans="1:3" ht="15.75" thickTop="1">
      <c r="A5" s="342">
        <v>1</v>
      </c>
      <c r="B5" s="343" t="s">
        <v>580</v>
      </c>
      <c r="C5" s="344">
        <v>160223</v>
      </c>
    </row>
    <row r="6" spans="1:3" ht="15">
      <c r="A6" s="345">
        <v>2</v>
      </c>
      <c r="B6" s="346" t="s">
        <v>581</v>
      </c>
      <c r="C6" s="347">
        <v>96936</v>
      </c>
    </row>
    <row r="7" spans="1:3" s="340" customFormat="1" ht="14.25">
      <c r="A7" s="348">
        <v>3</v>
      </c>
      <c r="B7" s="349" t="s">
        <v>582</v>
      </c>
      <c r="C7" s="350">
        <f>C5-C6</f>
        <v>63287</v>
      </c>
    </row>
    <row r="8" spans="1:3" ht="15">
      <c r="A8" s="345">
        <v>4</v>
      </c>
      <c r="B8" s="346" t="s">
        <v>583</v>
      </c>
      <c r="C8" s="347">
        <v>11511</v>
      </c>
    </row>
    <row r="9" spans="1:3" ht="15">
      <c r="A9" s="345">
        <v>5</v>
      </c>
      <c r="B9" s="346" t="s">
        <v>584</v>
      </c>
      <c r="C9" s="347">
        <v>312</v>
      </c>
    </row>
    <row r="10" spans="1:3" s="340" customFormat="1" ht="14.25">
      <c r="A10" s="348">
        <v>6</v>
      </c>
      <c r="B10" s="349" t="s">
        <v>585</v>
      </c>
      <c r="C10" s="350">
        <f>C8-C9</f>
        <v>11199</v>
      </c>
    </row>
    <row r="11" spans="1:3" s="340" customFormat="1" ht="14.25">
      <c r="A11" s="348">
        <v>7</v>
      </c>
      <c r="B11" s="349" t="s">
        <v>586</v>
      </c>
      <c r="C11" s="350">
        <f>SUM(C7,C10)</f>
        <v>74486</v>
      </c>
    </row>
    <row r="12" spans="1:3" ht="15">
      <c r="A12" s="345">
        <v>8</v>
      </c>
      <c r="B12" s="346" t="s">
        <v>587</v>
      </c>
      <c r="C12" s="347">
        <v>0</v>
      </c>
    </row>
    <row r="13" spans="1:3" ht="15">
      <c r="A13" s="345">
        <v>9</v>
      </c>
      <c r="B13" s="346" t="s">
        <v>588</v>
      </c>
      <c r="C13" s="347">
        <v>0</v>
      </c>
    </row>
    <row r="14" spans="1:3" s="340" customFormat="1" ht="14.25">
      <c r="A14" s="348">
        <v>10</v>
      </c>
      <c r="B14" s="349" t="s">
        <v>589</v>
      </c>
      <c r="C14" s="350">
        <v>0</v>
      </c>
    </row>
    <row r="15" spans="1:3" ht="15">
      <c r="A15" s="345">
        <v>11</v>
      </c>
      <c r="B15" s="346" t="s">
        <v>590</v>
      </c>
      <c r="C15" s="347">
        <v>0</v>
      </c>
    </row>
    <row r="16" spans="1:3" ht="15">
      <c r="A16" s="345">
        <v>12</v>
      </c>
      <c r="B16" s="346" t="s">
        <v>591</v>
      </c>
      <c r="C16" s="347">
        <v>0</v>
      </c>
    </row>
    <row r="17" spans="1:3" s="340" customFormat="1" ht="14.25">
      <c r="A17" s="348">
        <v>13</v>
      </c>
      <c r="B17" s="349" t="s">
        <v>592</v>
      </c>
      <c r="C17" s="350">
        <v>0</v>
      </c>
    </row>
    <row r="18" spans="1:3" s="340" customFormat="1" ht="14.25">
      <c r="A18" s="348">
        <v>14</v>
      </c>
      <c r="B18" s="349" t="s">
        <v>593</v>
      </c>
      <c r="C18" s="350">
        <v>0</v>
      </c>
    </row>
    <row r="19" spans="1:3" s="340" customFormat="1" ht="14.25">
      <c r="A19" s="348">
        <v>15</v>
      </c>
      <c r="B19" s="349" t="s">
        <v>594</v>
      </c>
      <c r="C19" s="350">
        <f>SUM(C11,C18)</f>
        <v>74486</v>
      </c>
    </row>
    <row r="20" spans="1:3" ht="15">
      <c r="A20" s="345">
        <v>16</v>
      </c>
      <c r="B20" s="349" t="s">
        <v>595</v>
      </c>
      <c r="C20" s="350"/>
    </row>
    <row r="21" spans="1:3" ht="15">
      <c r="A21" s="345">
        <v>17</v>
      </c>
      <c r="B21" s="349" t="s">
        <v>596</v>
      </c>
      <c r="C21" s="350">
        <v>74486</v>
      </c>
    </row>
    <row r="22" spans="1:3" ht="15">
      <c r="A22" s="345">
        <v>18</v>
      </c>
      <c r="B22" s="349" t="s">
        <v>597</v>
      </c>
      <c r="C22" s="350">
        <v>0</v>
      </c>
    </row>
    <row r="23" spans="1:3" ht="15.75" thickBot="1">
      <c r="A23" s="351">
        <v>19</v>
      </c>
      <c r="B23" s="352" t="s">
        <v>598</v>
      </c>
      <c r="C23" s="353">
        <v>0</v>
      </c>
    </row>
    <row r="24" ht="13.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&amp;R&amp;11 &amp;"Times New Roman CE,Félkövér"&amp;12 10. melléklet a 5/2018.(V.25.)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3"/>
  <sheetViews>
    <sheetView view="pageLayout" zoomScaleSheetLayoutView="100" workbookViewId="0" topLeftCell="A1">
      <selection activeCell="E49" sqref="E49"/>
    </sheetView>
  </sheetViews>
  <sheetFormatPr defaultColWidth="9.00390625" defaultRowHeight="12.75"/>
  <cols>
    <col min="2" max="2" width="80.125" style="0" customWidth="1"/>
    <col min="3" max="3" width="16.125" style="0" customWidth="1"/>
    <col min="4" max="4" width="15.625" style="0" customWidth="1"/>
    <col min="5" max="5" width="16.50390625" style="0" customWidth="1"/>
    <col min="6" max="6" width="0.37109375" style="0" customWidth="1"/>
    <col min="7" max="9" width="9.375" style="0" hidden="1" customWidth="1"/>
    <col min="10" max="10" width="0.37109375" style="0" customWidth="1"/>
    <col min="11" max="11" width="9.375" style="0" hidden="1" customWidth="1"/>
  </cols>
  <sheetData>
    <row r="1" spans="1:5" ht="25.5" customHeight="1">
      <c r="A1" s="824" t="s">
        <v>602</v>
      </c>
      <c r="B1" s="824"/>
      <c r="C1" s="824"/>
      <c r="D1" s="824"/>
      <c r="E1" s="824"/>
    </row>
    <row r="2" spans="1:5" ht="15.75" thickBot="1">
      <c r="A2" s="825" t="s">
        <v>147</v>
      </c>
      <c r="B2" s="825"/>
      <c r="C2" s="825"/>
      <c r="D2" s="825"/>
      <c r="E2" s="825"/>
    </row>
    <row r="3" spans="1:5" s="339" customFormat="1" ht="15" thickTop="1">
      <c r="A3" s="357" t="s">
        <v>189</v>
      </c>
      <c r="B3" s="358" t="s">
        <v>66</v>
      </c>
      <c r="C3" s="358" t="s">
        <v>599</v>
      </c>
      <c r="D3" s="358" t="s">
        <v>600</v>
      </c>
      <c r="E3" s="359" t="s">
        <v>601</v>
      </c>
    </row>
    <row r="4" spans="1:5" s="339" customFormat="1" ht="15" thickBot="1">
      <c r="A4" s="360" t="s">
        <v>357</v>
      </c>
      <c r="B4" s="361" t="s">
        <v>358</v>
      </c>
      <c r="C4" s="361" t="s">
        <v>359</v>
      </c>
      <c r="D4" s="361" t="s">
        <v>360</v>
      </c>
      <c r="E4" s="362" t="s">
        <v>361</v>
      </c>
    </row>
    <row r="5" spans="1:5" ht="16.5" thickTop="1">
      <c r="A5" s="630">
        <v>1</v>
      </c>
      <c r="B5" s="631" t="s">
        <v>603</v>
      </c>
      <c r="C5" s="633">
        <v>20173</v>
      </c>
      <c r="D5" s="632">
        <v>0</v>
      </c>
      <c r="E5" s="633">
        <v>22972</v>
      </c>
    </row>
    <row r="6" spans="1:5" ht="15.75">
      <c r="A6" s="634">
        <v>2</v>
      </c>
      <c r="B6" s="635" t="s">
        <v>604</v>
      </c>
      <c r="C6" s="637">
        <v>3268</v>
      </c>
      <c r="D6" s="636">
        <v>0</v>
      </c>
      <c r="E6" s="637">
        <v>2318</v>
      </c>
    </row>
    <row r="7" spans="1:5" ht="15.75">
      <c r="A7" s="634">
        <v>3</v>
      </c>
      <c r="B7" s="635" t="s">
        <v>605</v>
      </c>
      <c r="C7" s="637">
        <v>50</v>
      </c>
      <c r="D7" s="636">
        <v>0</v>
      </c>
      <c r="E7" s="637">
        <v>50</v>
      </c>
    </row>
    <row r="8" spans="1:5" s="340" customFormat="1" ht="15.75">
      <c r="A8" s="638">
        <v>4</v>
      </c>
      <c r="B8" s="639" t="s">
        <v>606</v>
      </c>
      <c r="C8" s="641">
        <f>SUM(C5:C7)</f>
        <v>23491</v>
      </c>
      <c r="D8" s="640">
        <f>SUM(D5:D7)</f>
        <v>0</v>
      </c>
      <c r="E8" s="641">
        <f>SUM(E5:E7)</f>
        <v>25340</v>
      </c>
    </row>
    <row r="9" spans="1:5" ht="15.75">
      <c r="A9" s="634">
        <v>5</v>
      </c>
      <c r="B9" s="635" t="s">
        <v>607</v>
      </c>
      <c r="C9" s="637">
        <v>2585</v>
      </c>
      <c r="D9" s="636">
        <v>0</v>
      </c>
      <c r="E9" s="637">
        <v>646</v>
      </c>
    </row>
    <row r="10" spans="1:5" ht="15.75">
      <c r="A10" s="634">
        <v>6</v>
      </c>
      <c r="B10" s="635" t="s">
        <v>608</v>
      </c>
      <c r="C10" s="637">
        <v>-40</v>
      </c>
      <c r="D10" s="636">
        <v>0</v>
      </c>
      <c r="E10" s="637">
        <v>0</v>
      </c>
    </row>
    <row r="11" spans="1:5" s="340" customFormat="1" ht="15.75">
      <c r="A11" s="638">
        <v>7</v>
      </c>
      <c r="B11" s="639" t="s">
        <v>609</v>
      </c>
      <c r="C11" s="642">
        <v>2545</v>
      </c>
      <c r="D11" s="640">
        <v>0</v>
      </c>
      <c r="E11" s="642">
        <f>SUM(E9:E10)</f>
        <v>646</v>
      </c>
    </row>
    <row r="12" spans="1:5" ht="15.75">
      <c r="A12" s="634">
        <v>8</v>
      </c>
      <c r="B12" s="635" t="s">
        <v>610</v>
      </c>
      <c r="C12" s="643">
        <v>6417</v>
      </c>
      <c r="D12" s="636">
        <v>0</v>
      </c>
      <c r="E12" s="643">
        <v>8141</v>
      </c>
    </row>
    <row r="13" spans="1:5" ht="15.75">
      <c r="A13" s="634">
        <v>9</v>
      </c>
      <c r="B13" s="635" t="s">
        <v>611</v>
      </c>
      <c r="C13" s="643">
        <v>45019</v>
      </c>
      <c r="D13" s="636">
        <v>0</v>
      </c>
      <c r="E13" s="643">
        <v>28684</v>
      </c>
    </row>
    <row r="14" spans="1:5" ht="15.75">
      <c r="A14" s="634">
        <v>10</v>
      </c>
      <c r="B14" s="635" t="s">
        <v>655</v>
      </c>
      <c r="C14" s="643">
        <v>25470</v>
      </c>
      <c r="D14" s="636">
        <v>0</v>
      </c>
      <c r="E14" s="643">
        <v>99206</v>
      </c>
    </row>
    <row r="15" spans="1:5" ht="15.75">
      <c r="A15" s="634">
        <v>11</v>
      </c>
      <c r="B15" s="635" t="s">
        <v>656</v>
      </c>
      <c r="C15" s="643">
        <v>46514</v>
      </c>
      <c r="D15" s="636">
        <v>0</v>
      </c>
      <c r="E15" s="643">
        <v>8497</v>
      </c>
    </row>
    <row r="16" spans="1:5" s="340" customFormat="1" ht="15.75">
      <c r="A16" s="638">
        <v>12</v>
      </c>
      <c r="B16" s="639" t="s">
        <v>612</v>
      </c>
      <c r="C16" s="641">
        <f>SUM(C12:C15)</f>
        <v>123420</v>
      </c>
      <c r="D16" s="640">
        <f>SUM(D12:D15)</f>
        <v>0</v>
      </c>
      <c r="E16" s="641">
        <f>SUM(E12:E15)</f>
        <v>144528</v>
      </c>
    </row>
    <row r="17" spans="1:5" ht="15.75">
      <c r="A17" s="634">
        <v>13</v>
      </c>
      <c r="B17" s="635" t="s">
        <v>657</v>
      </c>
      <c r="C17" s="643">
        <v>6203</v>
      </c>
      <c r="D17" s="636">
        <f>SUM(D12:D15)</f>
        <v>0</v>
      </c>
      <c r="E17" s="643">
        <v>6546</v>
      </c>
    </row>
    <row r="18" spans="1:5" ht="15.75">
      <c r="A18" s="634">
        <v>14</v>
      </c>
      <c r="B18" s="635" t="s">
        <v>658</v>
      </c>
      <c r="C18" s="643">
        <v>9886</v>
      </c>
      <c r="D18" s="636">
        <v>0</v>
      </c>
      <c r="E18" s="643">
        <v>12764</v>
      </c>
    </row>
    <row r="19" spans="1:5" ht="15.75">
      <c r="A19" s="634">
        <v>15</v>
      </c>
      <c r="B19" s="635" t="s">
        <v>659</v>
      </c>
      <c r="C19" s="643">
        <v>0</v>
      </c>
      <c r="D19" s="636">
        <v>0</v>
      </c>
      <c r="E19" s="643">
        <v>0</v>
      </c>
    </row>
    <row r="20" spans="1:5" ht="15.75">
      <c r="A20" s="634">
        <v>16</v>
      </c>
      <c r="B20" s="635" t="s">
        <v>660</v>
      </c>
      <c r="C20" s="643">
        <v>7</v>
      </c>
      <c r="D20" s="636">
        <v>0</v>
      </c>
      <c r="E20" s="643">
        <v>4</v>
      </c>
    </row>
    <row r="21" spans="1:5" s="340" customFormat="1" ht="15.75">
      <c r="A21" s="638">
        <v>17</v>
      </c>
      <c r="B21" s="639" t="s">
        <v>613</v>
      </c>
      <c r="C21" s="641">
        <f>SUM(C17:C20)</f>
        <v>16096</v>
      </c>
      <c r="D21" s="640">
        <f>SUM(D17:D20)</f>
        <v>0</v>
      </c>
      <c r="E21" s="641">
        <f>SUM(E17:E20)</f>
        <v>19314</v>
      </c>
    </row>
    <row r="22" spans="1:5" ht="15.75">
      <c r="A22" s="634">
        <v>18</v>
      </c>
      <c r="B22" s="635" t="s">
        <v>661</v>
      </c>
      <c r="C22" s="643">
        <v>25629</v>
      </c>
      <c r="D22" s="636">
        <v>0</v>
      </c>
      <c r="E22" s="643">
        <v>24164</v>
      </c>
    </row>
    <row r="23" spans="1:5" ht="15.75">
      <c r="A23" s="634">
        <v>19</v>
      </c>
      <c r="B23" s="635" t="s">
        <v>662</v>
      </c>
      <c r="C23" s="643">
        <v>2817</v>
      </c>
      <c r="D23" s="636">
        <v>0</v>
      </c>
      <c r="E23" s="643">
        <v>4910</v>
      </c>
    </row>
    <row r="24" spans="1:5" ht="15.75">
      <c r="A24" s="634">
        <v>20</v>
      </c>
      <c r="B24" s="635" t="s">
        <v>663</v>
      </c>
      <c r="C24" s="643">
        <v>4606</v>
      </c>
      <c r="D24" s="636">
        <v>0</v>
      </c>
      <c r="E24" s="643">
        <v>4622</v>
      </c>
    </row>
    <row r="25" spans="1:5" s="340" customFormat="1" ht="15.75">
      <c r="A25" s="638">
        <v>21</v>
      </c>
      <c r="B25" s="639" t="s">
        <v>614</v>
      </c>
      <c r="C25" s="641">
        <f>SUM(C22:C24)</f>
        <v>33052</v>
      </c>
      <c r="D25" s="640">
        <f>SUM(D22:D24)</f>
        <v>0</v>
      </c>
      <c r="E25" s="641">
        <f>SUM(E22:E24)</f>
        <v>33696</v>
      </c>
    </row>
    <row r="26" spans="1:5" s="340" customFormat="1" ht="15.75">
      <c r="A26" s="638">
        <v>22</v>
      </c>
      <c r="B26" s="639" t="s">
        <v>615</v>
      </c>
      <c r="C26" s="641">
        <v>13359</v>
      </c>
      <c r="D26" s="640">
        <v>0</v>
      </c>
      <c r="E26" s="641">
        <v>14457</v>
      </c>
    </row>
    <row r="27" spans="1:5" s="340" customFormat="1" ht="15.75">
      <c r="A27" s="638">
        <v>23</v>
      </c>
      <c r="B27" s="639" t="s">
        <v>616</v>
      </c>
      <c r="C27" s="641">
        <v>58086</v>
      </c>
      <c r="D27" s="640">
        <v>0</v>
      </c>
      <c r="E27" s="641">
        <v>22650</v>
      </c>
    </row>
    <row r="28" spans="1:5" ht="15.75">
      <c r="A28" s="634">
        <v>24</v>
      </c>
      <c r="B28" s="639" t="s">
        <v>617</v>
      </c>
      <c r="C28" s="641">
        <v>28862</v>
      </c>
      <c r="D28" s="640">
        <v>0</v>
      </c>
      <c r="E28" s="641">
        <f>E8+E11+E16-E21-E25-E26-E27</f>
        <v>80397</v>
      </c>
    </row>
    <row r="29" spans="1:5" s="356" customFormat="1" ht="15.75">
      <c r="A29" s="634">
        <v>25</v>
      </c>
      <c r="B29" s="635" t="s">
        <v>664</v>
      </c>
      <c r="C29" s="643">
        <v>0</v>
      </c>
      <c r="D29" s="636">
        <v>0</v>
      </c>
      <c r="E29" s="643">
        <v>0</v>
      </c>
    </row>
    <row r="30" spans="1:5" s="356" customFormat="1" ht="15.75">
      <c r="A30" s="634">
        <v>26</v>
      </c>
      <c r="B30" s="635" t="s">
        <v>665</v>
      </c>
      <c r="C30" s="643">
        <v>0</v>
      </c>
      <c r="D30" s="636">
        <v>0</v>
      </c>
      <c r="E30" s="643">
        <v>0</v>
      </c>
    </row>
    <row r="31" spans="1:5" s="356" customFormat="1" ht="15.75">
      <c r="A31" s="634">
        <v>27</v>
      </c>
      <c r="B31" s="635" t="s">
        <v>666</v>
      </c>
      <c r="C31" s="643">
        <v>0</v>
      </c>
      <c r="D31" s="636">
        <v>0</v>
      </c>
      <c r="E31" s="643">
        <v>0</v>
      </c>
    </row>
    <row r="32" spans="1:5" ht="15.75">
      <c r="A32" s="634">
        <v>28</v>
      </c>
      <c r="B32" s="635" t="s">
        <v>667</v>
      </c>
      <c r="C32" s="643">
        <v>3</v>
      </c>
      <c r="D32" s="636">
        <v>0</v>
      </c>
      <c r="E32" s="643">
        <v>1</v>
      </c>
    </row>
    <row r="33" spans="1:5" ht="15.75">
      <c r="A33" s="634">
        <v>29</v>
      </c>
      <c r="B33" s="635" t="s">
        <v>668</v>
      </c>
      <c r="C33" s="643">
        <v>0</v>
      </c>
      <c r="D33" s="636">
        <v>0</v>
      </c>
      <c r="E33" s="643">
        <v>0</v>
      </c>
    </row>
    <row r="34" spans="1:5" ht="26.25" customHeight="1">
      <c r="A34" s="634">
        <v>30</v>
      </c>
      <c r="B34" s="644" t="s">
        <v>669</v>
      </c>
      <c r="C34" s="643">
        <v>0</v>
      </c>
      <c r="D34" s="636">
        <v>0</v>
      </c>
      <c r="E34" s="643">
        <v>0</v>
      </c>
    </row>
    <row r="35" spans="1:5" ht="27.75" customHeight="1">
      <c r="A35" s="634">
        <v>31</v>
      </c>
      <c r="B35" s="644" t="s">
        <v>670</v>
      </c>
      <c r="C35" s="643">
        <v>0</v>
      </c>
      <c r="D35" s="636">
        <v>0</v>
      </c>
      <c r="E35" s="643">
        <v>0</v>
      </c>
    </row>
    <row r="36" spans="1:5" s="340" customFormat="1" ht="15.75">
      <c r="A36" s="638">
        <v>32</v>
      </c>
      <c r="B36" s="639" t="s">
        <v>691</v>
      </c>
      <c r="C36" s="641">
        <f>SUM(C29:C33)</f>
        <v>3</v>
      </c>
      <c r="D36" s="640">
        <v>0</v>
      </c>
      <c r="E36" s="641">
        <f>SUM(E29:E35)</f>
        <v>1</v>
      </c>
    </row>
    <row r="37" spans="1:5" ht="15.75">
      <c r="A37" s="634">
        <v>33</v>
      </c>
      <c r="B37" s="635" t="s">
        <v>671</v>
      </c>
      <c r="C37" s="643">
        <v>0</v>
      </c>
      <c r="D37" s="636">
        <v>0</v>
      </c>
      <c r="E37" s="643">
        <v>0</v>
      </c>
    </row>
    <row r="38" spans="1:5" ht="31.5">
      <c r="A38" s="634">
        <v>34</v>
      </c>
      <c r="B38" s="644" t="s">
        <v>672</v>
      </c>
      <c r="C38" s="643">
        <v>0</v>
      </c>
      <c r="D38" s="636">
        <v>0</v>
      </c>
      <c r="E38" s="643">
        <v>0</v>
      </c>
    </row>
    <row r="39" spans="1:5" ht="15.75">
      <c r="A39" s="634">
        <v>35</v>
      </c>
      <c r="B39" s="635" t="s">
        <v>673</v>
      </c>
      <c r="C39" s="643">
        <v>0</v>
      </c>
      <c r="D39" s="636">
        <v>0</v>
      </c>
      <c r="E39" s="643">
        <v>0</v>
      </c>
    </row>
    <row r="40" spans="1:5" ht="15.75">
      <c r="A40" s="634">
        <v>36</v>
      </c>
      <c r="B40" s="645" t="s">
        <v>674</v>
      </c>
      <c r="C40" s="643">
        <v>0</v>
      </c>
      <c r="D40" s="636">
        <v>0</v>
      </c>
      <c r="E40" s="643">
        <v>0</v>
      </c>
    </row>
    <row r="41" spans="1:5" s="340" customFormat="1" ht="15.75">
      <c r="A41" s="634">
        <v>37</v>
      </c>
      <c r="B41" s="635" t="s">
        <v>675</v>
      </c>
      <c r="C41" s="641">
        <v>0</v>
      </c>
      <c r="D41" s="640">
        <v>0</v>
      </c>
      <c r="E41" s="641">
        <v>0</v>
      </c>
    </row>
    <row r="42" spans="1:5" s="340" customFormat="1" ht="15.75">
      <c r="A42" s="634">
        <v>38</v>
      </c>
      <c r="B42" s="635" t="s">
        <v>676</v>
      </c>
      <c r="C42" s="641">
        <v>0</v>
      </c>
      <c r="D42" s="640">
        <v>0</v>
      </c>
      <c r="E42" s="641">
        <v>0</v>
      </c>
    </row>
    <row r="43" spans="1:5" s="340" customFormat="1" ht="15.75">
      <c r="A43" s="634">
        <v>39</v>
      </c>
      <c r="B43" s="635" t="s">
        <v>677</v>
      </c>
      <c r="C43" s="641">
        <v>0</v>
      </c>
      <c r="D43" s="640">
        <v>0</v>
      </c>
      <c r="E43" s="641">
        <v>0</v>
      </c>
    </row>
    <row r="44" spans="1:5" ht="27" customHeight="1">
      <c r="A44" s="634">
        <v>40</v>
      </c>
      <c r="B44" s="644" t="s">
        <v>678</v>
      </c>
      <c r="C44" s="643">
        <v>0</v>
      </c>
      <c r="D44" s="636">
        <v>0</v>
      </c>
      <c r="E44" s="643">
        <v>0</v>
      </c>
    </row>
    <row r="45" spans="1:5" ht="26.25" customHeight="1">
      <c r="A45" s="634">
        <v>41</v>
      </c>
      <c r="B45" s="644" t="s">
        <v>679</v>
      </c>
      <c r="C45" s="643">
        <v>0</v>
      </c>
      <c r="D45" s="636">
        <v>0</v>
      </c>
      <c r="E45" s="643">
        <v>0</v>
      </c>
    </row>
    <row r="46" spans="1:5" s="340" customFormat="1" ht="15.75">
      <c r="A46" s="638">
        <v>42</v>
      </c>
      <c r="B46" s="639" t="s">
        <v>680</v>
      </c>
      <c r="C46" s="641">
        <v>0</v>
      </c>
      <c r="D46" s="640">
        <v>0</v>
      </c>
      <c r="E46" s="641">
        <f>SUM(E37:E45)</f>
        <v>0</v>
      </c>
    </row>
    <row r="47" spans="1:5" ht="15.75">
      <c r="A47" s="638">
        <v>43</v>
      </c>
      <c r="B47" s="639" t="s">
        <v>618</v>
      </c>
      <c r="C47" s="641">
        <v>3</v>
      </c>
      <c r="D47" s="640">
        <v>0</v>
      </c>
      <c r="E47" s="641">
        <f>E36-E46</f>
        <v>1</v>
      </c>
    </row>
    <row r="48" spans="1:5" ht="16.5" thickBot="1">
      <c r="A48" s="646">
        <v>44</v>
      </c>
      <c r="B48" s="647" t="s">
        <v>681</v>
      </c>
      <c r="C48" s="649">
        <v>28865</v>
      </c>
      <c r="D48" s="648">
        <v>0</v>
      </c>
      <c r="E48" s="649">
        <f>E28+E47</f>
        <v>80398</v>
      </c>
    </row>
    <row r="49" ht="15.75" thickTop="1">
      <c r="A49" s="628"/>
    </row>
    <row r="50" ht="15">
      <c r="A50" s="629"/>
    </row>
    <row r="51" ht="15">
      <c r="A51" s="629"/>
    </row>
    <row r="52" ht="15">
      <c r="A52" s="629"/>
    </row>
    <row r="53" ht="15">
      <c r="A53" s="629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&amp;R&amp;"Times New Roman CE,Félkövér"&amp;12  11. melléklet a 5/2018.(V.25.)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view="pageLayout" zoomScaleSheetLayoutView="100" workbookViewId="0" topLeftCell="A1">
      <selection activeCell="C19" sqref="C19"/>
    </sheetView>
  </sheetViews>
  <sheetFormatPr defaultColWidth="9.00390625" defaultRowHeight="12.75"/>
  <cols>
    <col min="1" max="1" width="47.50390625" style="0" bestFit="1" customWidth="1"/>
    <col min="2" max="2" width="16.625" style="0" customWidth="1"/>
    <col min="3" max="3" width="41.875" style="0" customWidth="1"/>
    <col min="4" max="4" width="17.125" style="0" customWidth="1"/>
  </cols>
  <sheetData>
    <row r="1" spans="1:4" ht="13.5">
      <c r="A1" s="826" t="s">
        <v>727</v>
      </c>
      <c r="B1" s="827"/>
      <c r="C1" s="827"/>
      <c r="D1" s="827"/>
    </row>
    <row r="2" ht="15.75">
      <c r="A2" s="363"/>
    </row>
    <row r="3" ht="16.5" thickBot="1">
      <c r="A3" s="363"/>
    </row>
    <row r="4" spans="1:4" s="337" customFormat="1" ht="16.5" thickBot="1">
      <c r="A4" s="370" t="s">
        <v>619</v>
      </c>
      <c r="B4" s="371" t="s">
        <v>620</v>
      </c>
      <c r="C4" s="372" t="s">
        <v>621</v>
      </c>
      <c r="D4" s="373" t="s">
        <v>620</v>
      </c>
    </row>
    <row r="5" spans="1:4" ht="32.25" customHeight="1" thickBot="1">
      <c r="A5" s="364" t="s">
        <v>622</v>
      </c>
      <c r="B5" s="365">
        <v>2500</v>
      </c>
      <c r="C5" s="378" t="s">
        <v>623</v>
      </c>
      <c r="D5" s="366">
        <v>1990</v>
      </c>
    </row>
    <row r="6" spans="1:4" ht="37.5" customHeight="1" thickBot="1">
      <c r="A6" s="364" t="s">
        <v>17</v>
      </c>
      <c r="B6" s="365">
        <v>329</v>
      </c>
      <c r="C6" s="378" t="s">
        <v>624</v>
      </c>
      <c r="D6" s="366">
        <v>411</v>
      </c>
    </row>
    <row r="7" spans="1:4" ht="34.5" customHeight="1" thickBot="1">
      <c r="A7" s="364" t="s">
        <v>730</v>
      </c>
      <c r="B7" s="365">
        <v>6</v>
      </c>
      <c r="C7" s="378" t="s">
        <v>625</v>
      </c>
      <c r="D7" s="366">
        <v>553</v>
      </c>
    </row>
    <row r="8" spans="1:4" ht="31.5" customHeight="1" thickBot="1">
      <c r="A8" s="402" t="s">
        <v>8</v>
      </c>
      <c r="B8" s="365"/>
      <c r="C8" s="378" t="s">
        <v>626</v>
      </c>
      <c r="D8" s="366">
        <v>1028</v>
      </c>
    </row>
    <row r="9" spans="1:4" ht="31.5" customHeight="1" thickBot="1">
      <c r="A9" s="367"/>
      <c r="B9" s="365"/>
      <c r="C9" s="378" t="s">
        <v>650</v>
      </c>
      <c r="D9" s="366"/>
    </row>
    <row r="10" spans="1:4" ht="31.5" customHeight="1" thickBot="1">
      <c r="A10" s="367"/>
      <c r="B10" s="365"/>
      <c r="C10" s="378" t="s">
        <v>627</v>
      </c>
      <c r="D10" s="366"/>
    </row>
    <row r="11" spans="1:4" ht="16.5" thickBot="1">
      <c r="A11" s="374" t="s">
        <v>58</v>
      </c>
      <c r="B11" s="376">
        <f>SUM(B5:B10)</f>
        <v>2835</v>
      </c>
      <c r="C11" s="375" t="s">
        <v>58</v>
      </c>
      <c r="D11" s="377">
        <f>SUM(D5:D10)</f>
        <v>3982</v>
      </c>
    </row>
    <row r="12" ht="15" customHeight="1">
      <c r="A12" s="368"/>
    </row>
    <row r="13" ht="15.75" hidden="1">
      <c r="A13" s="363"/>
    </row>
    <row r="14" ht="15.75">
      <c r="A14" s="369" t="s">
        <v>731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&amp;R&amp;"Times New Roman CE,Félkövér"&amp;12 12. melléklet a 5/2018.(V.25.)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Layout" zoomScaleNormal="130" zoomScaleSheetLayoutView="100" workbookViewId="0" topLeftCell="A1">
      <selection activeCell="C93" sqref="C93:E147"/>
    </sheetView>
  </sheetViews>
  <sheetFormatPr defaultColWidth="9.00390625" defaultRowHeight="12.75"/>
  <cols>
    <col min="1" max="1" width="9.50390625" style="175" customWidth="1"/>
    <col min="2" max="2" width="60.875" style="175" customWidth="1"/>
    <col min="3" max="5" width="15.875" style="176" customWidth="1"/>
    <col min="6" max="16384" width="9.375" style="178" customWidth="1"/>
  </cols>
  <sheetData>
    <row r="1" spans="1:5" ht="15.75" customHeight="1">
      <c r="A1" s="705" t="s">
        <v>22</v>
      </c>
      <c r="B1" s="705"/>
      <c r="C1" s="705"/>
      <c r="D1" s="705"/>
      <c r="E1" s="705"/>
    </row>
    <row r="2" spans="1:5" ht="15.75" customHeight="1" thickBot="1">
      <c r="A2" s="17"/>
      <c r="B2" s="17"/>
      <c r="C2" s="173"/>
      <c r="D2" s="173"/>
      <c r="E2" s="173" t="s">
        <v>147</v>
      </c>
    </row>
    <row r="3" spans="1:5" ht="15.75" customHeight="1">
      <c r="A3" s="714" t="s">
        <v>73</v>
      </c>
      <c r="B3" s="716" t="s">
        <v>24</v>
      </c>
      <c r="C3" s="718" t="str">
        <f>+'1.mell.1.old KVETÉSI, PÜ MÉRL'!C3:E3</f>
        <v>2017. évi</v>
      </c>
      <c r="D3" s="718"/>
      <c r="E3" s="719"/>
    </row>
    <row r="4" spans="1:5" ht="37.5" customHeight="1" thickBot="1">
      <c r="A4" s="715"/>
      <c r="B4" s="717"/>
      <c r="C4" s="19" t="s">
        <v>169</v>
      </c>
      <c r="D4" s="19" t="s">
        <v>170</v>
      </c>
      <c r="E4" s="20" t="s">
        <v>171</v>
      </c>
    </row>
    <row r="5" spans="1:5" s="179" customFormat="1" ht="12" customHeight="1" thickBot="1">
      <c r="A5" s="155" t="s">
        <v>357</v>
      </c>
      <c r="B5" s="156" t="s">
        <v>358</v>
      </c>
      <c r="C5" s="156" t="s">
        <v>359</v>
      </c>
      <c r="D5" s="156" t="s">
        <v>360</v>
      </c>
      <c r="E5" s="189" t="s">
        <v>361</v>
      </c>
    </row>
    <row r="6" spans="1:5" s="180" customFormat="1" ht="12" customHeight="1" thickBot="1">
      <c r="A6" s="150" t="s">
        <v>25</v>
      </c>
      <c r="B6" s="151" t="s">
        <v>241</v>
      </c>
      <c r="C6" s="172">
        <f>+C7+C8+C9+C10+C11+C12</f>
        <v>7812</v>
      </c>
      <c r="D6" s="650">
        <f>SUM(D7:D12)</f>
        <v>8141</v>
      </c>
      <c r="E6" s="664">
        <f>SUM(E7:E12)</f>
        <v>8141</v>
      </c>
    </row>
    <row r="7" spans="1:5" s="180" customFormat="1" ht="12" customHeight="1">
      <c r="A7" s="145" t="s">
        <v>85</v>
      </c>
      <c r="B7" s="181" t="s">
        <v>242</v>
      </c>
      <c r="C7" s="257">
        <v>4112</v>
      </c>
      <c r="D7" s="651">
        <v>4112</v>
      </c>
      <c r="E7" s="665">
        <v>4112</v>
      </c>
    </row>
    <row r="8" spans="1:5" s="180" customFormat="1" ht="12" customHeight="1">
      <c r="A8" s="144" t="s">
        <v>86</v>
      </c>
      <c r="B8" s="182" t="s">
        <v>243</v>
      </c>
      <c r="C8" s="256"/>
      <c r="D8" s="651"/>
      <c r="E8" s="666"/>
    </row>
    <row r="9" spans="1:5" s="180" customFormat="1" ht="12" customHeight="1">
      <c r="A9" s="144" t="s">
        <v>87</v>
      </c>
      <c r="B9" s="182" t="s">
        <v>244</v>
      </c>
      <c r="C9" s="256">
        <v>2500</v>
      </c>
      <c r="D9" s="651">
        <v>2618</v>
      </c>
      <c r="E9" s="666">
        <v>2618</v>
      </c>
    </row>
    <row r="10" spans="1:5" s="180" customFormat="1" ht="12" customHeight="1">
      <c r="A10" s="144" t="s">
        <v>88</v>
      </c>
      <c r="B10" s="182" t="s">
        <v>245</v>
      </c>
      <c r="C10" s="256">
        <v>1200</v>
      </c>
      <c r="D10" s="651">
        <v>1200</v>
      </c>
      <c r="E10" s="666">
        <v>1200</v>
      </c>
    </row>
    <row r="11" spans="1:5" s="180" customFormat="1" ht="12" customHeight="1">
      <c r="A11" s="144" t="s">
        <v>106</v>
      </c>
      <c r="B11" s="182" t="s">
        <v>246</v>
      </c>
      <c r="C11" s="256"/>
      <c r="D11" s="651"/>
      <c r="E11" s="666"/>
    </row>
    <row r="12" spans="1:5" s="180" customFormat="1" ht="12" customHeight="1" thickBot="1">
      <c r="A12" s="146" t="s">
        <v>89</v>
      </c>
      <c r="B12" s="183" t="s">
        <v>247</v>
      </c>
      <c r="C12" s="256"/>
      <c r="D12" s="652">
        <v>211</v>
      </c>
      <c r="E12" s="667">
        <v>211</v>
      </c>
    </row>
    <row r="13" spans="1:5" s="180" customFormat="1" ht="12" customHeight="1" thickBot="1">
      <c r="A13" s="150" t="s">
        <v>26</v>
      </c>
      <c r="B13" s="168" t="s">
        <v>248</v>
      </c>
      <c r="C13" s="172">
        <f>+C14+C15+C16+C17+C18</f>
        <v>8878</v>
      </c>
      <c r="D13" s="653">
        <f>+D14+D15+D16+D17+D18</f>
        <v>28684</v>
      </c>
      <c r="E13" s="664">
        <v>28684</v>
      </c>
    </row>
    <row r="14" spans="1:5" s="180" customFormat="1" ht="12" customHeight="1">
      <c r="A14" s="145" t="s">
        <v>91</v>
      </c>
      <c r="B14" s="181" t="s">
        <v>249</v>
      </c>
      <c r="C14" s="257"/>
      <c r="D14" s="654"/>
      <c r="E14" s="665"/>
    </row>
    <row r="15" spans="1:5" s="180" customFormat="1" ht="12" customHeight="1">
      <c r="A15" s="144" t="s">
        <v>92</v>
      </c>
      <c r="B15" s="182" t="s">
        <v>250</v>
      </c>
      <c r="C15" s="256"/>
      <c r="D15" s="651"/>
      <c r="E15" s="666"/>
    </row>
    <row r="16" spans="1:5" s="180" customFormat="1" ht="12" customHeight="1">
      <c r="A16" s="144" t="s">
        <v>93</v>
      </c>
      <c r="B16" s="182" t="s">
        <v>251</v>
      </c>
      <c r="C16" s="256"/>
      <c r="D16" s="651"/>
      <c r="E16" s="666"/>
    </row>
    <row r="17" spans="1:5" s="180" customFormat="1" ht="12" customHeight="1">
      <c r="A17" s="144" t="s">
        <v>94</v>
      </c>
      <c r="B17" s="182" t="s">
        <v>252</v>
      </c>
      <c r="C17" s="256"/>
      <c r="D17" s="651"/>
      <c r="E17" s="666"/>
    </row>
    <row r="18" spans="1:5" s="180" customFormat="1" ht="12" customHeight="1">
      <c r="A18" s="144" t="s">
        <v>95</v>
      </c>
      <c r="B18" s="182" t="s">
        <v>253</v>
      </c>
      <c r="C18" s="256">
        <v>8878</v>
      </c>
      <c r="D18" s="651">
        <v>28684</v>
      </c>
      <c r="E18" s="666">
        <v>28684</v>
      </c>
    </row>
    <row r="19" spans="1:5" s="180" customFormat="1" ht="12" customHeight="1" thickBot="1">
      <c r="A19" s="146" t="s">
        <v>101</v>
      </c>
      <c r="B19" s="183" t="s">
        <v>254</v>
      </c>
      <c r="C19" s="258"/>
      <c r="D19" s="652">
        <v>3897</v>
      </c>
      <c r="E19" s="667">
        <v>3897</v>
      </c>
    </row>
    <row r="20" spans="1:5" s="180" customFormat="1" ht="12" customHeight="1" thickBot="1">
      <c r="A20" s="150" t="s">
        <v>27</v>
      </c>
      <c r="B20" s="151" t="s">
        <v>255</v>
      </c>
      <c r="C20" s="172">
        <f>+C21+C22+C23+C24+C25</f>
        <v>0</v>
      </c>
      <c r="D20" s="653">
        <f>+D21+D22+D23+D24+D25</f>
        <v>89612</v>
      </c>
      <c r="E20" s="664">
        <v>89612</v>
      </c>
    </row>
    <row r="21" spans="1:5" s="180" customFormat="1" ht="12" customHeight="1">
      <c r="A21" s="145" t="s">
        <v>74</v>
      </c>
      <c r="B21" s="181" t="s">
        <v>256</v>
      </c>
      <c r="C21" s="257"/>
      <c r="D21" s="654"/>
      <c r="E21" s="665"/>
    </row>
    <row r="22" spans="1:5" s="180" customFormat="1" ht="12" customHeight="1">
      <c r="A22" s="144" t="s">
        <v>75</v>
      </c>
      <c r="B22" s="182" t="s">
        <v>257</v>
      </c>
      <c r="C22" s="256"/>
      <c r="D22" s="651"/>
      <c r="E22" s="666"/>
    </row>
    <row r="23" spans="1:5" s="180" customFormat="1" ht="12" customHeight="1">
      <c r="A23" s="144" t="s">
        <v>76</v>
      </c>
      <c r="B23" s="182" t="s">
        <v>258</v>
      </c>
      <c r="C23" s="256"/>
      <c r="D23" s="651"/>
      <c r="E23" s="666"/>
    </row>
    <row r="24" spans="1:5" s="180" customFormat="1" ht="12" customHeight="1">
      <c r="A24" s="144" t="s">
        <v>77</v>
      </c>
      <c r="B24" s="182" t="s">
        <v>259</v>
      </c>
      <c r="C24" s="256"/>
      <c r="D24" s="651"/>
      <c r="E24" s="666"/>
    </row>
    <row r="25" spans="1:5" s="180" customFormat="1" ht="12" customHeight="1">
      <c r="A25" s="144" t="s">
        <v>117</v>
      </c>
      <c r="B25" s="182" t="s">
        <v>260</v>
      </c>
      <c r="C25" s="256"/>
      <c r="D25" s="651">
        <v>89612</v>
      </c>
      <c r="E25" s="666">
        <v>89612</v>
      </c>
    </row>
    <row r="26" spans="1:5" s="180" customFormat="1" ht="12" customHeight="1" thickBot="1">
      <c r="A26" s="146" t="s">
        <v>118</v>
      </c>
      <c r="B26" s="183" t="s">
        <v>261</v>
      </c>
      <c r="C26" s="258"/>
      <c r="D26" s="652">
        <v>77500</v>
      </c>
      <c r="E26" s="667">
        <v>77500</v>
      </c>
    </row>
    <row r="27" spans="1:5" s="180" customFormat="1" ht="12" customHeight="1" thickBot="1">
      <c r="A27" s="150" t="s">
        <v>119</v>
      </c>
      <c r="B27" s="151" t="s">
        <v>262</v>
      </c>
      <c r="C27" s="259">
        <f>+C28+C31+C32+C33</f>
        <v>20000</v>
      </c>
      <c r="D27" s="655">
        <f>+D28+D31+D32+D33</f>
        <v>16667</v>
      </c>
      <c r="E27" s="668">
        <f>+E28+E31+E32+E33</f>
        <v>16667</v>
      </c>
    </row>
    <row r="28" spans="1:5" s="180" customFormat="1" ht="12" customHeight="1">
      <c r="A28" s="145" t="s">
        <v>263</v>
      </c>
      <c r="B28" s="181" t="s">
        <v>264</v>
      </c>
      <c r="C28" s="470">
        <f>+C29+C30</f>
        <v>17400</v>
      </c>
      <c r="D28" s="656">
        <f>+D29+D30</f>
        <v>13786</v>
      </c>
      <c r="E28" s="669">
        <v>13786</v>
      </c>
    </row>
    <row r="29" spans="1:5" s="180" customFormat="1" ht="12" customHeight="1">
      <c r="A29" s="144" t="s">
        <v>265</v>
      </c>
      <c r="B29" s="182" t="s">
        <v>266</v>
      </c>
      <c r="C29" s="256">
        <v>400</v>
      </c>
      <c r="D29" s="651">
        <v>436</v>
      </c>
      <c r="E29" s="666">
        <v>436</v>
      </c>
    </row>
    <row r="30" spans="1:5" s="180" customFormat="1" ht="12" customHeight="1">
      <c r="A30" s="144" t="s">
        <v>267</v>
      </c>
      <c r="B30" s="182" t="s">
        <v>268</v>
      </c>
      <c r="C30" s="256">
        <v>17000</v>
      </c>
      <c r="D30" s="651">
        <v>13350</v>
      </c>
      <c r="E30" s="666">
        <v>13350</v>
      </c>
    </row>
    <row r="31" spans="1:5" s="180" customFormat="1" ht="12" customHeight="1">
      <c r="A31" s="144" t="s">
        <v>269</v>
      </c>
      <c r="B31" s="182" t="s">
        <v>270</v>
      </c>
      <c r="C31" s="256">
        <v>1300</v>
      </c>
      <c r="D31" s="651">
        <v>1524</v>
      </c>
      <c r="E31" s="666">
        <v>1524</v>
      </c>
    </row>
    <row r="32" spans="1:5" s="180" customFormat="1" ht="12" customHeight="1">
      <c r="A32" s="144" t="s">
        <v>271</v>
      </c>
      <c r="B32" s="182" t="s">
        <v>272</v>
      </c>
      <c r="C32" s="256"/>
      <c r="D32" s="651"/>
      <c r="E32" s="666"/>
    </row>
    <row r="33" spans="1:5" s="180" customFormat="1" ht="12" customHeight="1" thickBot="1">
      <c r="A33" s="146" t="s">
        <v>273</v>
      </c>
      <c r="B33" s="183" t="s">
        <v>274</v>
      </c>
      <c r="C33" s="258">
        <v>1300</v>
      </c>
      <c r="D33" s="652">
        <v>1357</v>
      </c>
      <c r="E33" s="667">
        <v>1357</v>
      </c>
    </row>
    <row r="34" spans="1:5" s="180" customFormat="1" ht="12" customHeight="1" thickBot="1">
      <c r="A34" s="150" t="s">
        <v>29</v>
      </c>
      <c r="B34" s="151" t="s">
        <v>275</v>
      </c>
      <c r="C34" s="172">
        <f>SUM(C35:C45)</f>
        <v>9372</v>
      </c>
      <c r="D34" s="653">
        <f>SUM(D35:D45)</f>
        <v>2575</v>
      </c>
      <c r="E34" s="664">
        <f>SUM(E35:E45)</f>
        <v>2575</v>
      </c>
    </row>
    <row r="35" spans="1:5" s="180" customFormat="1" ht="12" customHeight="1">
      <c r="A35" s="145" t="s">
        <v>78</v>
      </c>
      <c r="B35" s="181" t="s">
        <v>276</v>
      </c>
      <c r="C35" s="257">
        <v>1850</v>
      </c>
      <c r="D35" s="654">
        <v>2312</v>
      </c>
      <c r="E35" s="665">
        <v>2312</v>
      </c>
    </row>
    <row r="36" spans="1:5" s="180" customFormat="1" ht="12" customHeight="1">
      <c r="A36" s="144" t="s">
        <v>79</v>
      </c>
      <c r="B36" s="182" t="s">
        <v>277</v>
      </c>
      <c r="C36" s="256"/>
      <c r="D36" s="651"/>
      <c r="E36" s="666"/>
    </row>
    <row r="37" spans="1:5" s="180" customFormat="1" ht="12" customHeight="1">
      <c r="A37" s="144" t="s">
        <v>80</v>
      </c>
      <c r="B37" s="182" t="s">
        <v>278</v>
      </c>
      <c r="C37" s="256"/>
      <c r="D37" s="651">
        <v>6</v>
      </c>
      <c r="E37" s="666">
        <v>6</v>
      </c>
    </row>
    <row r="38" spans="1:5" s="180" customFormat="1" ht="12" customHeight="1">
      <c r="A38" s="144" t="s">
        <v>121</v>
      </c>
      <c r="B38" s="182" t="s">
        <v>279</v>
      </c>
      <c r="C38" s="256">
        <v>20</v>
      </c>
      <c r="D38" s="651">
        <v>49</v>
      </c>
      <c r="E38" s="666">
        <v>49</v>
      </c>
    </row>
    <row r="39" spans="1:5" s="180" customFormat="1" ht="12" customHeight="1">
      <c r="A39" s="144" t="s">
        <v>122</v>
      </c>
      <c r="B39" s="182" t="s">
        <v>280</v>
      </c>
      <c r="C39" s="256"/>
      <c r="D39" s="651"/>
      <c r="E39" s="666"/>
    </row>
    <row r="40" spans="1:5" s="180" customFormat="1" ht="12" customHeight="1">
      <c r="A40" s="144" t="s">
        <v>123</v>
      </c>
      <c r="B40" s="182" t="s">
        <v>281</v>
      </c>
      <c r="C40" s="256"/>
      <c r="D40" s="651"/>
      <c r="E40" s="666"/>
    </row>
    <row r="41" spans="1:5" s="180" customFormat="1" ht="12" customHeight="1">
      <c r="A41" s="144" t="s">
        <v>124</v>
      </c>
      <c r="B41" s="182" t="s">
        <v>282</v>
      </c>
      <c r="C41" s="256"/>
      <c r="D41" s="651"/>
      <c r="E41" s="666"/>
    </row>
    <row r="42" spans="1:5" s="180" customFormat="1" ht="12" customHeight="1">
      <c r="A42" s="144" t="s">
        <v>125</v>
      </c>
      <c r="B42" s="182" t="s">
        <v>283</v>
      </c>
      <c r="C42" s="256">
        <v>2</v>
      </c>
      <c r="D42" s="651">
        <v>1</v>
      </c>
      <c r="E42" s="666">
        <v>1</v>
      </c>
    </row>
    <row r="43" spans="1:5" s="180" customFormat="1" ht="12" customHeight="1">
      <c r="A43" s="144" t="s">
        <v>284</v>
      </c>
      <c r="B43" s="182" t="s">
        <v>285</v>
      </c>
      <c r="C43" s="471"/>
      <c r="D43" s="657"/>
      <c r="E43" s="670"/>
    </row>
    <row r="44" spans="1:5" s="180" customFormat="1" ht="12" customHeight="1">
      <c r="A44" s="146" t="s">
        <v>286</v>
      </c>
      <c r="B44" s="183" t="s">
        <v>695</v>
      </c>
      <c r="C44" s="472"/>
      <c r="D44" s="658">
        <v>66</v>
      </c>
      <c r="E44" s="671">
        <v>66</v>
      </c>
    </row>
    <row r="45" spans="1:5" s="180" customFormat="1" ht="12" customHeight="1" thickBot="1">
      <c r="A45" s="146" t="s">
        <v>694</v>
      </c>
      <c r="B45" s="183" t="s">
        <v>287</v>
      </c>
      <c r="C45" s="472">
        <v>7500</v>
      </c>
      <c r="D45" s="658">
        <v>141</v>
      </c>
      <c r="E45" s="671">
        <v>141</v>
      </c>
    </row>
    <row r="46" spans="1:5" s="180" customFormat="1" ht="12" customHeight="1" thickBot="1">
      <c r="A46" s="150" t="s">
        <v>30</v>
      </c>
      <c r="B46" s="151" t="s">
        <v>288</v>
      </c>
      <c r="C46" s="172">
        <f>SUM(C47:C51)</f>
        <v>4700</v>
      </c>
      <c r="D46" s="653">
        <f>SUM(D47:D51)</f>
        <v>4950</v>
      </c>
      <c r="E46" s="664">
        <v>4950</v>
      </c>
    </row>
    <row r="47" spans="1:5" s="180" customFormat="1" ht="12" customHeight="1">
      <c r="A47" s="145" t="s">
        <v>81</v>
      </c>
      <c r="B47" s="181" t="s">
        <v>289</v>
      </c>
      <c r="C47" s="473"/>
      <c r="D47" s="659"/>
      <c r="E47" s="672"/>
    </row>
    <row r="48" spans="1:5" s="180" customFormat="1" ht="12" customHeight="1">
      <c r="A48" s="144" t="s">
        <v>82</v>
      </c>
      <c r="B48" s="182" t="s">
        <v>290</v>
      </c>
      <c r="C48" s="471">
        <v>4000</v>
      </c>
      <c r="D48" s="657">
        <v>4000</v>
      </c>
      <c r="E48" s="670">
        <v>4000</v>
      </c>
    </row>
    <row r="49" spans="1:5" s="180" customFormat="1" ht="12" customHeight="1">
      <c r="A49" s="144" t="s">
        <v>291</v>
      </c>
      <c r="B49" s="182" t="s">
        <v>292</v>
      </c>
      <c r="C49" s="471">
        <v>700</v>
      </c>
      <c r="D49" s="657">
        <v>950</v>
      </c>
      <c r="E49" s="670">
        <v>950</v>
      </c>
    </row>
    <row r="50" spans="1:5" s="180" customFormat="1" ht="12" customHeight="1">
      <c r="A50" s="144" t="s">
        <v>293</v>
      </c>
      <c r="B50" s="182" t="s">
        <v>294</v>
      </c>
      <c r="C50" s="471"/>
      <c r="D50" s="657"/>
      <c r="E50" s="670"/>
    </row>
    <row r="51" spans="1:5" s="180" customFormat="1" ht="12" customHeight="1" thickBot="1">
      <c r="A51" s="146" t="s">
        <v>295</v>
      </c>
      <c r="B51" s="183" t="s">
        <v>296</v>
      </c>
      <c r="C51" s="472"/>
      <c r="D51" s="658"/>
      <c r="E51" s="671"/>
    </row>
    <row r="52" spans="1:5" s="180" customFormat="1" ht="17.25" customHeight="1" thickBot="1">
      <c r="A52" s="150" t="s">
        <v>126</v>
      </c>
      <c r="B52" s="151" t="s">
        <v>297</v>
      </c>
      <c r="C52" s="172">
        <f>SUM(C53:C55)</f>
        <v>0</v>
      </c>
      <c r="D52" s="653">
        <f>SUM(D53:D55)</f>
        <v>0</v>
      </c>
      <c r="E52" s="664">
        <f>SUM(E53:E55)</f>
        <v>0</v>
      </c>
    </row>
    <row r="53" spans="1:5" s="180" customFormat="1" ht="12" customHeight="1">
      <c r="A53" s="145" t="s">
        <v>83</v>
      </c>
      <c r="B53" s="181" t="s">
        <v>298</v>
      </c>
      <c r="C53" s="257"/>
      <c r="D53" s="654"/>
      <c r="E53" s="665"/>
    </row>
    <row r="54" spans="1:5" s="180" customFormat="1" ht="12" customHeight="1">
      <c r="A54" s="144" t="s">
        <v>84</v>
      </c>
      <c r="B54" s="182" t="s">
        <v>299</v>
      </c>
      <c r="C54" s="256"/>
      <c r="D54" s="651"/>
      <c r="E54" s="666"/>
    </row>
    <row r="55" spans="1:5" s="180" customFormat="1" ht="12" customHeight="1">
      <c r="A55" s="144" t="s">
        <v>300</v>
      </c>
      <c r="B55" s="182" t="s">
        <v>301</v>
      </c>
      <c r="C55" s="256"/>
      <c r="D55" s="651"/>
      <c r="E55" s="666"/>
    </row>
    <row r="56" spans="1:5" s="180" customFormat="1" ht="12" customHeight="1" thickBot="1">
      <c r="A56" s="146" t="s">
        <v>302</v>
      </c>
      <c r="B56" s="183" t="s">
        <v>303</v>
      </c>
      <c r="C56" s="258"/>
      <c r="D56" s="652"/>
      <c r="E56" s="667"/>
    </row>
    <row r="57" spans="1:5" s="180" customFormat="1" ht="12" customHeight="1" thickBot="1">
      <c r="A57" s="150" t="s">
        <v>32</v>
      </c>
      <c r="B57" s="168" t="s">
        <v>304</v>
      </c>
      <c r="C57" s="172">
        <f>SUM(C58:C60)</f>
        <v>0</v>
      </c>
      <c r="D57" s="653">
        <f>SUM(D58:D60)</f>
        <v>9594</v>
      </c>
      <c r="E57" s="664">
        <f>SUM(E58:E61)</f>
        <v>9594</v>
      </c>
    </row>
    <row r="58" spans="1:5" s="180" customFormat="1" ht="12" customHeight="1">
      <c r="A58" s="145" t="s">
        <v>127</v>
      </c>
      <c r="B58" s="181" t="s">
        <v>305</v>
      </c>
      <c r="C58" s="471"/>
      <c r="D58" s="659"/>
      <c r="E58" s="670"/>
    </row>
    <row r="59" spans="1:5" s="180" customFormat="1" ht="12" customHeight="1">
      <c r="A59" s="144" t="s">
        <v>128</v>
      </c>
      <c r="B59" s="182" t="s">
        <v>306</v>
      </c>
      <c r="C59" s="471"/>
      <c r="D59" s="657"/>
      <c r="E59" s="670"/>
    </row>
    <row r="60" spans="1:5" s="180" customFormat="1" ht="12" customHeight="1">
      <c r="A60" s="144" t="s">
        <v>148</v>
      </c>
      <c r="B60" s="182" t="s">
        <v>307</v>
      </c>
      <c r="C60" s="471"/>
      <c r="D60" s="657">
        <v>9594</v>
      </c>
      <c r="E60" s="670">
        <v>9594</v>
      </c>
    </row>
    <row r="61" spans="1:5" s="180" customFormat="1" ht="12" customHeight="1" thickBot="1">
      <c r="A61" s="146" t="s">
        <v>308</v>
      </c>
      <c r="B61" s="183" t="s">
        <v>309</v>
      </c>
      <c r="C61" s="471"/>
      <c r="D61" s="658"/>
      <c r="E61" s="670"/>
    </row>
    <row r="62" spans="1:5" s="180" customFormat="1" ht="12" customHeight="1" thickBot="1">
      <c r="A62" s="150" t="s">
        <v>33</v>
      </c>
      <c r="B62" s="151" t="s">
        <v>310</v>
      </c>
      <c r="C62" s="259">
        <f>+C6+C13+C20+C27+C34+C46+C52+C57</f>
        <v>50762</v>
      </c>
      <c r="D62" s="655">
        <f>+D6+D13+D20+D27+D34+D46+D52+D57</f>
        <v>160223</v>
      </c>
      <c r="E62" s="668">
        <f>+E6+E13+E20+E27+E34+E46+E52+E57</f>
        <v>160223</v>
      </c>
    </row>
    <row r="63" spans="1:5" s="180" customFormat="1" ht="12" customHeight="1" thickBot="1">
      <c r="A63" s="190" t="s">
        <v>311</v>
      </c>
      <c r="B63" s="168" t="s">
        <v>312</v>
      </c>
      <c r="C63" s="172">
        <f>SUM(C64:C66)</f>
        <v>0</v>
      </c>
      <c r="D63" s="650">
        <f>SUM(D64:D66)</f>
        <v>0</v>
      </c>
      <c r="E63" s="664">
        <f>+E64+E65+E66</f>
        <v>0</v>
      </c>
    </row>
    <row r="64" spans="1:5" s="180" customFormat="1" ht="12" customHeight="1">
      <c r="A64" s="145" t="s">
        <v>313</v>
      </c>
      <c r="B64" s="181" t="s">
        <v>314</v>
      </c>
      <c r="C64" s="471"/>
      <c r="D64" s="657"/>
      <c r="E64" s="670"/>
    </row>
    <row r="65" spans="1:5" s="180" customFormat="1" ht="12" customHeight="1">
      <c r="A65" s="144" t="s">
        <v>315</v>
      </c>
      <c r="B65" s="182" t="s">
        <v>316</v>
      </c>
      <c r="C65" s="471"/>
      <c r="D65" s="657"/>
      <c r="E65" s="670"/>
    </row>
    <row r="66" spans="1:5" s="180" customFormat="1" ht="12" customHeight="1" thickBot="1">
      <c r="A66" s="146" t="s">
        <v>317</v>
      </c>
      <c r="B66" s="135" t="s">
        <v>362</v>
      </c>
      <c r="C66" s="471"/>
      <c r="D66" s="658"/>
      <c r="E66" s="670"/>
    </row>
    <row r="67" spans="1:5" s="180" customFormat="1" ht="12" customHeight="1" thickBot="1">
      <c r="A67" s="190" t="s">
        <v>319</v>
      </c>
      <c r="B67" s="168" t="s">
        <v>320</v>
      </c>
      <c r="C67" s="172">
        <f>SUM(C68:C71)</f>
        <v>0</v>
      </c>
      <c r="D67" s="653">
        <f>SUM(D68:D71)</f>
        <v>0</v>
      </c>
      <c r="E67" s="664">
        <f>+E68+E69+E70+E71</f>
        <v>0</v>
      </c>
    </row>
    <row r="68" spans="1:5" s="180" customFormat="1" ht="13.5" customHeight="1">
      <c r="A68" s="145" t="s">
        <v>107</v>
      </c>
      <c r="B68" s="181" t="s">
        <v>321</v>
      </c>
      <c r="C68" s="471"/>
      <c r="D68" s="659"/>
      <c r="E68" s="670"/>
    </row>
    <row r="69" spans="1:5" s="180" customFormat="1" ht="12" customHeight="1">
      <c r="A69" s="144" t="s">
        <v>108</v>
      </c>
      <c r="B69" s="182" t="s">
        <v>322</v>
      </c>
      <c r="C69" s="471"/>
      <c r="D69" s="657"/>
      <c r="E69" s="670"/>
    </row>
    <row r="70" spans="1:5" s="180" customFormat="1" ht="12" customHeight="1">
      <c r="A70" s="144" t="s">
        <v>323</v>
      </c>
      <c r="B70" s="182" t="s">
        <v>324</v>
      </c>
      <c r="C70" s="471"/>
      <c r="D70" s="657"/>
      <c r="E70" s="670"/>
    </row>
    <row r="71" spans="1:5" s="180" customFormat="1" ht="12" customHeight="1" thickBot="1">
      <c r="A71" s="146" t="s">
        <v>325</v>
      </c>
      <c r="B71" s="183" t="s">
        <v>326</v>
      </c>
      <c r="C71" s="471"/>
      <c r="D71" s="658"/>
      <c r="E71" s="670"/>
    </row>
    <row r="72" spans="1:5" s="180" customFormat="1" ht="12" customHeight="1" thickBot="1">
      <c r="A72" s="190" t="s">
        <v>327</v>
      </c>
      <c r="B72" s="168" t="s">
        <v>328</v>
      </c>
      <c r="C72" s="172">
        <f>SUM(C73:C74)</f>
        <v>16384</v>
      </c>
      <c r="D72" s="653">
        <f>SUM(D73:D74)</f>
        <v>10941</v>
      </c>
      <c r="E72" s="664">
        <f>+E73+E74</f>
        <v>10941</v>
      </c>
    </row>
    <row r="73" spans="1:5" s="180" customFormat="1" ht="12" customHeight="1">
      <c r="A73" s="145" t="s">
        <v>329</v>
      </c>
      <c r="B73" s="181" t="s">
        <v>330</v>
      </c>
      <c r="C73" s="471">
        <v>16384</v>
      </c>
      <c r="D73" s="659">
        <v>10941</v>
      </c>
      <c r="E73" s="670">
        <v>10941</v>
      </c>
    </row>
    <row r="74" spans="1:5" s="180" customFormat="1" ht="12" customHeight="1" thickBot="1">
      <c r="A74" s="146" t="s">
        <v>331</v>
      </c>
      <c r="B74" s="183" t="s">
        <v>332</v>
      </c>
      <c r="C74" s="471"/>
      <c r="D74" s="658"/>
      <c r="E74" s="670"/>
    </row>
    <row r="75" spans="1:5" s="180" customFormat="1" ht="12" customHeight="1" thickBot="1">
      <c r="A75" s="190" t="s">
        <v>333</v>
      </c>
      <c r="B75" s="168" t="s">
        <v>334</v>
      </c>
      <c r="C75" s="172">
        <f>SUM(C76:C78)</f>
        <v>0</v>
      </c>
      <c r="D75" s="653">
        <f>SUM(D76:D78)</f>
        <v>0</v>
      </c>
      <c r="E75" s="664">
        <f>+E76+E77+E78</f>
        <v>571</v>
      </c>
    </row>
    <row r="76" spans="1:5" s="180" customFormat="1" ht="12" customHeight="1">
      <c r="A76" s="145" t="s">
        <v>335</v>
      </c>
      <c r="B76" s="181" t="s">
        <v>336</v>
      </c>
      <c r="C76" s="471"/>
      <c r="D76" s="659"/>
      <c r="E76" s="670">
        <v>571</v>
      </c>
    </row>
    <row r="77" spans="1:5" s="180" customFormat="1" ht="12" customHeight="1">
      <c r="A77" s="144" t="s">
        <v>337</v>
      </c>
      <c r="B77" s="182" t="s">
        <v>338</v>
      </c>
      <c r="C77" s="471"/>
      <c r="D77" s="657"/>
      <c r="E77" s="670"/>
    </row>
    <row r="78" spans="1:5" s="180" customFormat="1" ht="12" customHeight="1" thickBot="1">
      <c r="A78" s="146" t="s">
        <v>339</v>
      </c>
      <c r="B78" s="170" t="s">
        <v>340</v>
      </c>
      <c r="C78" s="471"/>
      <c r="D78" s="658"/>
      <c r="E78" s="670"/>
    </row>
    <row r="79" spans="1:5" s="180" customFormat="1" ht="12" customHeight="1" thickBot="1">
      <c r="A79" s="190" t="s">
        <v>341</v>
      </c>
      <c r="B79" s="168" t="s">
        <v>342</v>
      </c>
      <c r="C79" s="172">
        <f>SUM(C80:C83)</f>
        <v>0</v>
      </c>
      <c r="D79" s="653">
        <f>SUM(D80:D83)</f>
        <v>0</v>
      </c>
      <c r="E79" s="664">
        <f>+E80+E81+E82+E83</f>
        <v>0</v>
      </c>
    </row>
    <row r="80" spans="1:5" s="180" customFormat="1" ht="12" customHeight="1">
      <c r="A80" s="184" t="s">
        <v>343</v>
      </c>
      <c r="B80" s="181" t="s">
        <v>344</v>
      </c>
      <c r="C80" s="471"/>
      <c r="D80" s="659"/>
      <c r="E80" s="670"/>
    </row>
    <row r="81" spans="1:5" s="180" customFormat="1" ht="12" customHeight="1">
      <c r="A81" s="185" t="s">
        <v>345</v>
      </c>
      <c r="B81" s="182" t="s">
        <v>346</v>
      </c>
      <c r="C81" s="471"/>
      <c r="D81" s="657"/>
      <c r="E81" s="670"/>
    </row>
    <row r="82" spans="1:5" s="180" customFormat="1" ht="12" customHeight="1">
      <c r="A82" s="185" t="s">
        <v>347</v>
      </c>
      <c r="B82" s="182" t="s">
        <v>348</v>
      </c>
      <c r="C82" s="471"/>
      <c r="D82" s="657"/>
      <c r="E82" s="670"/>
    </row>
    <row r="83" spans="1:5" s="180" customFormat="1" ht="12" customHeight="1" thickBot="1">
      <c r="A83" s="191" t="s">
        <v>349</v>
      </c>
      <c r="B83" s="170" t="s">
        <v>350</v>
      </c>
      <c r="C83" s="471"/>
      <c r="D83" s="658"/>
      <c r="E83" s="670"/>
    </row>
    <row r="84" spans="1:5" s="180" customFormat="1" ht="12" customHeight="1" thickBot="1">
      <c r="A84" s="190" t="s">
        <v>351</v>
      </c>
      <c r="B84" s="168" t="s">
        <v>352</v>
      </c>
      <c r="C84" s="474"/>
      <c r="D84" s="660"/>
      <c r="E84" s="673"/>
    </row>
    <row r="85" spans="1:5" s="180" customFormat="1" ht="12" customHeight="1" thickBot="1">
      <c r="A85" s="190" t="s">
        <v>353</v>
      </c>
      <c r="B85" s="134" t="s">
        <v>354</v>
      </c>
      <c r="C85" s="259">
        <v>16384</v>
      </c>
      <c r="D85" s="655">
        <v>10941</v>
      </c>
      <c r="E85" s="668">
        <f>+E63+E67+E72+E75+E79+E84</f>
        <v>11512</v>
      </c>
    </row>
    <row r="86" spans="1:5" s="180" customFormat="1" ht="21.75" thickBot="1">
      <c r="A86" s="192" t="s">
        <v>355</v>
      </c>
      <c r="B86" s="136" t="s">
        <v>356</v>
      </c>
      <c r="C86" s="259">
        <f>+C62+C85</f>
        <v>67146</v>
      </c>
      <c r="D86" s="661">
        <f>+D62+D85</f>
        <v>171164</v>
      </c>
      <c r="E86" s="668">
        <f>+E62+E85</f>
        <v>171735</v>
      </c>
    </row>
    <row r="87" spans="1:5" s="180" customFormat="1" ht="3" customHeight="1">
      <c r="A87" s="132"/>
      <c r="B87" s="132"/>
      <c r="C87" s="133"/>
      <c r="D87" s="133"/>
      <c r="E87" s="133"/>
    </row>
    <row r="88" spans="1:5" ht="12.75" customHeight="1">
      <c r="A88" s="705" t="s">
        <v>54</v>
      </c>
      <c r="B88" s="705"/>
      <c r="C88" s="705"/>
      <c r="D88" s="705"/>
      <c r="E88" s="705"/>
    </row>
    <row r="89" spans="1:5" s="186" customFormat="1" ht="11.25" customHeight="1" thickBot="1">
      <c r="A89" s="18"/>
      <c r="B89" s="18"/>
      <c r="C89" s="159"/>
      <c r="D89" s="159"/>
      <c r="E89" s="159" t="s">
        <v>147</v>
      </c>
    </row>
    <row r="90" spans="1:5" s="186" customFormat="1" ht="16.5" customHeight="1">
      <c r="A90" s="714" t="s">
        <v>73</v>
      </c>
      <c r="B90" s="716" t="s">
        <v>168</v>
      </c>
      <c r="C90" s="718" t="str">
        <f>+C3</f>
        <v>2017. évi</v>
      </c>
      <c r="D90" s="718"/>
      <c r="E90" s="719"/>
    </row>
    <row r="91" spans="1:5" ht="37.5" customHeight="1" thickBot="1">
      <c r="A91" s="715"/>
      <c r="B91" s="717"/>
      <c r="C91" s="19" t="s">
        <v>169</v>
      </c>
      <c r="D91" s="19" t="s">
        <v>170</v>
      </c>
      <c r="E91" s="20" t="s">
        <v>171</v>
      </c>
    </row>
    <row r="92" spans="1:5" s="179" customFormat="1" ht="12" customHeight="1" thickBot="1">
      <c r="A92" s="155" t="s">
        <v>357</v>
      </c>
      <c r="B92" s="156" t="s">
        <v>358</v>
      </c>
      <c r="C92" s="156" t="s">
        <v>359</v>
      </c>
      <c r="D92" s="156" t="s">
        <v>360</v>
      </c>
      <c r="E92" s="157" t="s">
        <v>361</v>
      </c>
    </row>
    <row r="93" spans="1:5" ht="12" customHeight="1" thickBot="1">
      <c r="A93" s="152" t="s">
        <v>25</v>
      </c>
      <c r="B93" s="154" t="s">
        <v>363</v>
      </c>
      <c r="C93" s="254">
        <f>SUM(C94:C98)</f>
        <v>43616</v>
      </c>
      <c r="D93" s="254">
        <f>SUM(D94:D98)</f>
        <v>62739</v>
      </c>
      <c r="E93" s="675">
        <f>SUM(E94:E98)</f>
        <v>62739</v>
      </c>
    </row>
    <row r="94" spans="1:5" ht="12" customHeight="1">
      <c r="A94" s="147" t="s">
        <v>85</v>
      </c>
      <c r="B94" s="140" t="s">
        <v>55</v>
      </c>
      <c r="C94" s="255">
        <v>14646</v>
      </c>
      <c r="D94" s="255">
        <v>29074</v>
      </c>
      <c r="E94" s="676">
        <v>29074</v>
      </c>
    </row>
    <row r="95" spans="1:5" ht="12" customHeight="1">
      <c r="A95" s="144" t="s">
        <v>86</v>
      </c>
      <c r="B95" s="138" t="s">
        <v>129</v>
      </c>
      <c r="C95" s="256">
        <v>3388</v>
      </c>
      <c r="D95" s="256">
        <v>4632</v>
      </c>
      <c r="E95" s="666">
        <v>4632</v>
      </c>
    </row>
    <row r="96" spans="1:5" ht="12" customHeight="1">
      <c r="A96" s="144" t="s">
        <v>87</v>
      </c>
      <c r="B96" s="138" t="s">
        <v>105</v>
      </c>
      <c r="C96" s="258">
        <v>17189</v>
      </c>
      <c r="D96" s="258">
        <v>23611</v>
      </c>
      <c r="E96" s="667">
        <v>23611</v>
      </c>
    </row>
    <row r="97" spans="1:5" ht="12" customHeight="1">
      <c r="A97" s="144" t="s">
        <v>88</v>
      </c>
      <c r="B97" s="141" t="s">
        <v>130</v>
      </c>
      <c r="C97" s="258">
        <v>1545</v>
      </c>
      <c r="D97" s="258">
        <v>881</v>
      </c>
      <c r="E97" s="667">
        <v>881</v>
      </c>
    </row>
    <row r="98" spans="1:5" ht="12" customHeight="1">
      <c r="A98" s="144" t="s">
        <v>96</v>
      </c>
      <c r="B98" s="149" t="s">
        <v>131</v>
      </c>
      <c r="C98" s="258">
        <f>SUM(C99:C108)</f>
        <v>6848</v>
      </c>
      <c r="D98" s="258">
        <f>SUM(D99:D108)</f>
        <v>4541</v>
      </c>
      <c r="E98" s="667">
        <v>4541</v>
      </c>
    </row>
    <row r="99" spans="1:5" ht="12" customHeight="1">
      <c r="A99" s="144" t="s">
        <v>89</v>
      </c>
      <c r="B99" s="138" t="s">
        <v>364</v>
      </c>
      <c r="C99" s="258"/>
      <c r="D99" s="258"/>
      <c r="E99" s="667"/>
    </row>
    <row r="100" spans="1:5" ht="12" customHeight="1">
      <c r="A100" s="144" t="s">
        <v>90</v>
      </c>
      <c r="B100" s="161" t="s">
        <v>365</v>
      </c>
      <c r="C100" s="258"/>
      <c r="D100" s="258"/>
      <c r="E100" s="667"/>
    </row>
    <row r="101" spans="1:5" ht="12" customHeight="1">
      <c r="A101" s="144" t="s">
        <v>97</v>
      </c>
      <c r="B101" s="162" t="s">
        <v>366</v>
      </c>
      <c r="C101" s="258"/>
      <c r="D101" s="258"/>
      <c r="E101" s="667"/>
    </row>
    <row r="102" spans="1:5" ht="12" customHeight="1">
      <c r="A102" s="144" t="s">
        <v>98</v>
      </c>
      <c r="B102" s="162" t="s">
        <v>367</v>
      </c>
      <c r="C102" s="258"/>
      <c r="D102" s="258"/>
      <c r="E102" s="667"/>
    </row>
    <row r="103" spans="1:5" ht="12" customHeight="1">
      <c r="A103" s="144" t="s">
        <v>99</v>
      </c>
      <c r="B103" s="161" t="s">
        <v>368</v>
      </c>
      <c r="C103" s="258">
        <v>5857</v>
      </c>
      <c r="D103" s="258">
        <v>4198</v>
      </c>
      <c r="E103" s="667">
        <v>4198</v>
      </c>
    </row>
    <row r="104" spans="1:5" ht="12" customHeight="1">
      <c r="A104" s="144" t="s">
        <v>100</v>
      </c>
      <c r="B104" s="161" t="s">
        <v>369</v>
      </c>
      <c r="C104" s="258"/>
      <c r="D104" s="258"/>
      <c r="E104" s="667"/>
    </row>
    <row r="105" spans="1:5" ht="12" customHeight="1">
      <c r="A105" s="144" t="s">
        <v>102</v>
      </c>
      <c r="B105" s="162" t="s">
        <v>370</v>
      </c>
      <c r="C105" s="258"/>
      <c r="D105" s="258"/>
      <c r="E105" s="667"/>
    </row>
    <row r="106" spans="1:5" ht="12" customHeight="1">
      <c r="A106" s="143" t="s">
        <v>132</v>
      </c>
      <c r="B106" s="163" t="s">
        <v>371</v>
      </c>
      <c r="C106" s="258"/>
      <c r="D106" s="258"/>
      <c r="E106" s="667"/>
    </row>
    <row r="107" spans="1:5" ht="12" customHeight="1">
      <c r="A107" s="144" t="s">
        <v>372</v>
      </c>
      <c r="B107" s="163" t="s">
        <v>373</v>
      </c>
      <c r="C107" s="258"/>
      <c r="D107" s="258"/>
      <c r="E107" s="667"/>
    </row>
    <row r="108" spans="1:5" ht="12" customHeight="1" thickBot="1">
      <c r="A108" s="148" t="s">
        <v>374</v>
      </c>
      <c r="B108" s="164" t="s">
        <v>375</v>
      </c>
      <c r="C108" s="260">
        <v>991</v>
      </c>
      <c r="D108" s="260">
        <v>343</v>
      </c>
      <c r="E108" s="677">
        <v>343</v>
      </c>
    </row>
    <row r="109" spans="1:5" ht="12" customHeight="1" thickBot="1">
      <c r="A109" s="150" t="s">
        <v>26</v>
      </c>
      <c r="B109" s="153" t="s">
        <v>376</v>
      </c>
      <c r="C109" s="172">
        <f>+C110+C112+C114</f>
        <v>18820</v>
      </c>
      <c r="D109" s="172">
        <f>+D110+D112+D114</f>
        <v>34198</v>
      </c>
      <c r="E109" s="664">
        <f>+E110+E112+E114</f>
        <v>34198</v>
      </c>
    </row>
    <row r="110" spans="1:5" ht="12" customHeight="1">
      <c r="A110" s="145" t="s">
        <v>91</v>
      </c>
      <c r="B110" s="138" t="s">
        <v>146</v>
      </c>
      <c r="C110" s="257">
        <v>7031</v>
      </c>
      <c r="D110" s="257">
        <v>19201</v>
      </c>
      <c r="E110" s="665">
        <v>19201</v>
      </c>
    </row>
    <row r="111" spans="1:5" ht="12" customHeight="1">
      <c r="A111" s="145" t="s">
        <v>92</v>
      </c>
      <c r="B111" s="142" t="s">
        <v>377</v>
      </c>
      <c r="C111" s="257"/>
      <c r="D111" s="257"/>
      <c r="E111" s="665"/>
    </row>
    <row r="112" spans="1:5" ht="15.75">
      <c r="A112" s="145" t="s">
        <v>93</v>
      </c>
      <c r="B112" s="142" t="s">
        <v>133</v>
      </c>
      <c r="C112" s="256">
        <v>11789</v>
      </c>
      <c r="D112" s="256">
        <v>14997</v>
      </c>
      <c r="E112" s="666">
        <v>14997</v>
      </c>
    </row>
    <row r="113" spans="1:5" ht="12" customHeight="1">
      <c r="A113" s="145" t="s">
        <v>94</v>
      </c>
      <c r="B113" s="142" t="s">
        <v>378</v>
      </c>
      <c r="C113" s="165"/>
      <c r="D113" s="165"/>
      <c r="E113" s="666"/>
    </row>
    <row r="114" spans="1:5" ht="12" customHeight="1">
      <c r="A114" s="145" t="s">
        <v>95</v>
      </c>
      <c r="B114" s="170" t="s">
        <v>149</v>
      </c>
      <c r="C114" s="165"/>
      <c r="D114" s="165"/>
      <c r="E114" s="666"/>
    </row>
    <row r="115" spans="1:5" ht="21.75" customHeight="1">
      <c r="A115" s="145" t="s">
        <v>101</v>
      </c>
      <c r="B115" s="169" t="s">
        <v>379</v>
      </c>
      <c r="C115" s="165"/>
      <c r="D115" s="165"/>
      <c r="E115" s="666"/>
    </row>
    <row r="116" spans="1:5" ht="24" customHeight="1">
      <c r="A116" s="145" t="s">
        <v>103</v>
      </c>
      <c r="B116" s="177" t="s">
        <v>380</v>
      </c>
      <c r="C116" s="165"/>
      <c r="D116" s="165"/>
      <c r="E116" s="666"/>
    </row>
    <row r="117" spans="1:5" ht="12" customHeight="1">
      <c r="A117" s="145" t="s">
        <v>134</v>
      </c>
      <c r="B117" s="162" t="s">
        <v>367</v>
      </c>
      <c r="C117" s="165"/>
      <c r="D117" s="165"/>
      <c r="E117" s="666"/>
    </row>
    <row r="118" spans="1:5" ht="12" customHeight="1">
      <c r="A118" s="145" t="s">
        <v>135</v>
      </c>
      <c r="B118" s="162" t="s">
        <v>381</v>
      </c>
      <c r="C118" s="165"/>
      <c r="D118" s="165"/>
      <c r="E118" s="666"/>
    </row>
    <row r="119" spans="1:5" ht="12" customHeight="1">
      <c r="A119" s="145" t="s">
        <v>136</v>
      </c>
      <c r="B119" s="162" t="s">
        <v>382</v>
      </c>
      <c r="C119" s="165"/>
      <c r="D119" s="165"/>
      <c r="E119" s="666"/>
    </row>
    <row r="120" spans="1:5" s="193" customFormat="1" ht="12" customHeight="1">
      <c r="A120" s="145" t="s">
        <v>383</v>
      </c>
      <c r="B120" s="162" t="s">
        <v>370</v>
      </c>
      <c r="C120" s="165"/>
      <c r="D120" s="165"/>
      <c r="E120" s="666"/>
    </row>
    <row r="121" spans="1:5" ht="12" customHeight="1">
      <c r="A121" s="145" t="s">
        <v>384</v>
      </c>
      <c r="B121" s="162" t="s">
        <v>385</v>
      </c>
      <c r="C121" s="165"/>
      <c r="D121" s="165"/>
      <c r="E121" s="666"/>
    </row>
    <row r="122" spans="1:5" ht="12" customHeight="1" thickBot="1">
      <c r="A122" s="143" t="s">
        <v>386</v>
      </c>
      <c r="B122" s="162" t="s">
        <v>387</v>
      </c>
      <c r="C122" s="167"/>
      <c r="D122" s="167"/>
      <c r="E122" s="667"/>
    </row>
    <row r="123" spans="1:5" ht="12" customHeight="1" thickBot="1">
      <c r="A123" s="150" t="s">
        <v>27</v>
      </c>
      <c r="B123" s="158" t="s">
        <v>388</v>
      </c>
      <c r="C123" s="172">
        <f>SUM(C124:C125)</f>
        <v>4398</v>
      </c>
      <c r="D123" s="172">
        <f>SUM(D124:D125)</f>
        <v>73915</v>
      </c>
      <c r="E123" s="664">
        <f>+E124+E125</f>
        <v>0</v>
      </c>
    </row>
    <row r="124" spans="1:5" ht="12" customHeight="1">
      <c r="A124" s="145" t="s">
        <v>74</v>
      </c>
      <c r="B124" s="139" t="s">
        <v>63</v>
      </c>
      <c r="C124" s="257">
        <v>4398</v>
      </c>
      <c r="D124" s="257">
        <v>73915</v>
      </c>
      <c r="E124" s="665">
        <v>0</v>
      </c>
    </row>
    <row r="125" spans="1:5" ht="12" customHeight="1" thickBot="1">
      <c r="A125" s="146" t="s">
        <v>75</v>
      </c>
      <c r="B125" s="142" t="s">
        <v>64</v>
      </c>
      <c r="C125" s="258"/>
      <c r="D125" s="258"/>
      <c r="E125" s="667"/>
    </row>
    <row r="126" spans="1:5" ht="12" customHeight="1" thickBot="1">
      <c r="A126" s="150" t="s">
        <v>28</v>
      </c>
      <c r="B126" s="158" t="s">
        <v>389</v>
      </c>
      <c r="C126" s="172">
        <f>+C93+C109+C123</f>
        <v>66834</v>
      </c>
      <c r="D126" s="172">
        <f>+D93+D109+D123</f>
        <v>170852</v>
      </c>
      <c r="E126" s="664">
        <f>+E93+E109+E123</f>
        <v>96937</v>
      </c>
    </row>
    <row r="127" spans="1:5" ht="12" customHeight="1" thickBot="1">
      <c r="A127" s="150" t="s">
        <v>29</v>
      </c>
      <c r="B127" s="158" t="s">
        <v>390</v>
      </c>
      <c r="C127" s="172">
        <f>+C128+C129+C130</f>
        <v>0</v>
      </c>
      <c r="D127" s="172">
        <f>+D128+D129+D130</f>
        <v>0</v>
      </c>
      <c r="E127" s="664">
        <f>+E128+E129+E130</f>
        <v>0</v>
      </c>
    </row>
    <row r="128" spans="1:5" ht="12" customHeight="1">
      <c r="A128" s="145" t="s">
        <v>78</v>
      </c>
      <c r="B128" s="139" t="s">
        <v>391</v>
      </c>
      <c r="C128" s="165"/>
      <c r="D128" s="165"/>
      <c r="E128" s="666"/>
    </row>
    <row r="129" spans="1:5" ht="12" customHeight="1">
      <c r="A129" s="145" t="s">
        <v>79</v>
      </c>
      <c r="B129" s="139" t="s">
        <v>392</v>
      </c>
      <c r="C129" s="165"/>
      <c r="D129" s="165"/>
      <c r="E129" s="666"/>
    </row>
    <row r="130" spans="1:5" ht="12" customHeight="1" thickBot="1">
      <c r="A130" s="143" t="s">
        <v>80</v>
      </c>
      <c r="B130" s="137" t="s">
        <v>393</v>
      </c>
      <c r="C130" s="165"/>
      <c r="D130" s="165"/>
      <c r="E130" s="666"/>
    </row>
    <row r="131" spans="1:5" ht="12" customHeight="1" thickBot="1">
      <c r="A131" s="150" t="s">
        <v>30</v>
      </c>
      <c r="B131" s="158" t="s">
        <v>394</v>
      </c>
      <c r="C131" s="172">
        <f>+C132+C133+C134+C135</f>
        <v>0</v>
      </c>
      <c r="D131" s="172">
        <f>+D132+D133+D134+D135</f>
        <v>0</v>
      </c>
      <c r="E131" s="664">
        <f>+E132+E133+E135+E134</f>
        <v>0</v>
      </c>
    </row>
    <row r="132" spans="1:5" ht="12" customHeight="1">
      <c r="A132" s="145" t="s">
        <v>81</v>
      </c>
      <c r="B132" s="139" t="s">
        <v>395</v>
      </c>
      <c r="C132" s="165"/>
      <c r="D132" s="165"/>
      <c r="E132" s="666"/>
    </row>
    <row r="133" spans="1:5" ht="12" customHeight="1">
      <c r="A133" s="145" t="s">
        <v>82</v>
      </c>
      <c r="B133" s="139" t="s">
        <v>396</v>
      </c>
      <c r="C133" s="165"/>
      <c r="D133" s="165"/>
      <c r="E133" s="666"/>
    </row>
    <row r="134" spans="1:5" ht="12" customHeight="1">
      <c r="A134" s="145" t="s">
        <v>291</v>
      </c>
      <c r="B134" s="139" t="s">
        <v>397</v>
      </c>
      <c r="C134" s="165"/>
      <c r="D134" s="165"/>
      <c r="E134" s="666"/>
    </row>
    <row r="135" spans="1:5" ht="12" customHeight="1" thickBot="1">
      <c r="A135" s="143" t="s">
        <v>293</v>
      </c>
      <c r="B135" s="137" t="s">
        <v>398</v>
      </c>
      <c r="C135" s="165"/>
      <c r="D135" s="165"/>
      <c r="E135" s="666"/>
    </row>
    <row r="136" spans="1:5" ht="12" customHeight="1" thickBot="1">
      <c r="A136" s="150" t="s">
        <v>31</v>
      </c>
      <c r="B136" s="158" t="s">
        <v>399</v>
      </c>
      <c r="C136" s="259">
        <f>+C137+C138+C139+C140</f>
        <v>312</v>
      </c>
      <c r="D136" s="259">
        <f>+D137+D138+D139+D140</f>
        <v>312</v>
      </c>
      <c r="E136" s="668">
        <f>+E137+E138+E139+E140</f>
        <v>312</v>
      </c>
    </row>
    <row r="137" spans="1:5" ht="12" customHeight="1">
      <c r="A137" s="145" t="s">
        <v>83</v>
      </c>
      <c r="B137" s="139" t="s">
        <v>400</v>
      </c>
      <c r="C137" s="165"/>
      <c r="D137" s="165"/>
      <c r="E137" s="666"/>
    </row>
    <row r="138" spans="1:5" ht="12" customHeight="1">
      <c r="A138" s="145" t="s">
        <v>84</v>
      </c>
      <c r="B138" s="139" t="s">
        <v>401</v>
      </c>
      <c r="C138" s="165">
        <v>312</v>
      </c>
      <c r="D138" s="165">
        <v>312</v>
      </c>
      <c r="E138" s="666">
        <v>312</v>
      </c>
    </row>
    <row r="139" spans="1:5" ht="12" customHeight="1">
      <c r="A139" s="145" t="s">
        <v>300</v>
      </c>
      <c r="B139" s="139" t="s">
        <v>402</v>
      </c>
      <c r="C139" s="165"/>
      <c r="D139" s="165"/>
      <c r="E139" s="666"/>
    </row>
    <row r="140" spans="1:5" ht="12" customHeight="1" thickBot="1">
      <c r="A140" s="143" t="s">
        <v>302</v>
      </c>
      <c r="B140" s="137" t="s">
        <v>403</v>
      </c>
      <c r="C140" s="165"/>
      <c r="D140" s="165"/>
      <c r="E140" s="666"/>
    </row>
    <row r="141" spans="1:9" ht="15" customHeight="1" thickBot="1">
      <c r="A141" s="150" t="s">
        <v>32</v>
      </c>
      <c r="B141" s="158" t="s">
        <v>404</v>
      </c>
      <c r="C141" s="261">
        <f>+C142+C143+C144+C145</f>
        <v>0</v>
      </c>
      <c r="D141" s="261">
        <f>+D142+D143+D144+D145</f>
        <v>0</v>
      </c>
      <c r="E141" s="678">
        <f>+E142+E143+E144+E145</f>
        <v>0</v>
      </c>
      <c r="F141" s="187"/>
      <c r="G141" s="188"/>
      <c r="H141" s="188"/>
      <c r="I141" s="188"/>
    </row>
    <row r="142" spans="1:5" s="180" customFormat="1" ht="12.75" customHeight="1">
      <c r="A142" s="145" t="s">
        <v>127</v>
      </c>
      <c r="B142" s="139" t="s">
        <v>405</v>
      </c>
      <c r="C142" s="165"/>
      <c r="D142" s="165"/>
      <c r="E142" s="666"/>
    </row>
    <row r="143" spans="1:5" ht="12.75" customHeight="1">
      <c r="A143" s="145" t="s">
        <v>128</v>
      </c>
      <c r="B143" s="139" t="s">
        <v>406</v>
      </c>
      <c r="C143" s="165"/>
      <c r="D143" s="165"/>
      <c r="E143" s="666"/>
    </row>
    <row r="144" spans="1:5" ht="12.75" customHeight="1">
      <c r="A144" s="145" t="s">
        <v>148</v>
      </c>
      <c r="B144" s="139" t="s">
        <v>407</v>
      </c>
      <c r="C144" s="165"/>
      <c r="D144" s="165"/>
      <c r="E144" s="666"/>
    </row>
    <row r="145" spans="1:5" ht="12.75" customHeight="1" thickBot="1">
      <c r="A145" s="145" t="s">
        <v>308</v>
      </c>
      <c r="B145" s="139" t="s">
        <v>408</v>
      </c>
      <c r="C145" s="165"/>
      <c r="D145" s="165"/>
      <c r="E145" s="666"/>
    </row>
    <row r="146" spans="1:5" ht="16.5" thickBot="1">
      <c r="A146" s="150" t="s">
        <v>33</v>
      </c>
      <c r="B146" s="158" t="s">
        <v>409</v>
      </c>
      <c r="C146" s="266">
        <f>+C127+C131+C136+C141</f>
        <v>312</v>
      </c>
      <c r="D146" s="266">
        <f>+D127+D131+D136+D141</f>
        <v>312</v>
      </c>
      <c r="E146" s="679">
        <f>+E127+E131+E136+E141</f>
        <v>312</v>
      </c>
    </row>
    <row r="147" spans="1:5" ht="16.5" thickBot="1">
      <c r="A147" s="171" t="s">
        <v>34</v>
      </c>
      <c r="B147" s="174" t="s">
        <v>410</v>
      </c>
      <c r="C147" s="266">
        <f>+C126+C146</f>
        <v>67146</v>
      </c>
      <c r="D147" s="266">
        <f>+D126+D146</f>
        <v>171164</v>
      </c>
      <c r="E147" s="679">
        <f>+E126+E146</f>
        <v>97249</v>
      </c>
    </row>
    <row r="148" ht="0.75" customHeight="1"/>
    <row r="149" spans="1:5" ht="15.75" customHeight="1">
      <c r="A149" s="713" t="s">
        <v>411</v>
      </c>
      <c r="B149" s="713"/>
      <c r="C149" s="713"/>
      <c r="D149" s="713"/>
      <c r="E149" s="713"/>
    </row>
    <row r="150" spans="1:5" ht="13.5" customHeight="1" thickBot="1">
      <c r="A150" s="160"/>
      <c r="B150" s="160"/>
      <c r="C150" s="178"/>
      <c r="E150" s="173" t="s">
        <v>147</v>
      </c>
    </row>
    <row r="151" spans="1:5" ht="21.75" thickBot="1">
      <c r="A151" s="150">
        <v>1</v>
      </c>
      <c r="B151" s="153" t="s">
        <v>412</v>
      </c>
      <c r="C151" s="172">
        <f>+C62-C126</f>
        <v>-16072</v>
      </c>
      <c r="D151" s="172">
        <f>+D62-D126</f>
        <v>-10629</v>
      </c>
      <c r="E151" s="172">
        <f>+E62-E126</f>
        <v>63286</v>
      </c>
    </row>
    <row r="152" spans="1:5" ht="21.75" thickBot="1">
      <c r="A152" s="150" t="s">
        <v>26</v>
      </c>
      <c r="B152" s="153" t="s">
        <v>413</v>
      </c>
      <c r="C152" s="172">
        <f>+C85-C146</f>
        <v>16072</v>
      </c>
      <c r="D152" s="172">
        <f>+D85-D146</f>
        <v>10629</v>
      </c>
      <c r="E152" s="172">
        <f>+E85-E146</f>
        <v>11200</v>
      </c>
    </row>
    <row r="153" ht="7.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spans="3:5" s="175" customFormat="1" ht="12.75" customHeight="1">
      <c r="C162" s="176"/>
      <c r="D162" s="176"/>
      <c r="E162" s="176"/>
    </row>
  </sheetData>
  <sheetProtection/>
  <mergeCells count="9">
    <mergeCell ref="A149:E149"/>
    <mergeCell ref="A1:E1"/>
    <mergeCell ref="A3:A4"/>
    <mergeCell ref="B3:B4"/>
    <mergeCell ref="C3:E3"/>
    <mergeCell ref="A88:E88"/>
    <mergeCell ref="A90:A91"/>
    <mergeCell ref="B90:B91"/>
    <mergeCell ref="C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Csikvánd Község Önkormányzat
2017. ÉVI ZÁRSZÁMADÁS
KÖTELEZŐ FELADATAINAK MÉRLEGE 
</oddHeader>
  </headerFooter>
  <rowBreaks count="1" manualBreakCount="1">
    <brk id="8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Layout" zoomScaleSheetLayoutView="100" workbookViewId="0" topLeftCell="A1">
      <selection activeCell="G11" sqref="G11"/>
    </sheetView>
  </sheetViews>
  <sheetFormatPr defaultColWidth="9.00390625" defaultRowHeight="12.75"/>
  <cols>
    <col min="1" max="1" width="24.125" style="0" customWidth="1"/>
    <col min="2" max="3" width="12.375" style="0" customWidth="1"/>
    <col min="4" max="4" width="13.50390625" style="0" customWidth="1"/>
    <col min="5" max="5" width="14.875" style="0" customWidth="1"/>
    <col min="6" max="6" width="11.625" style="0" customWidth="1"/>
    <col min="7" max="7" width="12.125" style="0" customWidth="1"/>
  </cols>
  <sheetData>
    <row r="1" spans="1:7" ht="12.75" customHeight="1">
      <c r="A1" s="826" t="s">
        <v>728</v>
      </c>
      <c r="B1" s="828"/>
      <c r="C1" s="828"/>
      <c r="D1" s="828"/>
      <c r="E1" s="828"/>
      <c r="F1" s="828"/>
      <c r="G1" s="828"/>
    </row>
    <row r="2" ht="15.75" hidden="1">
      <c r="A2" s="363"/>
    </row>
    <row r="3" ht="15.75">
      <c r="A3" s="363"/>
    </row>
    <row r="4" ht="16.5" thickBot="1">
      <c r="A4" s="363"/>
    </row>
    <row r="5" spans="1:7" ht="13.5" thickBot="1">
      <c r="A5" s="406" t="s">
        <v>357</v>
      </c>
      <c r="B5" s="379" t="s">
        <v>358</v>
      </c>
      <c r="C5" s="379" t="s">
        <v>359</v>
      </c>
      <c r="D5" s="379" t="s">
        <v>360</v>
      </c>
      <c r="E5" s="379" t="s">
        <v>361</v>
      </c>
      <c r="F5" s="379" t="s">
        <v>438</v>
      </c>
      <c r="G5" s="379" t="s">
        <v>439</v>
      </c>
    </row>
    <row r="6" spans="1:7" ht="33" customHeight="1" thickBot="1">
      <c r="A6" s="380" t="s">
        <v>66</v>
      </c>
      <c r="B6" s="829" t="s">
        <v>732</v>
      </c>
      <c r="C6" s="830"/>
      <c r="D6" s="829" t="s">
        <v>733</v>
      </c>
      <c r="E6" s="830"/>
      <c r="F6" s="829" t="s">
        <v>734</v>
      </c>
      <c r="G6" s="830"/>
    </row>
    <row r="7" spans="1:7" s="338" customFormat="1" ht="16.5" thickBot="1">
      <c r="A7" s="383"/>
      <c r="B7" s="384" t="s">
        <v>9</v>
      </c>
      <c r="C7" s="384" t="s">
        <v>10</v>
      </c>
      <c r="D7" s="384" t="s">
        <v>9</v>
      </c>
      <c r="E7" s="384" t="s">
        <v>10</v>
      </c>
      <c r="F7" s="384" t="s">
        <v>9</v>
      </c>
      <c r="G7" s="384" t="s">
        <v>10</v>
      </c>
    </row>
    <row r="8" spans="1:7" ht="16.5" thickBot="1">
      <c r="A8" s="381" t="s">
        <v>18</v>
      </c>
      <c r="B8" s="382">
        <v>2</v>
      </c>
      <c r="C8" s="382">
        <v>2</v>
      </c>
      <c r="D8" s="382">
        <v>2</v>
      </c>
      <c r="E8" s="382">
        <v>2</v>
      </c>
      <c r="F8" s="382">
        <v>2</v>
      </c>
      <c r="G8" s="382">
        <v>2</v>
      </c>
    </row>
    <row r="9" spans="1:7" ht="32.25" thickBot="1">
      <c r="A9" s="381" t="s">
        <v>19</v>
      </c>
      <c r="B9" s="382">
        <v>26</v>
      </c>
      <c r="C9" s="382">
        <v>26</v>
      </c>
      <c r="D9" s="382">
        <v>26</v>
      </c>
      <c r="E9" s="382">
        <v>26</v>
      </c>
      <c r="F9" s="382">
        <v>18</v>
      </c>
      <c r="G9" s="382">
        <v>18</v>
      </c>
    </row>
    <row r="10" spans="1:7" ht="16.5" thickBot="1">
      <c r="A10" s="381" t="s">
        <v>58</v>
      </c>
      <c r="B10" s="382">
        <f aca="true" t="shared" si="0" ref="B10:G10">SUM(B8:B9)</f>
        <v>28</v>
      </c>
      <c r="C10" s="382">
        <f t="shared" si="0"/>
        <v>28</v>
      </c>
      <c r="D10" s="382">
        <f t="shared" si="0"/>
        <v>28</v>
      </c>
      <c r="E10" s="382">
        <f t="shared" si="0"/>
        <v>28</v>
      </c>
      <c r="F10" s="382">
        <f t="shared" si="0"/>
        <v>20</v>
      </c>
      <c r="G10" s="382">
        <f t="shared" si="0"/>
        <v>20</v>
      </c>
    </row>
  </sheetData>
  <sheetProtection/>
  <mergeCells count="4">
    <mergeCell ref="A1:G1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scale="95" r:id="rId1"/>
  <headerFooter alignWithMargins="0">
    <oddHeader>&amp;R&amp;"Times New Roman CE,Félkövér"&amp;12 13.melléklet a 5/2018.(V.25.)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C27"/>
  <sheetViews>
    <sheetView tabSelected="1" view="pageLayout" zoomScaleSheetLayoutView="100" workbookViewId="0" topLeftCell="A1">
      <selection activeCell="E19" sqref="E19"/>
    </sheetView>
  </sheetViews>
  <sheetFormatPr defaultColWidth="9.00390625" defaultRowHeight="12.75"/>
  <cols>
    <col min="1" max="1" width="28.875" style="0" customWidth="1"/>
    <col min="2" max="2" width="19.125" style="0" customWidth="1"/>
    <col min="3" max="3" width="18.375" style="0" customWidth="1"/>
  </cols>
  <sheetData>
    <row r="1" spans="1:3" ht="13.5">
      <c r="A1" s="826" t="s">
        <v>729</v>
      </c>
      <c r="B1" s="827"/>
      <c r="C1" s="827"/>
    </row>
    <row r="2" spans="1:3" ht="15.75">
      <c r="A2" s="385"/>
      <c r="C2" s="386" t="s">
        <v>620</v>
      </c>
    </row>
    <row r="3" ht="15.75">
      <c r="A3" s="387"/>
    </row>
    <row r="4" spans="1:3" ht="16.5" thickBot="1">
      <c r="A4" s="832" t="s">
        <v>11</v>
      </c>
      <c r="B4" s="833"/>
      <c r="C4" s="833"/>
    </row>
    <row r="5" spans="1:3" ht="17.25" thickBot="1" thickTop="1">
      <c r="A5" s="388" t="s">
        <v>357</v>
      </c>
      <c r="B5" s="389" t="s">
        <v>358</v>
      </c>
      <c r="C5" s="389" t="s">
        <v>360</v>
      </c>
    </row>
    <row r="6" spans="1:3" ht="46.5" customHeight="1" thickBot="1" thickTop="1">
      <c r="A6" s="404" t="s">
        <v>66</v>
      </c>
      <c r="B6" s="405" t="s">
        <v>651</v>
      </c>
      <c r="C6" s="403" t="s">
        <v>57</v>
      </c>
    </row>
    <row r="7" spans="1:3" ht="13.5" thickBot="1">
      <c r="A7" s="390" t="s">
        <v>12</v>
      </c>
      <c r="B7" s="391" t="s">
        <v>738</v>
      </c>
      <c r="C7" s="392" t="s">
        <v>738</v>
      </c>
    </row>
    <row r="8" spans="1:3" ht="13.5" thickBot="1">
      <c r="A8" s="701" t="s">
        <v>287</v>
      </c>
      <c r="B8" s="401">
        <v>6</v>
      </c>
      <c r="C8" s="475">
        <v>6</v>
      </c>
    </row>
    <row r="9" spans="1:3" ht="12.75">
      <c r="A9" s="489" t="s">
        <v>13</v>
      </c>
      <c r="B9" s="488" t="s">
        <v>736</v>
      </c>
      <c r="C9" s="487" t="s">
        <v>736</v>
      </c>
    </row>
    <row r="10" spans="1:3" ht="12.75">
      <c r="A10" s="482" t="s">
        <v>683</v>
      </c>
      <c r="B10" s="401" t="s">
        <v>735</v>
      </c>
      <c r="C10" s="475" t="s">
        <v>735</v>
      </c>
    </row>
    <row r="11" spans="1:3" ht="13.5" thickBot="1">
      <c r="A11" s="490" t="s">
        <v>684</v>
      </c>
      <c r="B11" s="393" t="s">
        <v>737</v>
      </c>
      <c r="C11" s="394" t="s">
        <v>740</v>
      </c>
    </row>
    <row r="12" spans="1:3" ht="15" thickBot="1" thickTop="1">
      <c r="A12" s="395" t="s">
        <v>57</v>
      </c>
      <c r="B12" s="396" t="s">
        <v>739</v>
      </c>
      <c r="C12" s="397" t="s">
        <v>739</v>
      </c>
    </row>
    <row r="13" ht="16.5" thickTop="1">
      <c r="A13" s="398"/>
    </row>
    <row r="14" ht="15.75">
      <c r="A14" s="398"/>
    </row>
    <row r="15" ht="15.75">
      <c r="A15" s="398"/>
    </row>
    <row r="16" spans="1:3" ht="16.5" thickBot="1">
      <c r="A16" s="834" t="s">
        <v>14</v>
      </c>
      <c r="B16" s="834"/>
      <c r="C16" s="834"/>
    </row>
    <row r="17" spans="1:3" ht="17.25" thickBot="1" thickTop="1">
      <c r="A17" s="388" t="s">
        <v>357</v>
      </c>
      <c r="B17" s="389" t="s">
        <v>358</v>
      </c>
      <c r="C17" s="389" t="s">
        <v>359</v>
      </c>
    </row>
    <row r="18" spans="1:3" ht="39.75" thickBot="1" thickTop="1">
      <c r="A18" s="404" t="s">
        <v>66</v>
      </c>
      <c r="B18" s="405" t="s">
        <v>651</v>
      </c>
      <c r="C18" s="403" t="s">
        <v>57</v>
      </c>
    </row>
    <row r="19" spans="1:3" s="337" customFormat="1" ht="63" customHeight="1" thickBot="1">
      <c r="A19" s="390" t="s">
        <v>67</v>
      </c>
      <c r="B19" s="391" t="s">
        <v>741</v>
      </c>
      <c r="C19" s="391" t="s">
        <v>741</v>
      </c>
    </row>
    <row r="20" spans="1:3" ht="26.25" thickBot="1">
      <c r="A20" s="390" t="s">
        <v>625</v>
      </c>
      <c r="B20" s="391" t="s">
        <v>742</v>
      </c>
      <c r="C20" s="391" t="s">
        <v>742</v>
      </c>
    </row>
    <row r="21" spans="1:3" ht="13.5" thickBot="1">
      <c r="A21" s="390" t="s">
        <v>15</v>
      </c>
      <c r="B21" s="391" t="s">
        <v>744</v>
      </c>
      <c r="C21" s="391" t="s">
        <v>744</v>
      </c>
    </row>
    <row r="22" spans="1:3" ht="12.75">
      <c r="A22" s="399" t="s">
        <v>16</v>
      </c>
      <c r="B22" s="400" t="s">
        <v>743</v>
      </c>
      <c r="C22" s="400" t="s">
        <v>743</v>
      </c>
    </row>
    <row r="23" spans="1:3" ht="12.75">
      <c r="A23" s="483" t="s">
        <v>685</v>
      </c>
      <c r="B23" s="485">
        <v>0</v>
      </c>
      <c r="C23" s="485">
        <v>0</v>
      </c>
    </row>
    <row r="24" spans="1:3" ht="13.5" thickBot="1">
      <c r="A24" s="484" t="s">
        <v>686</v>
      </c>
      <c r="B24" s="486" t="s">
        <v>743</v>
      </c>
      <c r="C24" s="486" t="s">
        <v>743</v>
      </c>
    </row>
    <row r="25" spans="1:3" ht="15" thickBot="1" thickTop="1">
      <c r="A25" s="395" t="s">
        <v>57</v>
      </c>
      <c r="B25" s="396" t="s">
        <v>745</v>
      </c>
      <c r="C25" s="396" t="s">
        <v>745</v>
      </c>
    </row>
    <row r="26" ht="16.5" thickTop="1">
      <c r="A26" s="398"/>
    </row>
    <row r="27" spans="1:3" ht="15.75">
      <c r="A27" s="831" t="s">
        <v>746</v>
      </c>
      <c r="B27" s="831"/>
      <c r="C27" s="831"/>
    </row>
    <row r="28" ht="13.5" customHeight="1"/>
  </sheetData>
  <sheetProtection/>
  <mergeCells count="4">
    <mergeCell ref="A27:C27"/>
    <mergeCell ref="A1:C1"/>
    <mergeCell ref="A4:C4"/>
    <mergeCell ref="A16:C1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CE,Félkövér"&amp;12 14. melléklet a 5/2018.(V.25.)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6"/>
  <sheetViews>
    <sheetView view="pageBreakPreview" zoomScaleNormal="120" zoomScaleSheetLayoutView="100" workbookViewId="0" topLeftCell="A1">
      <selection activeCell="C92" sqref="C92:E146"/>
    </sheetView>
  </sheetViews>
  <sheetFormatPr defaultColWidth="9.00390625" defaultRowHeight="12.75"/>
  <cols>
    <col min="1" max="1" width="9.00390625" style="175" customWidth="1"/>
    <col min="2" max="2" width="64.875" style="175" customWidth="1"/>
    <col min="3" max="3" width="17.375" style="175" customWidth="1"/>
    <col min="4" max="5" width="17.375" style="176" customWidth="1"/>
    <col min="6" max="16384" width="9.375" style="178" customWidth="1"/>
  </cols>
  <sheetData>
    <row r="1" spans="1:5" ht="15.75" customHeight="1">
      <c r="A1" s="705" t="s">
        <v>22</v>
      </c>
      <c r="B1" s="705"/>
      <c r="C1" s="705"/>
      <c r="D1" s="705"/>
      <c r="E1" s="705"/>
    </row>
    <row r="2" spans="1:5" ht="15.75" customHeight="1" thickBot="1">
      <c r="A2" s="17" t="s">
        <v>109</v>
      </c>
      <c r="B2" s="17"/>
      <c r="C2" s="17"/>
      <c r="D2" s="173"/>
      <c r="E2" s="173" t="s">
        <v>147</v>
      </c>
    </row>
    <row r="3" spans="1:5" ht="15.75" customHeight="1">
      <c r="A3" s="714" t="s">
        <v>73</v>
      </c>
      <c r="B3" s="716" t="s">
        <v>24</v>
      </c>
      <c r="C3" s="718" t="s">
        <v>692</v>
      </c>
      <c r="D3" s="718"/>
      <c r="E3" s="719"/>
    </row>
    <row r="4" spans="1:5" ht="37.5" customHeight="1" thickBot="1">
      <c r="A4" s="715"/>
      <c r="B4" s="717"/>
      <c r="C4" s="19" t="s">
        <v>169</v>
      </c>
      <c r="D4" s="19" t="s">
        <v>170</v>
      </c>
      <c r="E4" s="20" t="s">
        <v>171</v>
      </c>
    </row>
    <row r="5" spans="1:5" s="179" customFormat="1" ht="12" customHeight="1" thickBot="1">
      <c r="A5" s="155" t="s">
        <v>357</v>
      </c>
      <c r="B5" s="156" t="s">
        <v>358</v>
      </c>
      <c r="C5" s="156" t="s">
        <v>359</v>
      </c>
      <c r="D5" s="156" t="s">
        <v>360</v>
      </c>
      <c r="E5" s="157" t="s">
        <v>361</v>
      </c>
    </row>
    <row r="6" spans="1:5" s="180" customFormat="1" ht="12" customHeight="1" thickBot="1">
      <c r="A6" s="150" t="s">
        <v>25</v>
      </c>
      <c r="B6" s="277" t="s">
        <v>241</v>
      </c>
      <c r="C6" s="172">
        <f>SUM(C7:C12)</f>
        <v>7812</v>
      </c>
      <c r="D6" s="650">
        <f>SUM(D7:D12)</f>
        <v>8141</v>
      </c>
      <c r="E6" s="664">
        <f>SUM(E7:E12)</f>
        <v>8141</v>
      </c>
    </row>
    <row r="7" spans="1:5" s="180" customFormat="1" ht="12" customHeight="1">
      <c r="A7" s="145" t="s">
        <v>85</v>
      </c>
      <c r="B7" s="278" t="s">
        <v>242</v>
      </c>
      <c r="C7" s="257">
        <v>4112</v>
      </c>
      <c r="D7" s="651">
        <v>4112</v>
      </c>
      <c r="E7" s="665">
        <v>4112</v>
      </c>
    </row>
    <row r="8" spans="1:5" s="180" customFormat="1" ht="12" customHeight="1">
      <c r="A8" s="144" t="s">
        <v>86</v>
      </c>
      <c r="B8" s="279" t="s">
        <v>243</v>
      </c>
      <c r="C8" s="256"/>
      <c r="D8" s="651"/>
      <c r="E8" s="666"/>
    </row>
    <row r="9" spans="1:5" s="180" customFormat="1" ht="12" customHeight="1">
      <c r="A9" s="144" t="s">
        <v>87</v>
      </c>
      <c r="B9" s="279" t="s">
        <v>244</v>
      </c>
      <c r="C9" s="256">
        <v>2500</v>
      </c>
      <c r="D9" s="651">
        <v>2618</v>
      </c>
      <c r="E9" s="666">
        <v>2618</v>
      </c>
    </row>
    <row r="10" spans="1:5" s="180" customFormat="1" ht="12" customHeight="1">
      <c r="A10" s="144" t="s">
        <v>88</v>
      </c>
      <c r="B10" s="279" t="s">
        <v>245</v>
      </c>
      <c r="C10" s="256">
        <v>1200</v>
      </c>
      <c r="D10" s="651">
        <v>1200</v>
      </c>
      <c r="E10" s="666">
        <v>1200</v>
      </c>
    </row>
    <row r="11" spans="1:5" s="180" customFormat="1" ht="12" customHeight="1">
      <c r="A11" s="144" t="s">
        <v>106</v>
      </c>
      <c r="B11" s="279" t="s">
        <v>246</v>
      </c>
      <c r="C11" s="256"/>
      <c r="D11" s="651"/>
      <c r="E11" s="666"/>
    </row>
    <row r="12" spans="1:5" s="180" customFormat="1" ht="12" customHeight="1" thickBot="1">
      <c r="A12" s="146" t="s">
        <v>89</v>
      </c>
      <c r="B12" s="280" t="s">
        <v>247</v>
      </c>
      <c r="C12" s="256"/>
      <c r="D12" s="652">
        <v>211</v>
      </c>
      <c r="E12" s="667">
        <v>211</v>
      </c>
    </row>
    <row r="13" spans="1:5" s="180" customFormat="1" ht="12" customHeight="1" thickBot="1">
      <c r="A13" s="150" t="s">
        <v>26</v>
      </c>
      <c r="B13" s="281" t="s">
        <v>248</v>
      </c>
      <c r="C13" s="172">
        <f>+C14+C15+C16+C17+C18</f>
        <v>8878</v>
      </c>
      <c r="D13" s="653">
        <f>+D14+D15+D16+D17+D18</f>
        <v>28684</v>
      </c>
      <c r="E13" s="664">
        <v>28684</v>
      </c>
    </row>
    <row r="14" spans="1:5" s="180" customFormat="1" ht="12" customHeight="1">
      <c r="A14" s="145" t="s">
        <v>91</v>
      </c>
      <c r="B14" s="278" t="s">
        <v>249</v>
      </c>
      <c r="C14" s="257"/>
      <c r="D14" s="654"/>
      <c r="E14" s="665"/>
    </row>
    <row r="15" spans="1:5" s="180" customFormat="1" ht="12" customHeight="1">
      <c r="A15" s="144" t="s">
        <v>92</v>
      </c>
      <c r="B15" s="279" t="s">
        <v>250</v>
      </c>
      <c r="C15" s="256"/>
      <c r="D15" s="651"/>
      <c r="E15" s="666"/>
    </row>
    <row r="16" spans="1:5" s="180" customFormat="1" ht="12" customHeight="1">
      <c r="A16" s="144" t="s">
        <v>93</v>
      </c>
      <c r="B16" s="279" t="s">
        <v>251</v>
      </c>
      <c r="C16" s="256"/>
      <c r="D16" s="651"/>
      <c r="E16" s="666"/>
    </row>
    <row r="17" spans="1:5" s="180" customFormat="1" ht="12" customHeight="1">
      <c r="A17" s="144" t="s">
        <v>94</v>
      </c>
      <c r="B17" s="279" t="s">
        <v>252</v>
      </c>
      <c r="C17" s="256"/>
      <c r="D17" s="651"/>
      <c r="E17" s="666"/>
    </row>
    <row r="18" spans="1:5" s="180" customFormat="1" ht="12" customHeight="1">
      <c r="A18" s="144" t="s">
        <v>95</v>
      </c>
      <c r="B18" s="279" t="s">
        <v>253</v>
      </c>
      <c r="C18" s="256">
        <v>8878</v>
      </c>
      <c r="D18" s="651">
        <v>28684</v>
      </c>
      <c r="E18" s="666">
        <v>28684</v>
      </c>
    </row>
    <row r="19" spans="1:5" s="180" customFormat="1" ht="12" customHeight="1" thickBot="1">
      <c r="A19" s="146" t="s">
        <v>101</v>
      </c>
      <c r="B19" s="280" t="s">
        <v>254</v>
      </c>
      <c r="C19" s="258"/>
      <c r="D19" s="652">
        <v>3897</v>
      </c>
      <c r="E19" s="667">
        <v>3897</v>
      </c>
    </row>
    <row r="20" spans="1:5" s="180" customFormat="1" ht="12" customHeight="1" thickBot="1">
      <c r="A20" s="150" t="s">
        <v>27</v>
      </c>
      <c r="B20" s="277" t="s">
        <v>255</v>
      </c>
      <c r="C20" s="172">
        <f>+C21+C22+C23+C24+C25</f>
        <v>0</v>
      </c>
      <c r="D20" s="653">
        <f>+D21+D22+D23+D24+D25</f>
        <v>89612</v>
      </c>
      <c r="E20" s="664">
        <v>89612</v>
      </c>
    </row>
    <row r="21" spans="1:5" s="180" customFormat="1" ht="12" customHeight="1">
      <c r="A21" s="145" t="s">
        <v>74</v>
      </c>
      <c r="B21" s="278" t="s">
        <v>256</v>
      </c>
      <c r="C21" s="257"/>
      <c r="D21" s="654"/>
      <c r="E21" s="665"/>
    </row>
    <row r="22" spans="1:5" s="180" customFormat="1" ht="12" customHeight="1">
      <c r="A22" s="144" t="s">
        <v>75</v>
      </c>
      <c r="B22" s="279" t="s">
        <v>257</v>
      </c>
      <c r="C22" s="256"/>
      <c r="D22" s="651"/>
      <c r="E22" s="666"/>
    </row>
    <row r="23" spans="1:5" s="180" customFormat="1" ht="12" customHeight="1">
      <c r="A23" s="144" t="s">
        <v>76</v>
      </c>
      <c r="B23" s="279" t="s">
        <v>258</v>
      </c>
      <c r="C23" s="256"/>
      <c r="D23" s="651"/>
      <c r="E23" s="666"/>
    </row>
    <row r="24" spans="1:5" s="180" customFormat="1" ht="12" customHeight="1">
      <c r="A24" s="144" t="s">
        <v>77</v>
      </c>
      <c r="B24" s="279" t="s">
        <v>259</v>
      </c>
      <c r="C24" s="256"/>
      <c r="D24" s="651"/>
      <c r="E24" s="666"/>
    </row>
    <row r="25" spans="1:5" s="180" customFormat="1" ht="12" customHeight="1">
      <c r="A25" s="144" t="s">
        <v>117</v>
      </c>
      <c r="B25" s="279" t="s">
        <v>260</v>
      </c>
      <c r="C25" s="256"/>
      <c r="D25" s="651">
        <v>89612</v>
      </c>
      <c r="E25" s="666">
        <v>89612</v>
      </c>
    </row>
    <row r="26" spans="1:5" s="180" customFormat="1" ht="12" customHeight="1" thickBot="1">
      <c r="A26" s="146" t="s">
        <v>118</v>
      </c>
      <c r="B26" s="280" t="s">
        <v>261</v>
      </c>
      <c r="C26" s="258"/>
      <c r="D26" s="652">
        <v>77500</v>
      </c>
      <c r="E26" s="667">
        <v>77500</v>
      </c>
    </row>
    <row r="27" spans="1:5" s="180" customFormat="1" ht="12" customHeight="1" thickBot="1">
      <c r="A27" s="150" t="s">
        <v>119</v>
      </c>
      <c r="B27" s="277" t="s">
        <v>262</v>
      </c>
      <c r="C27" s="259">
        <f>+C28+C31+C32+C33</f>
        <v>20000</v>
      </c>
      <c r="D27" s="655">
        <f>+D28+D31+D32+D33</f>
        <v>16667</v>
      </c>
      <c r="E27" s="668">
        <f>+E28+E31+E32+E33</f>
        <v>16667</v>
      </c>
    </row>
    <row r="28" spans="1:5" s="180" customFormat="1" ht="12" customHeight="1">
      <c r="A28" s="145" t="s">
        <v>263</v>
      </c>
      <c r="B28" s="278" t="s">
        <v>264</v>
      </c>
      <c r="C28" s="470">
        <f>+C29+C30</f>
        <v>17400</v>
      </c>
      <c r="D28" s="656">
        <f>+D29+D30</f>
        <v>13786</v>
      </c>
      <c r="E28" s="669">
        <v>13786</v>
      </c>
    </row>
    <row r="29" spans="1:5" s="180" customFormat="1" ht="12" customHeight="1">
      <c r="A29" s="144" t="s">
        <v>265</v>
      </c>
      <c r="B29" s="279" t="s">
        <v>266</v>
      </c>
      <c r="C29" s="256">
        <v>400</v>
      </c>
      <c r="D29" s="651">
        <v>436</v>
      </c>
      <c r="E29" s="666">
        <v>436</v>
      </c>
    </row>
    <row r="30" spans="1:5" s="180" customFormat="1" ht="12" customHeight="1">
      <c r="A30" s="144" t="s">
        <v>267</v>
      </c>
      <c r="B30" s="279" t="s">
        <v>268</v>
      </c>
      <c r="C30" s="256">
        <v>17000</v>
      </c>
      <c r="D30" s="651">
        <v>13350</v>
      </c>
      <c r="E30" s="666">
        <v>13350</v>
      </c>
    </row>
    <row r="31" spans="1:5" s="180" customFormat="1" ht="12" customHeight="1">
      <c r="A31" s="144" t="s">
        <v>269</v>
      </c>
      <c r="B31" s="279" t="s">
        <v>270</v>
      </c>
      <c r="C31" s="256">
        <v>1300</v>
      </c>
      <c r="D31" s="651">
        <v>1524</v>
      </c>
      <c r="E31" s="666">
        <v>1524</v>
      </c>
    </row>
    <row r="32" spans="1:5" s="180" customFormat="1" ht="12" customHeight="1">
      <c r="A32" s="144" t="s">
        <v>271</v>
      </c>
      <c r="B32" s="279" t="s">
        <v>272</v>
      </c>
      <c r="C32" s="256"/>
      <c r="D32" s="651"/>
      <c r="E32" s="666"/>
    </row>
    <row r="33" spans="1:5" s="180" customFormat="1" ht="12" customHeight="1" thickBot="1">
      <c r="A33" s="146" t="s">
        <v>273</v>
      </c>
      <c r="B33" s="280" t="s">
        <v>274</v>
      </c>
      <c r="C33" s="258">
        <v>1300</v>
      </c>
      <c r="D33" s="652">
        <v>1357</v>
      </c>
      <c r="E33" s="667">
        <v>1357</v>
      </c>
    </row>
    <row r="34" spans="1:5" s="180" customFormat="1" ht="12" customHeight="1" thickBot="1">
      <c r="A34" s="150" t="s">
        <v>29</v>
      </c>
      <c r="B34" s="277" t="s">
        <v>275</v>
      </c>
      <c r="C34" s="172">
        <f>SUM(C35:C45)</f>
        <v>9372</v>
      </c>
      <c r="D34" s="653">
        <f>SUM(D35:D45)</f>
        <v>2575</v>
      </c>
      <c r="E34" s="664">
        <f>SUM(E35:E45)</f>
        <v>2575</v>
      </c>
    </row>
    <row r="35" spans="1:5" s="180" customFormat="1" ht="12" customHeight="1">
      <c r="A35" s="145" t="s">
        <v>78</v>
      </c>
      <c r="B35" s="278" t="s">
        <v>276</v>
      </c>
      <c r="C35" s="257">
        <v>1850</v>
      </c>
      <c r="D35" s="654">
        <v>2312</v>
      </c>
      <c r="E35" s="665">
        <v>2312</v>
      </c>
    </row>
    <row r="36" spans="1:5" s="180" customFormat="1" ht="12" customHeight="1">
      <c r="A36" s="144" t="s">
        <v>79</v>
      </c>
      <c r="B36" s="279" t="s">
        <v>277</v>
      </c>
      <c r="C36" s="256"/>
      <c r="D36" s="651"/>
      <c r="E36" s="666"/>
    </row>
    <row r="37" spans="1:5" s="180" customFormat="1" ht="12" customHeight="1">
      <c r="A37" s="144" t="s">
        <v>80</v>
      </c>
      <c r="B37" s="279" t="s">
        <v>278</v>
      </c>
      <c r="C37" s="256"/>
      <c r="D37" s="651">
        <v>6</v>
      </c>
      <c r="E37" s="666">
        <v>6</v>
      </c>
    </row>
    <row r="38" spans="1:5" s="180" customFormat="1" ht="12" customHeight="1">
      <c r="A38" s="144" t="s">
        <v>121</v>
      </c>
      <c r="B38" s="279" t="s">
        <v>279</v>
      </c>
      <c r="C38" s="256">
        <v>20</v>
      </c>
      <c r="D38" s="651">
        <v>49</v>
      </c>
      <c r="E38" s="666">
        <v>49</v>
      </c>
    </row>
    <row r="39" spans="1:5" s="180" customFormat="1" ht="12" customHeight="1">
      <c r="A39" s="144" t="s">
        <v>122</v>
      </c>
      <c r="B39" s="279" t="s">
        <v>280</v>
      </c>
      <c r="C39" s="256"/>
      <c r="D39" s="651"/>
      <c r="E39" s="666"/>
    </row>
    <row r="40" spans="1:5" s="180" customFormat="1" ht="12" customHeight="1">
      <c r="A40" s="144" t="s">
        <v>123</v>
      </c>
      <c r="B40" s="279" t="s">
        <v>281</v>
      </c>
      <c r="C40" s="256"/>
      <c r="D40" s="651"/>
      <c r="E40" s="666"/>
    </row>
    <row r="41" spans="1:5" s="180" customFormat="1" ht="12" customHeight="1">
      <c r="A41" s="144" t="s">
        <v>124</v>
      </c>
      <c r="B41" s="279" t="s">
        <v>282</v>
      </c>
      <c r="C41" s="256"/>
      <c r="D41" s="651"/>
      <c r="E41" s="666"/>
    </row>
    <row r="42" spans="1:5" s="180" customFormat="1" ht="12" customHeight="1">
      <c r="A42" s="144" t="s">
        <v>125</v>
      </c>
      <c r="B42" s="279" t="s">
        <v>283</v>
      </c>
      <c r="C42" s="256">
        <v>2</v>
      </c>
      <c r="D42" s="651">
        <v>1</v>
      </c>
      <c r="E42" s="666">
        <v>1</v>
      </c>
    </row>
    <row r="43" spans="1:5" s="180" customFormat="1" ht="12" customHeight="1">
      <c r="A43" s="144" t="s">
        <v>284</v>
      </c>
      <c r="B43" s="279" t="s">
        <v>285</v>
      </c>
      <c r="C43" s="471"/>
      <c r="D43" s="657"/>
      <c r="E43" s="670"/>
    </row>
    <row r="44" spans="1:5" s="180" customFormat="1" ht="12" customHeight="1">
      <c r="A44" s="146" t="s">
        <v>286</v>
      </c>
      <c r="B44" s="280" t="s">
        <v>695</v>
      </c>
      <c r="C44" s="472"/>
      <c r="D44" s="658">
        <v>66</v>
      </c>
      <c r="E44" s="671">
        <v>66</v>
      </c>
    </row>
    <row r="45" spans="1:5" s="180" customFormat="1" ht="12" customHeight="1" thickBot="1">
      <c r="A45" s="146" t="s">
        <v>286</v>
      </c>
      <c r="B45" s="280" t="s">
        <v>287</v>
      </c>
      <c r="C45" s="472">
        <v>7500</v>
      </c>
      <c r="D45" s="658">
        <v>141</v>
      </c>
      <c r="E45" s="671">
        <v>141</v>
      </c>
    </row>
    <row r="46" spans="1:5" s="180" customFormat="1" ht="12" customHeight="1" thickBot="1">
      <c r="A46" s="150" t="s">
        <v>30</v>
      </c>
      <c r="B46" s="277" t="s">
        <v>288</v>
      </c>
      <c r="C46" s="172">
        <f>SUM(C47:C51)</f>
        <v>4700</v>
      </c>
      <c r="D46" s="653">
        <f>SUM(D47:D51)</f>
        <v>4950</v>
      </c>
      <c r="E46" s="664">
        <v>4950</v>
      </c>
    </row>
    <row r="47" spans="1:5" s="180" customFormat="1" ht="12" customHeight="1">
      <c r="A47" s="145" t="s">
        <v>81</v>
      </c>
      <c r="B47" s="278" t="s">
        <v>289</v>
      </c>
      <c r="C47" s="473"/>
      <c r="D47" s="659"/>
      <c r="E47" s="672"/>
    </row>
    <row r="48" spans="1:5" s="180" customFormat="1" ht="12" customHeight="1">
      <c r="A48" s="144" t="s">
        <v>82</v>
      </c>
      <c r="B48" s="279" t="s">
        <v>290</v>
      </c>
      <c r="C48" s="471">
        <v>4000</v>
      </c>
      <c r="D48" s="657">
        <v>4000</v>
      </c>
      <c r="E48" s="670">
        <v>4000</v>
      </c>
    </row>
    <row r="49" spans="1:5" s="180" customFormat="1" ht="12" customHeight="1">
      <c r="A49" s="144" t="s">
        <v>291</v>
      </c>
      <c r="B49" s="279" t="s">
        <v>292</v>
      </c>
      <c r="C49" s="471">
        <v>700</v>
      </c>
      <c r="D49" s="657">
        <v>950</v>
      </c>
      <c r="E49" s="670">
        <v>950</v>
      </c>
    </row>
    <row r="50" spans="1:5" s="180" customFormat="1" ht="12" customHeight="1">
      <c r="A50" s="144" t="s">
        <v>293</v>
      </c>
      <c r="B50" s="279" t="s">
        <v>294</v>
      </c>
      <c r="C50" s="471"/>
      <c r="D50" s="657"/>
      <c r="E50" s="670"/>
    </row>
    <row r="51" spans="1:5" s="180" customFormat="1" ht="12" customHeight="1" thickBot="1">
      <c r="A51" s="146" t="s">
        <v>295</v>
      </c>
      <c r="B51" s="280" t="s">
        <v>296</v>
      </c>
      <c r="C51" s="472"/>
      <c r="D51" s="658"/>
      <c r="E51" s="671"/>
    </row>
    <row r="52" spans="1:5" s="180" customFormat="1" ht="13.5" thickBot="1">
      <c r="A52" s="150" t="s">
        <v>126</v>
      </c>
      <c r="B52" s="277" t="s">
        <v>297</v>
      </c>
      <c r="C52" s="172">
        <f>SUM(C53:C55)</f>
        <v>0</v>
      </c>
      <c r="D52" s="653">
        <f>SUM(D53:D55)</f>
        <v>0</v>
      </c>
      <c r="E52" s="664">
        <f>SUM(E53:E55)</f>
        <v>0</v>
      </c>
    </row>
    <row r="53" spans="1:5" s="180" customFormat="1" ht="12.75">
      <c r="A53" s="145" t="s">
        <v>83</v>
      </c>
      <c r="B53" s="278" t="s">
        <v>298</v>
      </c>
      <c r="C53" s="257"/>
      <c r="D53" s="654"/>
      <c r="E53" s="665"/>
    </row>
    <row r="54" spans="1:5" s="180" customFormat="1" ht="14.25" customHeight="1">
      <c r="A54" s="144" t="s">
        <v>84</v>
      </c>
      <c r="B54" s="279" t="s">
        <v>455</v>
      </c>
      <c r="C54" s="256"/>
      <c r="D54" s="651"/>
      <c r="E54" s="666"/>
    </row>
    <row r="55" spans="1:5" s="180" customFormat="1" ht="12.75">
      <c r="A55" s="144" t="s">
        <v>300</v>
      </c>
      <c r="B55" s="279" t="s">
        <v>301</v>
      </c>
      <c r="C55" s="256"/>
      <c r="D55" s="651"/>
      <c r="E55" s="666"/>
    </row>
    <row r="56" spans="1:5" s="180" customFormat="1" ht="13.5" thickBot="1">
      <c r="A56" s="146" t="s">
        <v>302</v>
      </c>
      <c r="B56" s="280" t="s">
        <v>303</v>
      </c>
      <c r="C56" s="258"/>
      <c r="D56" s="652"/>
      <c r="E56" s="667"/>
    </row>
    <row r="57" spans="1:5" s="180" customFormat="1" ht="13.5" thickBot="1">
      <c r="A57" s="150" t="s">
        <v>32</v>
      </c>
      <c r="B57" s="281" t="s">
        <v>304</v>
      </c>
      <c r="C57" s="172">
        <f>SUM(C58:C60)</f>
        <v>0</v>
      </c>
      <c r="D57" s="653">
        <f>SUM(D58:D60)</f>
        <v>9594</v>
      </c>
      <c r="E57" s="664">
        <f>SUM(E58:E61)</f>
        <v>9594</v>
      </c>
    </row>
    <row r="58" spans="1:5" s="180" customFormat="1" ht="12.75">
      <c r="A58" s="144" t="s">
        <v>127</v>
      </c>
      <c r="B58" s="278" t="s">
        <v>305</v>
      </c>
      <c r="C58" s="471"/>
      <c r="D58" s="659"/>
      <c r="E58" s="670"/>
    </row>
    <row r="59" spans="1:5" s="180" customFormat="1" ht="12.75" customHeight="1">
      <c r="A59" s="144" t="s">
        <v>128</v>
      </c>
      <c r="B59" s="279" t="s">
        <v>456</v>
      </c>
      <c r="C59" s="471"/>
      <c r="D59" s="657"/>
      <c r="E59" s="670"/>
    </row>
    <row r="60" spans="1:5" s="180" customFormat="1" ht="12.75">
      <c r="A60" s="144" t="s">
        <v>148</v>
      </c>
      <c r="B60" s="279" t="s">
        <v>307</v>
      </c>
      <c r="C60" s="471"/>
      <c r="D60" s="657">
        <v>9594</v>
      </c>
      <c r="E60" s="670">
        <v>9594</v>
      </c>
    </row>
    <row r="61" spans="1:5" s="180" customFormat="1" ht="13.5" thickBot="1">
      <c r="A61" s="144" t="s">
        <v>308</v>
      </c>
      <c r="B61" s="280" t="s">
        <v>309</v>
      </c>
      <c r="C61" s="471"/>
      <c r="D61" s="658"/>
      <c r="E61" s="670"/>
    </row>
    <row r="62" spans="1:5" s="180" customFormat="1" ht="13.5" thickBot="1">
      <c r="A62" s="150" t="s">
        <v>33</v>
      </c>
      <c r="B62" s="277" t="s">
        <v>310</v>
      </c>
      <c r="C62" s="259">
        <f>+C6+C13+C20+C27+C34+C46+C52+C57</f>
        <v>50762</v>
      </c>
      <c r="D62" s="655">
        <f>+D6+D13+D20+D27+D34+D46+D52+D57</f>
        <v>160223</v>
      </c>
      <c r="E62" s="668">
        <f>+E6+E13+E20+E27+E34+E46+E52+E57</f>
        <v>160223</v>
      </c>
    </row>
    <row r="63" spans="1:5" s="180" customFormat="1" ht="13.5" thickBot="1">
      <c r="A63" s="190" t="s">
        <v>311</v>
      </c>
      <c r="B63" s="281" t="s">
        <v>544</v>
      </c>
      <c r="C63" s="172">
        <f>SUM(C64:C66)</f>
        <v>0</v>
      </c>
      <c r="D63" s="650">
        <f>SUM(D64:D66)</f>
        <v>0</v>
      </c>
      <c r="E63" s="664">
        <f>+E64+E65+E66</f>
        <v>0</v>
      </c>
    </row>
    <row r="64" spans="1:5" s="180" customFormat="1" ht="12.75">
      <c r="A64" s="144" t="s">
        <v>313</v>
      </c>
      <c r="B64" s="278" t="s">
        <v>314</v>
      </c>
      <c r="C64" s="471"/>
      <c r="D64" s="657"/>
      <c r="E64" s="670"/>
    </row>
    <row r="65" spans="1:5" s="180" customFormat="1" ht="12.75">
      <c r="A65" s="144" t="s">
        <v>315</v>
      </c>
      <c r="B65" s="279" t="s">
        <v>316</v>
      </c>
      <c r="C65" s="471"/>
      <c r="D65" s="657"/>
      <c r="E65" s="670"/>
    </row>
    <row r="66" spans="1:5" s="180" customFormat="1" ht="13.5" thickBot="1">
      <c r="A66" s="144" t="s">
        <v>317</v>
      </c>
      <c r="B66" s="135" t="s">
        <v>362</v>
      </c>
      <c r="C66" s="471"/>
      <c r="D66" s="658"/>
      <c r="E66" s="670"/>
    </row>
    <row r="67" spans="1:5" s="180" customFormat="1" ht="13.5" thickBot="1">
      <c r="A67" s="190" t="s">
        <v>319</v>
      </c>
      <c r="B67" s="281" t="s">
        <v>320</v>
      </c>
      <c r="C67" s="172">
        <f>SUM(C68:C71)</f>
        <v>0</v>
      </c>
      <c r="D67" s="653">
        <f>SUM(D68:D71)</f>
        <v>0</v>
      </c>
      <c r="E67" s="664">
        <f>+E68+E69+E70+E71</f>
        <v>0</v>
      </c>
    </row>
    <row r="68" spans="1:5" s="180" customFormat="1" ht="12.75">
      <c r="A68" s="144" t="s">
        <v>107</v>
      </c>
      <c r="B68" s="278" t="s">
        <v>321</v>
      </c>
      <c r="C68" s="471"/>
      <c r="D68" s="659"/>
      <c r="E68" s="670"/>
    </row>
    <row r="69" spans="1:5" s="180" customFormat="1" ht="12.75">
      <c r="A69" s="144" t="s">
        <v>108</v>
      </c>
      <c r="B69" s="279" t="s">
        <v>322</v>
      </c>
      <c r="C69" s="471"/>
      <c r="D69" s="657"/>
      <c r="E69" s="670"/>
    </row>
    <row r="70" spans="1:5" s="180" customFormat="1" ht="12" customHeight="1">
      <c r="A70" s="144" t="s">
        <v>323</v>
      </c>
      <c r="B70" s="279" t="s">
        <v>324</v>
      </c>
      <c r="C70" s="471"/>
      <c r="D70" s="657"/>
      <c r="E70" s="670"/>
    </row>
    <row r="71" spans="1:5" s="180" customFormat="1" ht="12" customHeight="1" thickBot="1">
      <c r="A71" s="144" t="s">
        <v>325</v>
      </c>
      <c r="B71" s="280" t="s">
        <v>326</v>
      </c>
      <c r="C71" s="471"/>
      <c r="D71" s="658"/>
      <c r="E71" s="670"/>
    </row>
    <row r="72" spans="1:5" s="180" customFormat="1" ht="12" customHeight="1" thickBot="1">
      <c r="A72" s="190" t="s">
        <v>327</v>
      </c>
      <c r="B72" s="281" t="s">
        <v>328</v>
      </c>
      <c r="C72" s="172">
        <f>SUM(C73:C74)</f>
        <v>16384</v>
      </c>
      <c r="D72" s="653">
        <f>SUM(D73:D74)</f>
        <v>10941</v>
      </c>
      <c r="E72" s="664">
        <f>+E73+E74</f>
        <v>10941</v>
      </c>
    </row>
    <row r="73" spans="1:5" s="180" customFormat="1" ht="12" customHeight="1">
      <c r="A73" s="144" t="s">
        <v>329</v>
      </c>
      <c r="B73" s="278" t="s">
        <v>330</v>
      </c>
      <c r="C73" s="471">
        <v>16384</v>
      </c>
      <c r="D73" s="659">
        <v>10941</v>
      </c>
      <c r="E73" s="670">
        <v>10941</v>
      </c>
    </row>
    <row r="74" spans="1:5" s="180" customFormat="1" ht="12" customHeight="1" thickBot="1">
      <c r="A74" s="144" t="s">
        <v>331</v>
      </c>
      <c r="B74" s="280" t="s">
        <v>332</v>
      </c>
      <c r="C74" s="471"/>
      <c r="D74" s="658"/>
      <c r="E74" s="670"/>
    </row>
    <row r="75" spans="1:5" s="180" customFormat="1" ht="12" customHeight="1" thickBot="1">
      <c r="A75" s="190" t="s">
        <v>333</v>
      </c>
      <c r="B75" s="281" t="s">
        <v>334</v>
      </c>
      <c r="C75" s="172">
        <f>SUM(C76:C78)</f>
        <v>0</v>
      </c>
      <c r="D75" s="653">
        <f>SUM(D76:D78)</f>
        <v>0</v>
      </c>
      <c r="E75" s="664">
        <f>+E76+E77+E78</f>
        <v>571</v>
      </c>
    </row>
    <row r="76" spans="1:5" s="180" customFormat="1" ht="12" customHeight="1">
      <c r="A76" s="144" t="s">
        <v>335</v>
      </c>
      <c r="B76" s="278" t="s">
        <v>336</v>
      </c>
      <c r="C76" s="471"/>
      <c r="D76" s="659"/>
      <c r="E76" s="670">
        <v>571</v>
      </c>
    </row>
    <row r="77" spans="1:5" s="180" customFormat="1" ht="12" customHeight="1">
      <c r="A77" s="144" t="s">
        <v>337</v>
      </c>
      <c r="B77" s="279" t="s">
        <v>338</v>
      </c>
      <c r="C77" s="471"/>
      <c r="D77" s="657"/>
      <c r="E77" s="670"/>
    </row>
    <row r="78" spans="1:5" s="180" customFormat="1" ht="12" customHeight="1" thickBot="1">
      <c r="A78" s="144" t="s">
        <v>339</v>
      </c>
      <c r="B78" s="280" t="s">
        <v>340</v>
      </c>
      <c r="C78" s="471"/>
      <c r="D78" s="658"/>
      <c r="E78" s="670"/>
    </row>
    <row r="79" spans="1:5" s="180" customFormat="1" ht="12" customHeight="1" thickBot="1">
      <c r="A79" s="190" t="s">
        <v>341</v>
      </c>
      <c r="B79" s="281" t="s">
        <v>342</v>
      </c>
      <c r="C79" s="172">
        <f>SUM(C80:C83)</f>
        <v>0</v>
      </c>
      <c r="D79" s="653">
        <f>SUM(D80:D83)</f>
        <v>0</v>
      </c>
      <c r="E79" s="664">
        <f>+E80+E81+E82+E83</f>
        <v>0</v>
      </c>
    </row>
    <row r="80" spans="1:5" s="180" customFormat="1" ht="12" customHeight="1">
      <c r="A80" s="275" t="s">
        <v>343</v>
      </c>
      <c r="B80" s="278" t="s">
        <v>344</v>
      </c>
      <c r="C80" s="471"/>
      <c r="D80" s="659"/>
      <c r="E80" s="670"/>
    </row>
    <row r="81" spans="1:5" s="180" customFormat="1" ht="12" customHeight="1">
      <c r="A81" s="276" t="s">
        <v>345</v>
      </c>
      <c r="B81" s="279" t="s">
        <v>346</v>
      </c>
      <c r="C81" s="471"/>
      <c r="D81" s="657"/>
      <c r="E81" s="670"/>
    </row>
    <row r="82" spans="1:5" s="180" customFormat="1" ht="12" customHeight="1">
      <c r="A82" s="276" t="s">
        <v>347</v>
      </c>
      <c r="B82" s="279" t="s">
        <v>348</v>
      </c>
      <c r="C82" s="471"/>
      <c r="D82" s="657"/>
      <c r="E82" s="670"/>
    </row>
    <row r="83" spans="1:5" s="180" customFormat="1" ht="12" customHeight="1" thickBot="1">
      <c r="A83" s="191" t="s">
        <v>349</v>
      </c>
      <c r="B83" s="280" t="s">
        <v>350</v>
      </c>
      <c r="C83" s="471"/>
      <c r="D83" s="658"/>
      <c r="E83" s="670"/>
    </row>
    <row r="84" spans="1:5" s="180" customFormat="1" ht="12" customHeight="1" thickBot="1">
      <c r="A84" s="190" t="s">
        <v>351</v>
      </c>
      <c r="B84" s="281" t="s">
        <v>352</v>
      </c>
      <c r="C84" s="474"/>
      <c r="D84" s="660"/>
      <c r="E84" s="673"/>
    </row>
    <row r="85" spans="1:5" s="180" customFormat="1" ht="13.5" customHeight="1" thickBot="1">
      <c r="A85" s="190" t="s">
        <v>353</v>
      </c>
      <c r="B85" s="134" t="s">
        <v>354</v>
      </c>
      <c r="C85" s="259">
        <v>16384</v>
      </c>
      <c r="D85" s="655">
        <v>10941</v>
      </c>
      <c r="E85" s="668">
        <f>+E63+E67+E72+E75+E79+E84</f>
        <v>11512</v>
      </c>
    </row>
    <row r="86" spans="1:5" s="180" customFormat="1" ht="12" customHeight="1" thickBot="1">
      <c r="A86" s="192" t="s">
        <v>355</v>
      </c>
      <c r="B86" s="136" t="s">
        <v>356</v>
      </c>
      <c r="C86" s="259">
        <f>+C62+C85</f>
        <v>67146</v>
      </c>
      <c r="D86" s="661">
        <f>+D62+D85</f>
        <v>171164</v>
      </c>
      <c r="E86" s="668">
        <f>+E62+E85</f>
        <v>171735</v>
      </c>
    </row>
    <row r="87" spans="1:5" ht="16.5" customHeight="1">
      <c r="A87" s="705" t="s">
        <v>54</v>
      </c>
      <c r="B87" s="705"/>
      <c r="C87" s="705"/>
      <c r="D87" s="705"/>
      <c r="E87" s="705"/>
    </row>
    <row r="88" spans="1:5" s="186" customFormat="1" ht="16.5" customHeight="1" thickBot="1">
      <c r="A88" s="18" t="s">
        <v>110</v>
      </c>
      <c r="B88" s="18"/>
      <c r="C88" s="18"/>
      <c r="D88" s="159"/>
      <c r="E88" s="159" t="s">
        <v>147</v>
      </c>
    </row>
    <row r="89" spans="1:5" s="186" customFormat="1" ht="16.5" customHeight="1">
      <c r="A89" s="714" t="s">
        <v>73</v>
      </c>
      <c r="B89" s="716" t="s">
        <v>168</v>
      </c>
      <c r="C89" s="718" t="s">
        <v>652</v>
      </c>
      <c r="D89" s="718"/>
      <c r="E89" s="719"/>
    </row>
    <row r="90" spans="1:5" ht="37.5" customHeight="1" thickBot="1">
      <c r="A90" s="715"/>
      <c r="B90" s="717"/>
      <c r="C90" s="19" t="s">
        <v>169</v>
      </c>
      <c r="D90" s="19" t="s">
        <v>170</v>
      </c>
      <c r="E90" s="20" t="s">
        <v>171</v>
      </c>
    </row>
    <row r="91" spans="1:5" s="179" customFormat="1" ht="12" customHeight="1" thickBot="1">
      <c r="A91" s="155" t="s">
        <v>357</v>
      </c>
      <c r="B91" s="156" t="s">
        <v>358</v>
      </c>
      <c r="C91" s="156" t="s">
        <v>359</v>
      </c>
      <c r="D91" s="156" t="s">
        <v>360</v>
      </c>
      <c r="E91" s="189" t="s">
        <v>361</v>
      </c>
    </row>
    <row r="92" spans="1:5" ht="12" customHeight="1" thickBot="1">
      <c r="A92" s="152" t="s">
        <v>25</v>
      </c>
      <c r="B92" s="154" t="s">
        <v>457</v>
      </c>
      <c r="C92" s="254">
        <f>SUM(C93:C97)</f>
        <v>43616</v>
      </c>
      <c r="D92" s="254">
        <f>SUM(D93:D97)</f>
        <v>62739</v>
      </c>
      <c r="E92" s="675">
        <f>SUM(E93:E97)</f>
        <v>62739</v>
      </c>
    </row>
    <row r="93" spans="1:5" ht="12" customHeight="1">
      <c r="A93" s="147" t="s">
        <v>85</v>
      </c>
      <c r="B93" s="282" t="s">
        <v>55</v>
      </c>
      <c r="C93" s="255">
        <v>14646</v>
      </c>
      <c r="D93" s="255">
        <v>29074</v>
      </c>
      <c r="E93" s="676">
        <v>29074</v>
      </c>
    </row>
    <row r="94" spans="1:5" ht="12" customHeight="1">
      <c r="A94" s="144" t="s">
        <v>86</v>
      </c>
      <c r="B94" s="283" t="s">
        <v>129</v>
      </c>
      <c r="C94" s="256">
        <v>3388</v>
      </c>
      <c r="D94" s="256">
        <v>4632</v>
      </c>
      <c r="E94" s="666">
        <v>4632</v>
      </c>
    </row>
    <row r="95" spans="1:5" ht="12" customHeight="1">
      <c r="A95" s="144" t="s">
        <v>87</v>
      </c>
      <c r="B95" s="283" t="s">
        <v>105</v>
      </c>
      <c r="C95" s="258">
        <v>17189</v>
      </c>
      <c r="D95" s="258">
        <v>23611</v>
      </c>
      <c r="E95" s="667">
        <v>23611</v>
      </c>
    </row>
    <row r="96" spans="1:5" ht="12" customHeight="1">
      <c r="A96" s="144" t="s">
        <v>88</v>
      </c>
      <c r="B96" s="284" t="s">
        <v>130</v>
      </c>
      <c r="C96" s="258">
        <v>1545</v>
      </c>
      <c r="D96" s="258">
        <v>881</v>
      </c>
      <c r="E96" s="667">
        <v>881</v>
      </c>
    </row>
    <row r="97" spans="1:5" ht="12" customHeight="1">
      <c r="A97" s="144" t="s">
        <v>96</v>
      </c>
      <c r="B97" s="285" t="s">
        <v>131</v>
      </c>
      <c r="C97" s="258">
        <f>SUM(C98:C107)</f>
        <v>6848</v>
      </c>
      <c r="D97" s="258">
        <f>SUM(D98:D107)</f>
        <v>4541</v>
      </c>
      <c r="E97" s="667">
        <v>4541</v>
      </c>
    </row>
    <row r="98" spans="1:5" ht="12" customHeight="1">
      <c r="A98" s="144" t="s">
        <v>89</v>
      </c>
      <c r="B98" s="283" t="s">
        <v>364</v>
      </c>
      <c r="C98" s="258"/>
      <c r="D98" s="258"/>
      <c r="E98" s="667"/>
    </row>
    <row r="99" spans="1:5" ht="12" customHeight="1">
      <c r="A99" s="144" t="s">
        <v>90</v>
      </c>
      <c r="B99" s="286" t="s">
        <v>365</v>
      </c>
      <c r="C99" s="258"/>
      <c r="D99" s="258"/>
      <c r="E99" s="667"/>
    </row>
    <row r="100" spans="1:5" ht="12" customHeight="1">
      <c r="A100" s="144" t="s">
        <v>97</v>
      </c>
      <c r="B100" s="283" t="s">
        <v>366</v>
      </c>
      <c r="C100" s="258"/>
      <c r="D100" s="258"/>
      <c r="E100" s="667"/>
    </row>
    <row r="101" spans="1:5" ht="12" customHeight="1">
      <c r="A101" s="144" t="s">
        <v>98</v>
      </c>
      <c r="B101" s="283" t="s">
        <v>367</v>
      </c>
      <c r="C101" s="258"/>
      <c r="D101" s="258"/>
      <c r="E101" s="667"/>
    </row>
    <row r="102" spans="1:5" ht="12" customHeight="1">
      <c r="A102" s="144" t="s">
        <v>99</v>
      </c>
      <c r="B102" s="286" t="s">
        <v>368</v>
      </c>
      <c r="C102" s="258">
        <v>5857</v>
      </c>
      <c r="D102" s="258">
        <v>4198</v>
      </c>
      <c r="E102" s="667">
        <v>4198</v>
      </c>
    </row>
    <row r="103" spans="1:5" ht="12" customHeight="1">
      <c r="A103" s="144" t="s">
        <v>100</v>
      </c>
      <c r="B103" s="286" t="s">
        <v>369</v>
      </c>
      <c r="C103" s="258"/>
      <c r="D103" s="258"/>
      <c r="E103" s="667"/>
    </row>
    <row r="104" spans="1:5" ht="12" customHeight="1">
      <c r="A104" s="144" t="s">
        <v>102</v>
      </c>
      <c r="B104" s="283" t="s">
        <v>370</v>
      </c>
      <c r="C104" s="258"/>
      <c r="D104" s="258"/>
      <c r="E104" s="667"/>
    </row>
    <row r="105" spans="1:5" ht="12" customHeight="1">
      <c r="A105" s="143" t="s">
        <v>132</v>
      </c>
      <c r="B105" s="287" t="s">
        <v>371</v>
      </c>
      <c r="C105" s="258"/>
      <c r="D105" s="258"/>
      <c r="E105" s="667"/>
    </row>
    <row r="106" spans="1:5" ht="12" customHeight="1">
      <c r="A106" s="144" t="s">
        <v>372</v>
      </c>
      <c r="B106" s="287" t="s">
        <v>373</v>
      </c>
      <c r="C106" s="258"/>
      <c r="D106" s="258"/>
      <c r="E106" s="667"/>
    </row>
    <row r="107" spans="1:5" ht="12" customHeight="1" thickBot="1">
      <c r="A107" s="148" t="s">
        <v>374</v>
      </c>
      <c r="B107" s="288" t="s">
        <v>375</v>
      </c>
      <c r="C107" s="260">
        <v>991</v>
      </c>
      <c r="D107" s="260">
        <v>343</v>
      </c>
      <c r="E107" s="677">
        <v>343</v>
      </c>
    </row>
    <row r="108" spans="1:5" ht="12" customHeight="1" thickBot="1">
      <c r="A108" s="150" t="s">
        <v>26</v>
      </c>
      <c r="B108" s="153" t="s">
        <v>458</v>
      </c>
      <c r="C108" s="172">
        <f>+C109+C111+C113</f>
        <v>18820</v>
      </c>
      <c r="D108" s="172">
        <f>+D109+D111+D113</f>
        <v>34198</v>
      </c>
      <c r="E108" s="664">
        <f>+E109+E111+E113</f>
        <v>34198</v>
      </c>
    </row>
    <row r="109" spans="1:5" ht="12" customHeight="1">
      <c r="A109" s="145" t="s">
        <v>91</v>
      </c>
      <c r="B109" s="283" t="s">
        <v>146</v>
      </c>
      <c r="C109" s="257">
        <v>7031</v>
      </c>
      <c r="D109" s="257">
        <v>19201</v>
      </c>
      <c r="E109" s="665">
        <v>19201</v>
      </c>
    </row>
    <row r="110" spans="1:5" ht="12" customHeight="1">
      <c r="A110" s="145" t="s">
        <v>92</v>
      </c>
      <c r="B110" s="287" t="s">
        <v>377</v>
      </c>
      <c r="C110" s="257"/>
      <c r="D110" s="257"/>
      <c r="E110" s="665"/>
    </row>
    <row r="111" spans="1:5" ht="15.75">
      <c r="A111" s="145" t="s">
        <v>93</v>
      </c>
      <c r="B111" s="287" t="s">
        <v>133</v>
      </c>
      <c r="C111" s="256">
        <v>11789</v>
      </c>
      <c r="D111" s="256">
        <v>14997</v>
      </c>
      <c r="E111" s="666">
        <v>14997</v>
      </c>
    </row>
    <row r="112" spans="1:5" ht="12" customHeight="1">
      <c r="A112" s="145" t="s">
        <v>94</v>
      </c>
      <c r="B112" s="287" t="s">
        <v>378</v>
      </c>
      <c r="C112" s="165"/>
      <c r="D112" s="165"/>
      <c r="E112" s="666"/>
    </row>
    <row r="113" spans="1:5" ht="12" customHeight="1">
      <c r="A113" s="145" t="s">
        <v>95</v>
      </c>
      <c r="B113" s="280" t="s">
        <v>149</v>
      </c>
      <c r="C113" s="165"/>
      <c r="D113" s="165"/>
      <c r="E113" s="666"/>
    </row>
    <row r="114" spans="1:5" ht="15.75">
      <c r="A114" s="145" t="s">
        <v>101</v>
      </c>
      <c r="B114" s="279" t="s">
        <v>379</v>
      </c>
      <c r="C114" s="165"/>
      <c r="D114" s="165"/>
      <c r="E114" s="666"/>
    </row>
    <row r="115" spans="1:5" ht="15.75">
      <c r="A115" s="145" t="s">
        <v>103</v>
      </c>
      <c r="B115" s="289" t="s">
        <v>380</v>
      </c>
      <c r="C115" s="165"/>
      <c r="D115" s="165"/>
      <c r="E115" s="666"/>
    </row>
    <row r="116" spans="1:5" ht="12" customHeight="1">
      <c r="A116" s="145" t="s">
        <v>134</v>
      </c>
      <c r="B116" s="283" t="s">
        <v>367</v>
      </c>
      <c r="C116" s="165"/>
      <c r="D116" s="165"/>
      <c r="E116" s="666"/>
    </row>
    <row r="117" spans="1:5" ht="12" customHeight="1">
      <c r="A117" s="145" t="s">
        <v>135</v>
      </c>
      <c r="B117" s="283" t="s">
        <v>381</v>
      </c>
      <c r="C117" s="165"/>
      <c r="D117" s="165"/>
      <c r="E117" s="666"/>
    </row>
    <row r="118" spans="1:5" ht="12" customHeight="1">
      <c r="A118" s="145" t="s">
        <v>136</v>
      </c>
      <c r="B118" s="283" t="s">
        <v>382</v>
      </c>
      <c r="C118" s="165"/>
      <c r="D118" s="165"/>
      <c r="E118" s="666"/>
    </row>
    <row r="119" spans="1:5" s="193" customFormat="1" ht="12" customHeight="1">
      <c r="A119" s="145" t="s">
        <v>383</v>
      </c>
      <c r="B119" s="283" t="s">
        <v>370</v>
      </c>
      <c r="C119" s="165"/>
      <c r="D119" s="165"/>
      <c r="E119" s="666"/>
    </row>
    <row r="120" spans="1:5" ht="12" customHeight="1">
      <c r="A120" s="145" t="s">
        <v>384</v>
      </c>
      <c r="B120" s="283" t="s">
        <v>385</v>
      </c>
      <c r="C120" s="165"/>
      <c r="D120" s="165"/>
      <c r="E120" s="666"/>
    </row>
    <row r="121" spans="1:5" ht="12" customHeight="1" thickBot="1">
      <c r="A121" s="143" t="s">
        <v>386</v>
      </c>
      <c r="B121" s="283" t="s">
        <v>387</v>
      </c>
      <c r="C121" s="167"/>
      <c r="D121" s="167"/>
      <c r="E121" s="667"/>
    </row>
    <row r="122" spans="1:5" ht="12" customHeight="1" thickBot="1">
      <c r="A122" s="150" t="s">
        <v>27</v>
      </c>
      <c r="B122" s="271" t="s">
        <v>388</v>
      </c>
      <c r="C122" s="172">
        <f>SUM(C123:C124)</f>
        <v>4398</v>
      </c>
      <c r="D122" s="172">
        <f>SUM(D123:D124)</f>
        <v>73915</v>
      </c>
      <c r="E122" s="664">
        <f>+E123+E124</f>
        <v>0</v>
      </c>
    </row>
    <row r="123" spans="1:5" ht="12" customHeight="1">
      <c r="A123" s="145" t="s">
        <v>74</v>
      </c>
      <c r="B123" s="289" t="s">
        <v>63</v>
      </c>
      <c r="C123" s="257">
        <v>4398</v>
      </c>
      <c r="D123" s="257">
        <v>73915</v>
      </c>
      <c r="E123" s="665">
        <v>0</v>
      </c>
    </row>
    <row r="124" spans="1:5" ht="12" customHeight="1" thickBot="1">
      <c r="A124" s="146" t="s">
        <v>75</v>
      </c>
      <c r="B124" s="287" t="s">
        <v>64</v>
      </c>
      <c r="C124" s="258"/>
      <c r="D124" s="258"/>
      <c r="E124" s="667"/>
    </row>
    <row r="125" spans="1:5" ht="12" customHeight="1" thickBot="1">
      <c r="A125" s="150" t="s">
        <v>28</v>
      </c>
      <c r="B125" s="271" t="s">
        <v>389</v>
      </c>
      <c r="C125" s="172">
        <f>+C92+C108+C122</f>
        <v>66834</v>
      </c>
      <c r="D125" s="172">
        <f>+D92+D108+D122</f>
        <v>170852</v>
      </c>
      <c r="E125" s="664">
        <f>+E92+E108+E122</f>
        <v>96937</v>
      </c>
    </row>
    <row r="126" spans="1:5" ht="12" customHeight="1" thickBot="1">
      <c r="A126" s="150" t="s">
        <v>29</v>
      </c>
      <c r="B126" s="271" t="s">
        <v>390</v>
      </c>
      <c r="C126" s="172">
        <f>+C127+C128+C129</f>
        <v>0</v>
      </c>
      <c r="D126" s="172">
        <f>+D127+D128+D129</f>
        <v>0</v>
      </c>
      <c r="E126" s="664">
        <f>+E127+E128+E129</f>
        <v>0</v>
      </c>
    </row>
    <row r="127" spans="1:5" ht="12" customHeight="1">
      <c r="A127" s="145" t="s">
        <v>78</v>
      </c>
      <c r="B127" s="289" t="s">
        <v>459</v>
      </c>
      <c r="C127" s="165"/>
      <c r="D127" s="165"/>
      <c r="E127" s="666"/>
    </row>
    <row r="128" spans="1:5" ht="12" customHeight="1">
      <c r="A128" s="145" t="s">
        <v>79</v>
      </c>
      <c r="B128" s="289" t="s">
        <v>460</v>
      </c>
      <c r="C128" s="165"/>
      <c r="D128" s="165"/>
      <c r="E128" s="666"/>
    </row>
    <row r="129" spans="1:5" ht="12" customHeight="1" thickBot="1">
      <c r="A129" s="143" t="s">
        <v>80</v>
      </c>
      <c r="B129" s="290" t="s">
        <v>461</v>
      </c>
      <c r="C129" s="165"/>
      <c r="D129" s="165"/>
      <c r="E129" s="666"/>
    </row>
    <row r="130" spans="1:5" ht="12" customHeight="1" thickBot="1">
      <c r="A130" s="150" t="s">
        <v>30</v>
      </c>
      <c r="B130" s="271" t="s">
        <v>394</v>
      </c>
      <c r="C130" s="172">
        <f>+C131+C132+C133+C134</f>
        <v>0</v>
      </c>
      <c r="D130" s="172">
        <f>+D131+D132+D133+D134</f>
        <v>0</v>
      </c>
      <c r="E130" s="664">
        <f>+E131+E132+E134+E133</f>
        <v>0</v>
      </c>
    </row>
    <row r="131" spans="1:5" ht="12" customHeight="1">
      <c r="A131" s="145" t="s">
        <v>81</v>
      </c>
      <c r="B131" s="289" t="s">
        <v>462</v>
      </c>
      <c r="C131" s="165"/>
      <c r="D131" s="165"/>
      <c r="E131" s="666"/>
    </row>
    <row r="132" spans="1:5" ht="12" customHeight="1">
      <c r="A132" s="145" t="s">
        <v>82</v>
      </c>
      <c r="B132" s="289" t="s">
        <v>463</v>
      </c>
      <c r="C132" s="165"/>
      <c r="D132" s="165"/>
      <c r="E132" s="666"/>
    </row>
    <row r="133" spans="1:5" ht="12" customHeight="1">
      <c r="A133" s="145" t="s">
        <v>291</v>
      </c>
      <c r="B133" s="289" t="s">
        <v>464</v>
      </c>
      <c r="C133" s="165"/>
      <c r="D133" s="165"/>
      <c r="E133" s="666"/>
    </row>
    <row r="134" spans="1:5" ht="12" customHeight="1" thickBot="1">
      <c r="A134" s="143" t="s">
        <v>293</v>
      </c>
      <c r="B134" s="290" t="s">
        <v>465</v>
      </c>
      <c r="C134" s="165"/>
      <c r="D134" s="165"/>
      <c r="E134" s="666"/>
    </row>
    <row r="135" spans="1:5" ht="12" customHeight="1" thickBot="1">
      <c r="A135" s="150" t="s">
        <v>31</v>
      </c>
      <c r="B135" s="271" t="s">
        <v>399</v>
      </c>
      <c r="C135" s="259">
        <f>+C136+C137+C138+C139</f>
        <v>312</v>
      </c>
      <c r="D135" s="259">
        <f>+D136+D137+D138+D139</f>
        <v>312</v>
      </c>
      <c r="E135" s="668">
        <f>+E136+E137+E138+E139</f>
        <v>312</v>
      </c>
    </row>
    <row r="136" spans="1:5" ht="12" customHeight="1">
      <c r="A136" s="145" t="s">
        <v>83</v>
      </c>
      <c r="B136" s="289" t="s">
        <v>400</v>
      </c>
      <c r="C136" s="165"/>
      <c r="D136" s="165"/>
      <c r="E136" s="666"/>
    </row>
    <row r="137" spans="1:5" ht="12" customHeight="1">
      <c r="A137" s="145" t="s">
        <v>84</v>
      </c>
      <c r="B137" s="289" t="s">
        <v>401</v>
      </c>
      <c r="C137" s="165">
        <v>312</v>
      </c>
      <c r="D137" s="165">
        <v>312</v>
      </c>
      <c r="E137" s="666">
        <v>312</v>
      </c>
    </row>
    <row r="138" spans="1:5" ht="12" customHeight="1">
      <c r="A138" s="145" t="s">
        <v>300</v>
      </c>
      <c r="B138" s="289" t="s">
        <v>466</v>
      </c>
      <c r="C138" s="165"/>
      <c r="D138" s="165"/>
      <c r="E138" s="666"/>
    </row>
    <row r="139" spans="1:5" ht="12" customHeight="1" thickBot="1">
      <c r="A139" s="143" t="s">
        <v>302</v>
      </c>
      <c r="B139" s="290" t="s">
        <v>445</v>
      </c>
      <c r="C139" s="165"/>
      <c r="D139" s="165"/>
      <c r="E139" s="666"/>
    </row>
    <row r="140" spans="1:9" ht="15" customHeight="1" thickBot="1">
      <c r="A140" s="150" t="s">
        <v>32</v>
      </c>
      <c r="B140" s="271" t="s">
        <v>454</v>
      </c>
      <c r="C140" s="261">
        <f>+C141+C142+C143+C144</f>
        <v>0</v>
      </c>
      <c r="D140" s="261">
        <f>+D141+D142+D143+D144</f>
        <v>0</v>
      </c>
      <c r="E140" s="678">
        <f>+E141+E142+E143+E144</f>
        <v>0</v>
      </c>
      <c r="F140" s="187"/>
      <c r="G140" s="188"/>
      <c r="H140" s="188"/>
      <c r="I140" s="188"/>
    </row>
    <row r="141" spans="1:5" s="180" customFormat="1" ht="12.75" customHeight="1">
      <c r="A141" s="145" t="s">
        <v>127</v>
      </c>
      <c r="B141" s="289" t="s">
        <v>405</v>
      </c>
      <c r="C141" s="165"/>
      <c r="D141" s="165"/>
      <c r="E141" s="666"/>
    </row>
    <row r="142" spans="1:5" ht="13.5" customHeight="1">
      <c r="A142" s="145" t="s">
        <v>128</v>
      </c>
      <c r="B142" s="289" t="s">
        <v>406</v>
      </c>
      <c r="C142" s="165"/>
      <c r="D142" s="165"/>
      <c r="E142" s="666"/>
    </row>
    <row r="143" spans="1:5" ht="13.5" customHeight="1">
      <c r="A143" s="145" t="s">
        <v>148</v>
      </c>
      <c r="B143" s="289" t="s">
        <v>407</v>
      </c>
      <c r="C143" s="165"/>
      <c r="D143" s="165"/>
      <c r="E143" s="666"/>
    </row>
    <row r="144" spans="1:5" ht="13.5" customHeight="1" thickBot="1">
      <c r="A144" s="145" t="s">
        <v>308</v>
      </c>
      <c r="B144" s="289" t="s">
        <v>408</v>
      </c>
      <c r="C144" s="165"/>
      <c r="D144" s="165"/>
      <c r="E144" s="666"/>
    </row>
    <row r="145" spans="1:5" ht="12.75" customHeight="1" thickBot="1">
      <c r="A145" s="150" t="s">
        <v>33</v>
      </c>
      <c r="B145" s="271" t="s">
        <v>409</v>
      </c>
      <c r="C145" s="266">
        <f>+C126+C130+C135+C140</f>
        <v>312</v>
      </c>
      <c r="D145" s="266">
        <f>+D126+D130+D135+D140</f>
        <v>312</v>
      </c>
      <c r="E145" s="679">
        <f>+E126+E130+E135+E140</f>
        <v>312</v>
      </c>
    </row>
    <row r="146" spans="1:5" ht="13.5" customHeight="1" thickBot="1">
      <c r="A146" s="171" t="s">
        <v>34</v>
      </c>
      <c r="B146" s="291" t="s">
        <v>410</v>
      </c>
      <c r="C146" s="266">
        <f>+C125+C145</f>
        <v>67146</v>
      </c>
      <c r="D146" s="266">
        <f>+D125+D145</f>
        <v>171164</v>
      </c>
      <c r="E146" s="679">
        <f>+E125+E145</f>
        <v>97249</v>
      </c>
    </row>
    <row r="147" ht="13.5" customHeight="1"/>
    <row r="148" ht="13.5" customHeight="1"/>
    <row r="149" ht="7.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8">
    <mergeCell ref="A1:E1"/>
    <mergeCell ref="A3:A4"/>
    <mergeCell ref="B3:B4"/>
    <mergeCell ref="C3:E3"/>
    <mergeCell ref="A89:A90"/>
    <mergeCell ref="B89:B90"/>
    <mergeCell ref="C89:E89"/>
    <mergeCell ref="A87:E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Csikvánd Község Önkormányzat
2017. ÉVI ZÁRSZÁMADÁSÁNAK PÉNZÜGYI MÉRLEGE&amp;10
</oddHeader>
  </headerFooter>
  <rowBreaks count="1" manualBreakCount="1">
    <brk id="8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A1">
      <selection activeCell="J1" sqref="J1:J30"/>
    </sheetView>
  </sheetViews>
  <sheetFormatPr defaultColWidth="9.00390625" defaultRowHeight="12.75"/>
  <cols>
    <col min="1" max="1" width="6.875" style="7" customWidth="1"/>
    <col min="2" max="2" width="48.625" style="11" customWidth="1"/>
    <col min="3" max="3" width="16.375" style="7" customWidth="1"/>
    <col min="4" max="4" width="17.50390625" style="7" customWidth="1"/>
    <col min="5" max="5" width="16.375" style="7" customWidth="1"/>
    <col min="6" max="6" width="52.125" style="7" customWidth="1"/>
    <col min="7" max="7" width="16.375" style="7" customWidth="1"/>
    <col min="8" max="8" width="17.875" style="7" customWidth="1"/>
    <col min="9" max="9" width="16.375" style="7" customWidth="1"/>
    <col min="10" max="10" width="4.875" style="7" customWidth="1"/>
    <col min="11" max="16384" width="9.375" style="7" customWidth="1"/>
  </cols>
  <sheetData>
    <row r="1" spans="2:10" ht="47.25" customHeight="1">
      <c r="B1" s="452" t="s">
        <v>113</v>
      </c>
      <c r="C1" s="207"/>
      <c r="D1" s="207"/>
      <c r="E1" s="207"/>
      <c r="F1" s="207"/>
      <c r="G1" s="207"/>
      <c r="H1" s="207"/>
      <c r="I1" s="207"/>
      <c r="J1" s="722" t="s">
        <v>757</v>
      </c>
    </row>
    <row r="2" spans="7:10" ht="19.5" customHeight="1" thickBot="1">
      <c r="G2" s="15"/>
      <c r="H2" s="15"/>
      <c r="I2" s="15" t="s">
        <v>65</v>
      </c>
      <c r="J2" s="723"/>
    </row>
    <row r="3" spans="1:10" ht="18" customHeight="1" thickBot="1">
      <c r="A3" s="720" t="s">
        <v>73</v>
      </c>
      <c r="B3" s="229" t="s">
        <v>61</v>
      </c>
      <c r="C3" s="230"/>
      <c r="D3" s="453"/>
      <c r="E3" s="230"/>
      <c r="F3" s="229" t="s">
        <v>62</v>
      </c>
      <c r="G3" s="231"/>
      <c r="H3" s="231"/>
      <c r="I3" s="231"/>
      <c r="J3" s="723"/>
    </row>
    <row r="4" spans="1:10" s="208" customFormat="1" ht="35.25" customHeight="1" thickBot="1">
      <c r="A4" s="721"/>
      <c r="B4" s="12" t="s">
        <v>66</v>
      </c>
      <c r="C4" s="13" t="str">
        <f>+CONCATENATE(LEFT('1.mell.1.old KVETÉSI, PÜ MÉRL'!C3,4),". évi eredeti előirányzat")</f>
        <v>2017. évi eredeti előirányzat</v>
      </c>
      <c r="D4" s="194" t="s">
        <v>696</v>
      </c>
      <c r="E4" s="13" t="str">
        <f>+CONCATENATE(LEFT('1.mell.1.old KVETÉSI, PÜ MÉRL'!C3,4),". évi teljesítés")</f>
        <v>2017. évi teljesítés</v>
      </c>
      <c r="F4" s="12" t="s">
        <v>66</v>
      </c>
      <c r="G4" s="13" t="str">
        <f>+C4</f>
        <v>2017. évi eredeti előirányzat</v>
      </c>
      <c r="H4" s="224" t="s">
        <v>696</v>
      </c>
      <c r="I4" s="224" t="str">
        <f>+E4</f>
        <v>2017. évi teljesítés</v>
      </c>
      <c r="J4" s="723"/>
    </row>
    <row r="5" spans="1:10" s="209" customFormat="1" ht="12" customHeight="1" thickBot="1">
      <c r="A5" s="232" t="s">
        <v>357</v>
      </c>
      <c r="B5" s="233" t="s">
        <v>358</v>
      </c>
      <c r="C5" s="234" t="s">
        <v>359</v>
      </c>
      <c r="D5" s="454" t="s">
        <v>360</v>
      </c>
      <c r="E5" s="234" t="s">
        <v>361</v>
      </c>
      <c r="F5" s="233" t="s">
        <v>438</v>
      </c>
      <c r="G5" s="234" t="s">
        <v>439</v>
      </c>
      <c r="H5" s="235" t="s">
        <v>440</v>
      </c>
      <c r="I5" s="235" t="s">
        <v>441</v>
      </c>
      <c r="J5" s="723"/>
    </row>
    <row r="6" spans="1:10" ht="15" customHeight="1">
      <c r="A6" s="210" t="s">
        <v>25</v>
      </c>
      <c r="B6" s="211" t="s">
        <v>414</v>
      </c>
      <c r="C6" s="197">
        <v>7812</v>
      </c>
      <c r="D6" s="455">
        <v>8141</v>
      </c>
      <c r="E6" s="197">
        <v>8141</v>
      </c>
      <c r="F6" s="211" t="s">
        <v>67</v>
      </c>
      <c r="G6" s="465">
        <v>14646</v>
      </c>
      <c r="H6" s="465">
        <v>29074</v>
      </c>
      <c r="I6" s="203">
        <v>29074</v>
      </c>
      <c r="J6" s="723"/>
    </row>
    <row r="7" spans="1:10" ht="15" customHeight="1">
      <c r="A7" s="212" t="s">
        <v>26</v>
      </c>
      <c r="B7" s="213" t="s">
        <v>415</v>
      </c>
      <c r="C7" s="198">
        <v>8878</v>
      </c>
      <c r="D7" s="456">
        <v>28684</v>
      </c>
      <c r="E7" s="198">
        <v>28684</v>
      </c>
      <c r="F7" s="213" t="s">
        <v>129</v>
      </c>
      <c r="G7" s="204">
        <v>3388</v>
      </c>
      <c r="H7" s="204">
        <v>4632</v>
      </c>
      <c r="I7" s="204">
        <v>4632</v>
      </c>
      <c r="J7" s="723"/>
    </row>
    <row r="8" spans="1:10" ht="15" customHeight="1">
      <c r="A8" s="212" t="s">
        <v>27</v>
      </c>
      <c r="B8" s="213" t="s">
        <v>416</v>
      </c>
      <c r="C8" s="198"/>
      <c r="D8" s="456">
        <v>3897</v>
      </c>
      <c r="E8" s="198">
        <v>3897</v>
      </c>
      <c r="F8" s="213" t="s">
        <v>152</v>
      </c>
      <c r="G8" s="204">
        <v>17189</v>
      </c>
      <c r="H8" s="204">
        <v>23611</v>
      </c>
      <c r="I8" s="204">
        <v>23611</v>
      </c>
      <c r="J8" s="723"/>
    </row>
    <row r="9" spans="1:10" ht="15" customHeight="1">
      <c r="A9" s="212" t="s">
        <v>28</v>
      </c>
      <c r="B9" s="213" t="s">
        <v>120</v>
      </c>
      <c r="C9" s="198">
        <v>20000</v>
      </c>
      <c r="D9" s="456">
        <v>16667</v>
      </c>
      <c r="E9" s="198">
        <v>16667</v>
      </c>
      <c r="F9" s="213" t="s">
        <v>130</v>
      </c>
      <c r="G9" s="204">
        <v>1545</v>
      </c>
      <c r="H9" s="204">
        <v>881</v>
      </c>
      <c r="I9" s="204">
        <v>881</v>
      </c>
      <c r="J9" s="723"/>
    </row>
    <row r="10" spans="1:10" ht="15" customHeight="1">
      <c r="A10" s="212" t="s">
        <v>29</v>
      </c>
      <c r="B10" s="214" t="s">
        <v>417</v>
      </c>
      <c r="C10" s="198"/>
      <c r="D10" s="456"/>
      <c r="E10" s="198"/>
      <c r="F10" s="213" t="s">
        <v>131</v>
      </c>
      <c r="G10" s="204">
        <v>6848</v>
      </c>
      <c r="H10" s="204">
        <v>4541</v>
      </c>
      <c r="I10" s="204">
        <v>4541</v>
      </c>
      <c r="J10" s="723"/>
    </row>
    <row r="11" spans="1:10" ht="15" customHeight="1">
      <c r="A11" s="212" t="s">
        <v>30</v>
      </c>
      <c r="B11" s="213" t="s">
        <v>538</v>
      </c>
      <c r="C11" s="199"/>
      <c r="D11" s="204"/>
      <c r="E11" s="204"/>
      <c r="F11" s="213" t="s">
        <v>56</v>
      </c>
      <c r="G11" s="204">
        <v>4398</v>
      </c>
      <c r="H11" s="204">
        <v>3957</v>
      </c>
      <c r="I11" s="204"/>
      <c r="J11" s="723"/>
    </row>
    <row r="12" spans="1:10" ht="15" customHeight="1">
      <c r="A12" s="212" t="s">
        <v>31</v>
      </c>
      <c r="B12" s="213" t="s">
        <v>287</v>
      </c>
      <c r="C12" s="198">
        <v>9372</v>
      </c>
      <c r="D12" s="456">
        <v>2575</v>
      </c>
      <c r="E12" s="198">
        <v>2575</v>
      </c>
      <c r="F12" s="5"/>
      <c r="G12" s="204"/>
      <c r="H12" s="204"/>
      <c r="I12" s="204"/>
      <c r="J12" s="723"/>
    </row>
    <row r="13" spans="1:10" ht="15" customHeight="1">
      <c r="A13" s="212" t="s">
        <v>32</v>
      </c>
      <c r="B13" s="5"/>
      <c r="C13" s="198"/>
      <c r="D13" s="456"/>
      <c r="E13" s="198"/>
      <c r="F13" s="5"/>
      <c r="G13" s="204"/>
      <c r="H13" s="204"/>
      <c r="I13" s="204"/>
      <c r="J13" s="723"/>
    </row>
    <row r="14" spans="1:10" ht="15" customHeight="1">
      <c r="A14" s="212" t="s">
        <v>33</v>
      </c>
      <c r="B14" s="223"/>
      <c r="C14" s="199"/>
      <c r="D14" s="204"/>
      <c r="E14" s="204"/>
      <c r="F14" s="5"/>
      <c r="G14" s="204"/>
      <c r="H14" s="204"/>
      <c r="I14" s="204"/>
      <c r="J14" s="723"/>
    </row>
    <row r="15" spans="1:10" ht="15" customHeight="1">
      <c r="A15" s="212" t="s">
        <v>34</v>
      </c>
      <c r="B15" s="5"/>
      <c r="C15" s="198"/>
      <c r="D15" s="456"/>
      <c r="E15" s="198"/>
      <c r="F15" s="5"/>
      <c r="G15" s="204"/>
      <c r="H15" s="204"/>
      <c r="I15" s="204"/>
      <c r="J15" s="723"/>
    </row>
    <row r="16" spans="1:10" ht="15" customHeight="1">
      <c r="A16" s="212" t="s">
        <v>35</v>
      </c>
      <c r="B16" s="5"/>
      <c r="C16" s="198"/>
      <c r="D16" s="456"/>
      <c r="E16" s="198"/>
      <c r="F16" s="5"/>
      <c r="G16" s="204"/>
      <c r="H16" s="204"/>
      <c r="I16" s="204"/>
      <c r="J16" s="723"/>
    </row>
    <row r="17" spans="1:10" ht="15" customHeight="1" thickBot="1">
      <c r="A17" s="212" t="s">
        <v>36</v>
      </c>
      <c r="B17" s="8"/>
      <c r="C17" s="200"/>
      <c r="D17" s="457"/>
      <c r="E17" s="200"/>
      <c r="F17" s="5"/>
      <c r="G17" s="205"/>
      <c r="H17" s="205"/>
      <c r="I17" s="205"/>
      <c r="J17" s="723"/>
    </row>
    <row r="18" spans="1:10" ht="17.25" customHeight="1" thickBot="1">
      <c r="A18" s="215" t="s">
        <v>37</v>
      </c>
      <c r="B18" s="196" t="s">
        <v>418</v>
      </c>
      <c r="C18" s="201">
        <f>SUM(C6:C17)</f>
        <v>46062</v>
      </c>
      <c r="D18" s="458">
        <f>SUM(D6,D7,D9,D10,D12)</f>
        <v>56067</v>
      </c>
      <c r="E18" s="201">
        <f>+E6+E7+E9+E10+E12+E13+E14+E15+E16+E17</f>
        <v>56067</v>
      </c>
      <c r="F18" s="196" t="s">
        <v>425</v>
      </c>
      <c r="G18" s="228">
        <f>SUM(G6:G17)</f>
        <v>48014</v>
      </c>
      <c r="H18" s="228">
        <f>SUM(H6:H17)</f>
        <v>66696</v>
      </c>
      <c r="I18" s="201">
        <f>SUM(I6:I17)</f>
        <v>62739</v>
      </c>
      <c r="J18" s="723"/>
    </row>
    <row r="19" spans="1:10" ht="15" customHeight="1">
      <c r="A19" s="216" t="s">
        <v>38</v>
      </c>
      <c r="B19" s="217" t="s">
        <v>419</v>
      </c>
      <c r="C19" s="16">
        <v>2264</v>
      </c>
      <c r="D19" s="459">
        <v>10941</v>
      </c>
      <c r="E19" s="16">
        <v>10941</v>
      </c>
      <c r="F19" s="218" t="s">
        <v>137</v>
      </c>
      <c r="G19" s="683"/>
      <c r="H19" s="683"/>
      <c r="I19" s="202"/>
      <c r="J19" s="723"/>
    </row>
    <row r="20" spans="1:10" ht="15" customHeight="1">
      <c r="A20" s="219" t="s">
        <v>39</v>
      </c>
      <c r="B20" s="218" t="s">
        <v>144</v>
      </c>
      <c r="C20" s="195">
        <v>2264</v>
      </c>
      <c r="D20" s="460">
        <v>10941</v>
      </c>
      <c r="E20" s="195">
        <v>10941</v>
      </c>
      <c r="F20" s="218" t="s">
        <v>426</v>
      </c>
      <c r="G20" s="226"/>
      <c r="H20" s="226"/>
      <c r="I20" s="195"/>
      <c r="J20" s="723"/>
    </row>
    <row r="21" spans="1:10" ht="15" customHeight="1">
      <c r="A21" s="219" t="s">
        <v>40</v>
      </c>
      <c r="B21" s="218" t="s">
        <v>145</v>
      </c>
      <c r="C21" s="195"/>
      <c r="D21" s="460"/>
      <c r="E21" s="195"/>
      <c r="F21" s="218" t="s">
        <v>111</v>
      </c>
      <c r="G21" s="226"/>
      <c r="H21" s="226"/>
      <c r="I21" s="195"/>
      <c r="J21" s="723"/>
    </row>
    <row r="22" spans="1:10" ht="15" customHeight="1">
      <c r="A22" s="219" t="s">
        <v>41</v>
      </c>
      <c r="B22" s="218" t="s">
        <v>150</v>
      </c>
      <c r="C22" s="195"/>
      <c r="D22" s="460"/>
      <c r="E22" s="195"/>
      <c r="F22" s="218" t="s">
        <v>112</v>
      </c>
      <c r="G22" s="226"/>
      <c r="H22" s="226"/>
      <c r="I22" s="195"/>
      <c r="J22" s="723"/>
    </row>
    <row r="23" spans="1:10" ht="15" customHeight="1">
      <c r="A23" s="219" t="s">
        <v>42</v>
      </c>
      <c r="B23" s="218" t="s">
        <v>151</v>
      </c>
      <c r="C23" s="195"/>
      <c r="D23" s="461"/>
      <c r="E23" s="195"/>
      <c r="F23" s="217" t="s">
        <v>153</v>
      </c>
      <c r="G23" s="226"/>
      <c r="H23" s="226"/>
      <c r="I23" s="195"/>
      <c r="J23" s="723"/>
    </row>
    <row r="24" spans="1:10" ht="15" customHeight="1">
      <c r="A24" s="219" t="s">
        <v>43</v>
      </c>
      <c r="B24" s="218" t="s">
        <v>420</v>
      </c>
      <c r="C24" s="220">
        <f>+C25+C26</f>
        <v>0</v>
      </c>
      <c r="D24" s="462"/>
      <c r="E24" s="220">
        <f>+E25+E26</f>
        <v>0</v>
      </c>
      <c r="F24" s="218" t="s">
        <v>138</v>
      </c>
      <c r="G24" s="226"/>
      <c r="H24" s="226"/>
      <c r="I24" s="195"/>
      <c r="J24" s="723"/>
    </row>
    <row r="25" spans="1:10" ht="15" customHeight="1">
      <c r="A25" s="216" t="s">
        <v>44</v>
      </c>
      <c r="B25" s="217" t="s">
        <v>421</v>
      </c>
      <c r="C25" s="202"/>
      <c r="D25" s="461"/>
      <c r="E25" s="202"/>
      <c r="F25" s="211" t="s">
        <v>139</v>
      </c>
      <c r="G25" s="683"/>
      <c r="H25" s="683"/>
      <c r="I25" s="202"/>
      <c r="J25" s="723"/>
    </row>
    <row r="26" spans="1:10" ht="15" customHeight="1" thickBot="1">
      <c r="A26" s="219" t="s">
        <v>45</v>
      </c>
      <c r="B26" s="218" t="s">
        <v>422</v>
      </c>
      <c r="C26" s="195"/>
      <c r="D26" s="460"/>
      <c r="E26" s="195"/>
      <c r="F26" s="5" t="s">
        <v>401</v>
      </c>
      <c r="G26" s="684">
        <v>312</v>
      </c>
      <c r="H26" s="684">
        <v>312</v>
      </c>
      <c r="I26" s="195">
        <v>312</v>
      </c>
      <c r="J26" s="723"/>
    </row>
    <row r="27" spans="1:10" ht="17.25" customHeight="1" thickBot="1">
      <c r="A27" s="215" t="s">
        <v>46</v>
      </c>
      <c r="B27" s="196" t="s">
        <v>423</v>
      </c>
      <c r="C27" s="201">
        <f>+C19+C24</f>
        <v>2264</v>
      </c>
      <c r="D27" s="458">
        <f>SUM(D19,D24)</f>
        <v>10941</v>
      </c>
      <c r="E27" s="201">
        <f>+E19+E24</f>
        <v>10941</v>
      </c>
      <c r="F27" s="196" t="s">
        <v>427</v>
      </c>
      <c r="G27" s="228">
        <f>SUM(G19:G26)</f>
        <v>312</v>
      </c>
      <c r="H27" s="228">
        <f>SUM(H19:H26)</f>
        <v>312</v>
      </c>
      <c r="I27" s="201">
        <f>SUM(I19:I26)</f>
        <v>312</v>
      </c>
      <c r="J27" s="723"/>
    </row>
    <row r="28" spans="1:10" ht="17.25" customHeight="1" thickBot="1">
      <c r="A28" s="215" t="s">
        <v>47</v>
      </c>
      <c r="B28" s="221" t="s">
        <v>424</v>
      </c>
      <c r="C28" s="222">
        <f>+C18+C27</f>
        <v>48326</v>
      </c>
      <c r="D28" s="466">
        <f>SUM(D18,D27)</f>
        <v>67008</v>
      </c>
      <c r="E28" s="222">
        <f>+E18+E27</f>
        <v>67008</v>
      </c>
      <c r="F28" s="221" t="s">
        <v>428</v>
      </c>
      <c r="G28" s="222">
        <f>+G18+G27</f>
        <v>48326</v>
      </c>
      <c r="H28" s="222">
        <f>SUM(H18,H27)</f>
        <v>67008</v>
      </c>
      <c r="I28" s="22">
        <f>+I18+I27</f>
        <v>63051</v>
      </c>
      <c r="J28" s="723"/>
    </row>
    <row r="29" spans="1:10" ht="17.25" customHeight="1" thickBot="1">
      <c r="A29" s="215" t="s">
        <v>48</v>
      </c>
      <c r="B29" s="221" t="s">
        <v>115</v>
      </c>
      <c r="C29" s="22">
        <f>IF(C18-G18&lt;0,G18-C18,"-")</f>
        <v>1952</v>
      </c>
      <c r="D29" s="464" t="s">
        <v>649</v>
      </c>
      <c r="E29" s="222">
        <f>IF(E18-I18&lt;0,I18-E18,"-")</f>
        <v>6672</v>
      </c>
      <c r="F29" s="221" t="s">
        <v>116</v>
      </c>
      <c r="G29" s="22" t="str">
        <f>IF(C18-G18&gt;0,C18-G18,"-")</f>
        <v>-</v>
      </c>
      <c r="H29" s="463">
        <v>4455</v>
      </c>
      <c r="I29" s="22" t="str">
        <f>IF(E18-I18&gt;0,E18-I18,"-")</f>
        <v>-</v>
      </c>
      <c r="J29" s="723"/>
    </row>
    <row r="30" spans="1:10" ht="17.25" customHeight="1" thickBot="1">
      <c r="A30" s="215" t="s">
        <v>49</v>
      </c>
      <c r="B30" s="221" t="s">
        <v>154</v>
      </c>
      <c r="C30" s="22" t="str">
        <f>IF(C28-G28&lt;0,G28-C28,"-")</f>
        <v>-</v>
      </c>
      <c r="D30" s="463" t="s">
        <v>649</v>
      </c>
      <c r="E30" s="222" t="str">
        <f>IF(E28-I28&lt;0,I28-E28,"-")</f>
        <v>-</v>
      </c>
      <c r="F30" s="221" t="s">
        <v>155</v>
      </c>
      <c r="G30" s="22" t="str">
        <f>IF(C28-G28&gt;0,C28-G28,"-")</f>
        <v>-</v>
      </c>
      <c r="H30" s="222" t="s">
        <v>649</v>
      </c>
      <c r="I30" s="22">
        <f>IF(E28-I28&gt;0,E28-I28,"-")</f>
        <v>3957</v>
      </c>
      <c r="J30" s="723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&amp;C&amp;"Times New Roman CE,Félkövér"&amp;11
Csikvánd Község Önkormányzat
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SheetLayoutView="100" workbookViewId="0" topLeftCell="A1">
      <selection activeCell="J1" sqref="J1:J33"/>
    </sheetView>
  </sheetViews>
  <sheetFormatPr defaultColWidth="9.00390625" defaultRowHeight="12.75"/>
  <cols>
    <col min="1" max="1" width="6.875" style="7" customWidth="1"/>
    <col min="2" max="2" width="55.125" style="11" customWidth="1"/>
    <col min="3" max="5" width="16.375" style="7" customWidth="1"/>
    <col min="6" max="6" width="55.125" style="7" customWidth="1"/>
    <col min="7" max="9" width="16.375" style="7" customWidth="1"/>
    <col min="10" max="10" width="4.875" style="7" customWidth="1"/>
    <col min="11" max="16384" width="9.375" style="7" customWidth="1"/>
  </cols>
  <sheetData>
    <row r="1" spans="2:10" ht="39.75" customHeight="1">
      <c r="B1" s="206" t="s">
        <v>114</v>
      </c>
      <c r="C1" s="207"/>
      <c r="D1" s="207"/>
      <c r="E1" s="207"/>
      <c r="F1" s="207"/>
      <c r="G1" s="207"/>
      <c r="H1" s="207"/>
      <c r="I1" s="207"/>
      <c r="J1" s="726"/>
    </row>
    <row r="2" spans="7:10" ht="14.25" thickBot="1">
      <c r="G2" s="727"/>
      <c r="H2" s="728"/>
      <c r="I2" s="15" t="s">
        <v>65</v>
      </c>
      <c r="J2" s="726"/>
    </row>
    <row r="3" spans="1:10" ht="24" customHeight="1" thickBot="1">
      <c r="A3" s="724" t="s">
        <v>73</v>
      </c>
      <c r="B3" s="229" t="s">
        <v>61</v>
      </c>
      <c r="C3" s="230"/>
      <c r="D3" s="453"/>
      <c r="E3" s="230"/>
      <c r="F3" s="229" t="s">
        <v>62</v>
      </c>
      <c r="G3" s="231"/>
      <c r="H3" s="467"/>
      <c r="I3" s="231"/>
      <c r="J3" s="726"/>
    </row>
    <row r="4" spans="1:10" s="208" customFormat="1" ht="35.25" customHeight="1" thickBot="1">
      <c r="A4" s="725"/>
      <c r="B4" s="12" t="s">
        <v>66</v>
      </c>
      <c r="C4" s="13" t="s">
        <v>697</v>
      </c>
      <c r="D4" s="194" t="s">
        <v>696</v>
      </c>
      <c r="E4" s="13" t="str">
        <f>+'2.mell. 1. old BEV KIAD MÉRL '!E4</f>
        <v>2017. évi teljesítés</v>
      </c>
      <c r="F4" s="12" t="s">
        <v>66</v>
      </c>
      <c r="G4" s="13" t="s">
        <v>697</v>
      </c>
      <c r="H4" s="468" t="s">
        <v>698</v>
      </c>
      <c r="I4" s="224" t="str">
        <f>+'2.mell. 1. old BEV KIAD MÉRL '!E4</f>
        <v>2017. évi teljesítés</v>
      </c>
      <c r="J4" s="726"/>
    </row>
    <row r="5" spans="1:10" s="208" customFormat="1" ht="13.5" thickBot="1">
      <c r="A5" s="232" t="s">
        <v>357</v>
      </c>
      <c r="B5" s="233" t="s">
        <v>358</v>
      </c>
      <c r="C5" s="234" t="s">
        <v>359</v>
      </c>
      <c r="D5" s="454" t="s">
        <v>360</v>
      </c>
      <c r="E5" s="234" t="s">
        <v>361</v>
      </c>
      <c r="F5" s="233" t="s">
        <v>438</v>
      </c>
      <c r="G5" s="235" t="s">
        <v>439</v>
      </c>
      <c r="H5" s="232" t="s">
        <v>440</v>
      </c>
      <c r="I5" s="235" t="s">
        <v>441</v>
      </c>
      <c r="J5" s="726"/>
    </row>
    <row r="6" spans="1:10" ht="12.75" customHeight="1">
      <c r="A6" s="210" t="s">
        <v>25</v>
      </c>
      <c r="B6" s="211" t="s">
        <v>429</v>
      </c>
      <c r="C6" s="197"/>
      <c r="D6" s="197">
        <v>89612</v>
      </c>
      <c r="E6" s="197">
        <v>89612</v>
      </c>
      <c r="F6" s="211" t="s">
        <v>146</v>
      </c>
      <c r="G6" s="203">
        <v>7031</v>
      </c>
      <c r="H6" s="203">
        <v>19201</v>
      </c>
      <c r="I6" s="203">
        <v>19201</v>
      </c>
      <c r="J6" s="726"/>
    </row>
    <row r="7" spans="1:10" ht="12.75">
      <c r="A7" s="212" t="s">
        <v>26</v>
      </c>
      <c r="B7" s="213" t="s">
        <v>430</v>
      </c>
      <c r="C7" s="198"/>
      <c r="D7" s="198">
        <v>77500</v>
      </c>
      <c r="E7" s="198">
        <v>77500</v>
      </c>
      <c r="F7" s="213" t="s">
        <v>442</v>
      </c>
      <c r="G7" s="204"/>
      <c r="H7" s="204"/>
      <c r="I7" s="204"/>
      <c r="J7" s="726"/>
    </row>
    <row r="8" spans="1:10" ht="12.75" customHeight="1">
      <c r="A8" s="212" t="s">
        <v>27</v>
      </c>
      <c r="B8" s="213" t="s">
        <v>431</v>
      </c>
      <c r="C8" s="198">
        <v>4700</v>
      </c>
      <c r="D8" s="198">
        <v>4950</v>
      </c>
      <c r="E8" s="198">
        <v>4950</v>
      </c>
      <c r="F8" s="213" t="s">
        <v>133</v>
      </c>
      <c r="G8" s="204">
        <v>11789</v>
      </c>
      <c r="H8" s="204">
        <v>14997</v>
      </c>
      <c r="I8" s="204">
        <v>14997</v>
      </c>
      <c r="J8" s="726"/>
    </row>
    <row r="9" spans="1:10" ht="12.75" customHeight="1">
      <c r="A9" s="212" t="s">
        <v>28</v>
      </c>
      <c r="B9" s="213" t="s">
        <v>432</v>
      </c>
      <c r="C9" s="198"/>
      <c r="D9" s="198"/>
      <c r="E9" s="198"/>
      <c r="F9" s="213" t="s">
        <v>443</v>
      </c>
      <c r="G9" s="204"/>
      <c r="H9" s="204"/>
      <c r="I9" s="204"/>
      <c r="J9" s="726"/>
    </row>
    <row r="10" spans="1:10" ht="12.75" customHeight="1">
      <c r="A10" s="212" t="s">
        <v>29</v>
      </c>
      <c r="B10" s="213" t="s">
        <v>433</v>
      </c>
      <c r="C10" s="198"/>
      <c r="D10" s="198"/>
      <c r="E10" s="198"/>
      <c r="F10" s="213" t="s">
        <v>149</v>
      </c>
      <c r="G10" s="204"/>
      <c r="H10" s="204"/>
      <c r="I10" s="204"/>
      <c r="J10" s="726"/>
    </row>
    <row r="11" spans="1:10" ht="12.75" customHeight="1">
      <c r="A11" s="212" t="s">
        <v>30</v>
      </c>
      <c r="B11" s="213" t="s">
        <v>434</v>
      </c>
      <c r="C11" s="199"/>
      <c r="D11" s="199">
        <v>9594</v>
      </c>
      <c r="E11" s="199">
        <v>9594</v>
      </c>
      <c r="F11" s="250"/>
      <c r="G11" s="204"/>
      <c r="H11" s="204"/>
      <c r="I11" s="204"/>
      <c r="J11" s="726"/>
    </row>
    <row r="12" spans="1:10" ht="12.75" customHeight="1">
      <c r="A12" s="212" t="s">
        <v>31</v>
      </c>
      <c r="B12" s="5"/>
      <c r="C12" s="198"/>
      <c r="D12" s="198"/>
      <c r="E12" s="198"/>
      <c r="F12" s="250"/>
      <c r="G12" s="204"/>
      <c r="H12" s="204"/>
      <c r="I12" s="204"/>
      <c r="J12" s="726"/>
    </row>
    <row r="13" spans="1:10" ht="12.75" customHeight="1">
      <c r="A13" s="212" t="s">
        <v>32</v>
      </c>
      <c r="B13" s="5"/>
      <c r="C13" s="198"/>
      <c r="D13" s="198"/>
      <c r="E13" s="198"/>
      <c r="F13" s="251"/>
      <c r="G13" s="204"/>
      <c r="H13" s="204"/>
      <c r="I13" s="204"/>
      <c r="J13" s="726"/>
    </row>
    <row r="14" spans="1:10" ht="12.75" customHeight="1">
      <c r="A14" s="212" t="s">
        <v>33</v>
      </c>
      <c r="B14" s="248"/>
      <c r="C14" s="199"/>
      <c r="D14" s="199"/>
      <c r="E14" s="199"/>
      <c r="F14" s="250"/>
      <c r="G14" s="204"/>
      <c r="H14" s="204"/>
      <c r="I14" s="204"/>
      <c r="J14" s="726"/>
    </row>
    <row r="15" spans="1:10" ht="12.75">
      <c r="A15" s="212" t="s">
        <v>34</v>
      </c>
      <c r="B15" s="5"/>
      <c r="C15" s="199"/>
      <c r="D15" s="199"/>
      <c r="E15" s="199"/>
      <c r="F15" s="250"/>
      <c r="G15" s="204"/>
      <c r="H15" s="204"/>
      <c r="I15" s="204"/>
      <c r="J15" s="726"/>
    </row>
    <row r="16" spans="1:10" ht="12.75" customHeight="1" thickBot="1">
      <c r="A16" s="245" t="s">
        <v>35</v>
      </c>
      <c r="B16" s="249"/>
      <c r="C16" s="247"/>
      <c r="D16" s="247"/>
      <c r="E16" s="24"/>
      <c r="F16" s="246" t="s">
        <v>56</v>
      </c>
      <c r="G16" s="469"/>
      <c r="H16" s="469">
        <v>69958</v>
      </c>
      <c r="I16" s="204"/>
      <c r="J16" s="726"/>
    </row>
    <row r="17" spans="1:10" ht="15.75" customHeight="1" thickBot="1">
      <c r="A17" s="215" t="s">
        <v>36</v>
      </c>
      <c r="B17" s="196" t="s">
        <v>435</v>
      </c>
      <c r="C17" s="201">
        <f>+C6+C8+C9+C11+C12+C13+C14+C15+C16</f>
        <v>4700</v>
      </c>
      <c r="D17" s="201">
        <f>SUM(D6,D8,D10,D11)</f>
        <v>104156</v>
      </c>
      <c r="E17" s="201">
        <f>+E6+E8+E9+E11+E12+E13+E14+E15+E16</f>
        <v>104156</v>
      </c>
      <c r="F17" s="196" t="s">
        <v>444</v>
      </c>
      <c r="G17" s="228">
        <f>+G6+G8+G10+G11+G12+G13+G14+G15+G16</f>
        <v>18820</v>
      </c>
      <c r="H17" s="228">
        <f>SUM(H6:H16)</f>
        <v>104156</v>
      </c>
      <c r="I17" s="228">
        <f>+I6+I8+I10+I11+I12+I13+I14+I15+I16</f>
        <v>34198</v>
      </c>
      <c r="J17" s="726"/>
    </row>
    <row r="18" spans="1:10" ht="12.75" customHeight="1">
      <c r="A18" s="210" t="s">
        <v>37</v>
      </c>
      <c r="B18" s="237" t="s">
        <v>167</v>
      </c>
      <c r="C18" s="244">
        <v>14120</v>
      </c>
      <c r="D18" s="244"/>
      <c r="E18" s="244">
        <f>SUM(E19:E23)</f>
        <v>571</v>
      </c>
      <c r="F18" s="218" t="s">
        <v>137</v>
      </c>
      <c r="G18" s="225"/>
      <c r="H18" s="225"/>
      <c r="I18" s="225"/>
      <c r="J18" s="726"/>
    </row>
    <row r="19" spans="1:10" ht="12.75" customHeight="1">
      <c r="A19" s="212" t="s">
        <v>38</v>
      </c>
      <c r="B19" s="238" t="s">
        <v>156</v>
      </c>
      <c r="C19" s="195">
        <v>14120</v>
      </c>
      <c r="D19" s="195"/>
      <c r="E19" s="195"/>
      <c r="F19" s="218" t="s">
        <v>140</v>
      </c>
      <c r="G19" s="226"/>
      <c r="H19" s="226"/>
      <c r="I19" s="226"/>
      <c r="J19" s="726"/>
    </row>
    <row r="20" spans="1:10" ht="12.75" customHeight="1">
      <c r="A20" s="210" t="s">
        <v>39</v>
      </c>
      <c r="B20" s="238" t="s">
        <v>157</v>
      </c>
      <c r="C20" s="195"/>
      <c r="D20" s="195"/>
      <c r="E20" s="195"/>
      <c r="F20" s="218" t="s">
        <v>111</v>
      </c>
      <c r="G20" s="226"/>
      <c r="H20" s="226"/>
      <c r="I20" s="226"/>
      <c r="J20" s="726"/>
    </row>
    <row r="21" spans="1:10" ht="12.75" customHeight="1">
      <c r="A21" s="212" t="s">
        <v>40</v>
      </c>
      <c r="B21" s="238" t="s">
        <v>158</v>
      </c>
      <c r="C21" s="195"/>
      <c r="D21" s="195"/>
      <c r="E21" s="195"/>
      <c r="F21" s="218" t="s">
        <v>112</v>
      </c>
      <c r="G21" s="226"/>
      <c r="H21" s="226"/>
      <c r="I21" s="226"/>
      <c r="J21" s="726"/>
    </row>
    <row r="22" spans="1:10" ht="12.75" customHeight="1">
      <c r="A22" s="210" t="s">
        <v>41</v>
      </c>
      <c r="B22" s="238" t="s">
        <v>159</v>
      </c>
      <c r="C22" s="195"/>
      <c r="D22" s="195"/>
      <c r="E22" s="195"/>
      <c r="F22" s="217" t="s">
        <v>153</v>
      </c>
      <c r="G22" s="226"/>
      <c r="H22" s="226"/>
      <c r="I22" s="226"/>
      <c r="J22" s="726"/>
    </row>
    <row r="23" spans="1:10" ht="12.75" customHeight="1">
      <c r="A23" s="212" t="s">
        <v>42</v>
      </c>
      <c r="B23" s="239" t="s">
        <v>160</v>
      </c>
      <c r="C23" s="195"/>
      <c r="D23" s="195"/>
      <c r="E23" s="195">
        <v>571</v>
      </c>
      <c r="F23" s="218" t="s">
        <v>141</v>
      </c>
      <c r="G23" s="226"/>
      <c r="H23" s="226"/>
      <c r="I23" s="226"/>
      <c r="J23" s="726"/>
    </row>
    <row r="24" spans="1:10" ht="12.75" customHeight="1">
      <c r="A24" s="210" t="s">
        <v>43</v>
      </c>
      <c r="B24" s="240" t="s">
        <v>161</v>
      </c>
      <c r="C24" s="220">
        <f>+C25+C26+C27+C28+C29</f>
        <v>0</v>
      </c>
      <c r="D24" s="220"/>
      <c r="E24" s="220">
        <f>+E25+E26+E27+E28+E29</f>
        <v>0</v>
      </c>
      <c r="F24" s="241" t="s">
        <v>139</v>
      </c>
      <c r="G24" s="226"/>
      <c r="H24" s="226"/>
      <c r="I24" s="226"/>
      <c r="J24" s="726"/>
    </row>
    <row r="25" spans="1:10" ht="12.75" customHeight="1">
      <c r="A25" s="212" t="s">
        <v>44</v>
      </c>
      <c r="B25" s="239" t="s">
        <v>162</v>
      </c>
      <c r="C25" s="195"/>
      <c r="D25" s="195"/>
      <c r="E25" s="195"/>
      <c r="F25" s="241" t="s">
        <v>445</v>
      </c>
      <c r="G25" s="226"/>
      <c r="H25" s="226"/>
      <c r="I25" s="226"/>
      <c r="J25" s="726"/>
    </row>
    <row r="26" spans="1:10" ht="12.75" customHeight="1">
      <c r="A26" s="210" t="s">
        <v>45</v>
      </c>
      <c r="B26" s="239" t="s">
        <v>163</v>
      </c>
      <c r="C26" s="195"/>
      <c r="D26" s="195"/>
      <c r="E26" s="195"/>
      <c r="F26" s="236"/>
      <c r="G26" s="226"/>
      <c r="H26" s="226"/>
      <c r="I26" s="226"/>
      <c r="J26" s="726"/>
    </row>
    <row r="27" spans="1:10" ht="12.75" customHeight="1">
      <c r="A27" s="212" t="s">
        <v>46</v>
      </c>
      <c r="B27" s="238" t="s">
        <v>164</v>
      </c>
      <c r="C27" s="195"/>
      <c r="D27" s="195"/>
      <c r="E27" s="195"/>
      <c r="F27" s="227"/>
      <c r="G27" s="226"/>
      <c r="H27" s="226"/>
      <c r="I27" s="226"/>
      <c r="J27" s="726"/>
    </row>
    <row r="28" spans="1:10" ht="12.75" customHeight="1">
      <c r="A28" s="210" t="s">
        <v>47</v>
      </c>
      <c r="B28" s="242" t="s">
        <v>165</v>
      </c>
      <c r="C28" s="195"/>
      <c r="D28" s="195"/>
      <c r="E28" s="195"/>
      <c r="F28" s="5"/>
      <c r="G28" s="226"/>
      <c r="H28" s="226"/>
      <c r="I28" s="226"/>
      <c r="J28" s="726"/>
    </row>
    <row r="29" spans="1:10" ht="12.75" customHeight="1" thickBot="1">
      <c r="A29" s="212" t="s">
        <v>48</v>
      </c>
      <c r="B29" s="243" t="s">
        <v>166</v>
      </c>
      <c r="C29" s="195"/>
      <c r="D29" s="195"/>
      <c r="E29" s="195"/>
      <c r="F29" s="227"/>
      <c r="G29" s="226"/>
      <c r="H29" s="226"/>
      <c r="I29" s="226"/>
      <c r="J29" s="726"/>
    </row>
    <row r="30" spans="1:10" ht="21.75" thickBot="1">
      <c r="A30" s="215" t="s">
        <v>49</v>
      </c>
      <c r="B30" s="196" t="s">
        <v>436</v>
      </c>
      <c r="C30" s="201">
        <f>+C18+C24</f>
        <v>14120</v>
      </c>
      <c r="D30" s="201">
        <f>SUM(D18,D24)</f>
        <v>0</v>
      </c>
      <c r="E30" s="201">
        <f>+E18+E24</f>
        <v>571</v>
      </c>
      <c r="F30" s="196" t="s">
        <v>447</v>
      </c>
      <c r="G30" s="228">
        <f>SUM(G18:G29)</f>
        <v>0</v>
      </c>
      <c r="H30" s="228">
        <f>SUM(H18:H29)</f>
        <v>0</v>
      </c>
      <c r="I30" s="228">
        <f>SUM(I18:I29)</f>
        <v>0</v>
      </c>
      <c r="J30" s="726"/>
    </row>
    <row r="31" spans="1:10" ht="16.5" customHeight="1" thickBot="1">
      <c r="A31" s="215" t="s">
        <v>50</v>
      </c>
      <c r="B31" s="221" t="s">
        <v>437</v>
      </c>
      <c r="C31" s="222">
        <f>+C17+C30</f>
        <v>18820</v>
      </c>
      <c r="D31" s="222">
        <f>SUM(D17,D30)</f>
        <v>104156</v>
      </c>
      <c r="E31" s="222">
        <f>+E17+E30</f>
        <v>104727</v>
      </c>
      <c r="F31" s="221" t="s">
        <v>446</v>
      </c>
      <c r="G31" s="222">
        <f>+G17+G30</f>
        <v>18820</v>
      </c>
      <c r="H31" s="222">
        <f>SUM(H17,H30)</f>
        <v>104156</v>
      </c>
      <c r="I31" s="23">
        <f>+I17+I30</f>
        <v>34198</v>
      </c>
      <c r="J31" s="726"/>
    </row>
    <row r="32" spans="1:10" ht="16.5" customHeight="1" thickBot="1">
      <c r="A32" s="215" t="s">
        <v>51</v>
      </c>
      <c r="B32" s="221" t="s">
        <v>115</v>
      </c>
      <c r="C32" s="222" t="e">
        <f>IF(C17-D33F17&lt;0,F17-C17,"-")</f>
        <v>#NAME?</v>
      </c>
      <c r="D32" s="466">
        <v>4455</v>
      </c>
      <c r="E32" s="222" t="str">
        <f>IF(E17-I17&lt;0,I17-E17,"-")</f>
        <v>-</v>
      </c>
      <c r="F32" s="221" t="s">
        <v>116</v>
      </c>
      <c r="G32" s="222">
        <f>IF(D17-G17&gt;0,D17-G17,"-")</f>
        <v>85336</v>
      </c>
      <c r="H32" s="463" t="s">
        <v>649</v>
      </c>
      <c r="I32" s="23">
        <f>IF(E17-I17&gt;0,E17-I17,"-")</f>
        <v>69958</v>
      </c>
      <c r="J32" s="726"/>
    </row>
    <row r="33" spans="1:10" ht="16.5" customHeight="1" thickBot="1">
      <c r="A33" s="215" t="s">
        <v>52</v>
      </c>
      <c r="B33" s="221" t="s">
        <v>154</v>
      </c>
      <c r="C33" s="222" t="e">
        <f>IF(C17+C18-F31&lt;0,F31-(C17+C18),"-")</f>
        <v>#VALUE!</v>
      </c>
      <c r="D33" s="466" t="s">
        <v>649</v>
      </c>
      <c r="E33" s="222" t="str">
        <f>IF(E26-I26&lt;0,I26-E26,"-")</f>
        <v>-</v>
      </c>
      <c r="F33" s="221" t="s">
        <v>155</v>
      </c>
      <c r="G33" s="222">
        <f>IF(D17+D18-G31&gt;0,D17+D18-G31,"-")</f>
        <v>85336</v>
      </c>
      <c r="H33" s="463" t="s">
        <v>649</v>
      </c>
      <c r="I33" s="23" t="str">
        <f>IF(E26-I26&gt;0,E26-I26,"-")</f>
        <v>-</v>
      </c>
      <c r="J33" s="726"/>
    </row>
  </sheetData>
  <sheetProtection/>
  <mergeCells count="3">
    <mergeCell ref="A3:A4"/>
    <mergeCell ref="J1:J33"/>
    <mergeCell ref="G2:H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view="pageBreakPreview" zoomScaleSheetLayoutView="100" workbookViewId="0" topLeftCell="A1">
      <selection activeCell="H1" sqref="H1:H30"/>
    </sheetView>
  </sheetViews>
  <sheetFormatPr defaultColWidth="9.00390625" defaultRowHeight="12.75"/>
  <cols>
    <col min="1" max="1" width="39.625" style="3" customWidth="1"/>
    <col min="2" max="3" width="15.625" style="2" customWidth="1"/>
    <col min="4" max="4" width="13.875" style="2" customWidth="1"/>
    <col min="5" max="5" width="14.00390625" style="2" customWidth="1"/>
    <col min="6" max="6" width="13.875" style="2" customWidth="1"/>
    <col min="7" max="7" width="14.875" style="2" customWidth="1"/>
    <col min="8" max="8" width="5.125" style="2" customWidth="1"/>
    <col min="9" max="16384" width="9.375" style="2" customWidth="1"/>
  </cols>
  <sheetData>
    <row r="1" spans="1:8" ht="18" customHeight="1">
      <c r="A1" s="730" t="s">
        <v>20</v>
      </c>
      <c r="B1" s="730"/>
      <c r="C1" s="730"/>
      <c r="D1" s="730"/>
      <c r="E1" s="730"/>
      <c r="F1" s="730"/>
      <c r="G1" s="730"/>
      <c r="H1" s="731" t="s">
        <v>758</v>
      </c>
    </row>
    <row r="2" spans="1:8" ht="12.75" customHeight="1" thickBot="1">
      <c r="A2" s="11"/>
      <c r="B2" s="7"/>
      <c r="C2" s="7"/>
      <c r="D2" s="7"/>
      <c r="E2" s="7"/>
      <c r="F2" s="729" t="s">
        <v>65</v>
      </c>
      <c r="G2" s="729"/>
      <c r="H2" s="732"/>
    </row>
    <row r="3" spans="1:8" s="4" customFormat="1" ht="50.25" customHeight="1" thickBot="1">
      <c r="A3" s="562" t="s">
        <v>69</v>
      </c>
      <c r="B3" s="563" t="s">
        <v>70</v>
      </c>
      <c r="C3" s="563" t="s">
        <v>71</v>
      </c>
      <c r="D3" s="563" t="str">
        <f>+CONCATENATE("Felhasználás ",LEFT('[2]ÖSSZEFÜGGÉSEK'!A4,4)-1,". XII.31-ig")</f>
        <v>Felhasználás 2013. XII.31-ig</v>
      </c>
      <c r="E3" s="563" t="s">
        <v>696</v>
      </c>
      <c r="F3" s="564" t="s">
        <v>699</v>
      </c>
      <c r="G3" s="565" t="s">
        <v>700</v>
      </c>
      <c r="H3" s="732"/>
    </row>
    <row r="4" spans="1:8" s="7" customFormat="1" ht="12" customHeight="1" thickBot="1">
      <c r="A4" s="566" t="s">
        <v>357</v>
      </c>
      <c r="B4" s="567" t="s">
        <v>358</v>
      </c>
      <c r="C4" s="567" t="s">
        <v>359</v>
      </c>
      <c r="D4" s="567" t="s">
        <v>360</v>
      </c>
      <c r="E4" s="567" t="s">
        <v>361</v>
      </c>
      <c r="F4" s="568" t="s">
        <v>438</v>
      </c>
      <c r="G4" s="569" t="s">
        <v>448</v>
      </c>
      <c r="H4" s="732"/>
    </row>
    <row r="5" spans="1:8" ht="15.75" customHeight="1">
      <c r="A5" s="685" t="s">
        <v>653</v>
      </c>
      <c r="B5" s="1">
        <v>7798</v>
      </c>
      <c r="C5" s="686" t="s">
        <v>701</v>
      </c>
      <c r="D5" s="1"/>
      <c r="E5" s="1">
        <v>7798</v>
      </c>
      <c r="F5" s="1">
        <v>7798</v>
      </c>
      <c r="G5" s="1">
        <v>7798</v>
      </c>
      <c r="H5" s="732"/>
    </row>
    <row r="6" spans="1:8" ht="15.75" customHeight="1">
      <c r="A6" s="685" t="s">
        <v>702</v>
      </c>
      <c r="B6" s="1">
        <v>24</v>
      </c>
      <c r="C6" s="686" t="s">
        <v>701</v>
      </c>
      <c r="D6" s="1"/>
      <c r="E6" s="1">
        <v>24</v>
      </c>
      <c r="F6" s="1">
        <v>24</v>
      </c>
      <c r="G6" s="1">
        <v>24</v>
      </c>
      <c r="H6" s="732"/>
    </row>
    <row r="7" spans="1:8" ht="15.75" customHeight="1">
      <c r="A7" s="687" t="s">
        <v>703</v>
      </c>
      <c r="B7" s="1">
        <v>5702</v>
      </c>
      <c r="C7" s="686" t="s">
        <v>701</v>
      </c>
      <c r="D7" s="1"/>
      <c r="E7" s="1">
        <v>5702</v>
      </c>
      <c r="F7" s="1">
        <v>5702</v>
      </c>
      <c r="G7" s="1">
        <v>5702</v>
      </c>
      <c r="H7" s="732"/>
    </row>
    <row r="8" spans="1:8" ht="15.75" customHeight="1">
      <c r="A8" s="688" t="s">
        <v>704</v>
      </c>
      <c r="B8" s="2">
        <v>66</v>
      </c>
      <c r="C8" s="686" t="s">
        <v>701</v>
      </c>
      <c r="D8" s="1"/>
      <c r="E8" s="1">
        <v>66</v>
      </c>
      <c r="F8" s="1">
        <v>66</v>
      </c>
      <c r="G8" s="1">
        <v>66</v>
      </c>
      <c r="H8" s="732"/>
    </row>
    <row r="9" spans="1:8" ht="12.75">
      <c r="A9" s="685" t="s">
        <v>705</v>
      </c>
      <c r="B9" s="1">
        <v>6</v>
      </c>
      <c r="C9" s="686" t="s">
        <v>701</v>
      </c>
      <c r="D9" s="1"/>
      <c r="E9" s="1">
        <v>6</v>
      </c>
      <c r="F9" s="1">
        <v>6</v>
      </c>
      <c r="G9" s="1">
        <v>6</v>
      </c>
      <c r="H9" s="732"/>
    </row>
    <row r="10" spans="1:8" ht="15.75" customHeight="1">
      <c r="A10" s="687" t="s">
        <v>706</v>
      </c>
      <c r="B10" s="1">
        <v>3</v>
      </c>
      <c r="C10" s="686" t="s">
        <v>701</v>
      </c>
      <c r="D10" s="1"/>
      <c r="E10" s="1">
        <v>3</v>
      </c>
      <c r="F10" s="1">
        <v>3</v>
      </c>
      <c r="G10" s="1">
        <v>3</v>
      </c>
      <c r="H10" s="732"/>
    </row>
    <row r="11" spans="1:8" ht="12.75">
      <c r="A11" s="685" t="s">
        <v>707</v>
      </c>
      <c r="B11" s="1">
        <v>66</v>
      </c>
      <c r="C11" s="686" t="s">
        <v>701</v>
      </c>
      <c r="D11" s="1"/>
      <c r="E11" s="1">
        <v>66</v>
      </c>
      <c r="F11" s="1">
        <v>66</v>
      </c>
      <c r="G11" s="1">
        <v>66</v>
      </c>
      <c r="H11" s="732"/>
    </row>
    <row r="12" spans="1:8" ht="15.75" customHeight="1">
      <c r="A12" s="685" t="s">
        <v>708</v>
      </c>
      <c r="B12" s="1">
        <v>12</v>
      </c>
      <c r="C12" s="686" t="s">
        <v>701</v>
      </c>
      <c r="D12" s="1"/>
      <c r="E12" s="1">
        <v>12</v>
      </c>
      <c r="F12" s="1">
        <v>12</v>
      </c>
      <c r="G12" s="1">
        <v>12</v>
      </c>
      <c r="H12" s="732"/>
    </row>
    <row r="13" spans="1:8" ht="15.75" customHeight="1">
      <c r="A13" s="685" t="s">
        <v>709</v>
      </c>
      <c r="B13" s="1">
        <v>18</v>
      </c>
      <c r="C13" s="686" t="s">
        <v>701</v>
      </c>
      <c r="D13" s="1"/>
      <c r="E13" s="1">
        <v>18</v>
      </c>
      <c r="F13" s="1">
        <v>18</v>
      </c>
      <c r="G13" s="1">
        <v>18</v>
      </c>
      <c r="H13" s="732"/>
    </row>
    <row r="14" spans="1:8" ht="15.75" customHeight="1">
      <c r="A14" s="685" t="s">
        <v>710</v>
      </c>
      <c r="B14" s="1">
        <v>2</v>
      </c>
      <c r="C14" s="686" t="s">
        <v>701</v>
      </c>
      <c r="D14" s="1"/>
      <c r="E14" s="1">
        <v>2</v>
      </c>
      <c r="F14" s="1">
        <v>2</v>
      </c>
      <c r="G14" s="1">
        <v>2</v>
      </c>
      <c r="H14" s="732"/>
    </row>
    <row r="15" spans="1:8" ht="15.75" customHeight="1">
      <c r="A15" s="685" t="s">
        <v>711</v>
      </c>
      <c r="B15" s="1">
        <v>11</v>
      </c>
      <c r="C15" s="686" t="s">
        <v>701</v>
      </c>
      <c r="D15" s="1"/>
      <c r="E15" s="1">
        <v>11</v>
      </c>
      <c r="F15" s="1">
        <v>11</v>
      </c>
      <c r="G15" s="1">
        <v>11</v>
      </c>
      <c r="H15" s="732"/>
    </row>
    <row r="16" spans="1:8" ht="15.75" customHeight="1">
      <c r="A16" s="685" t="s">
        <v>712</v>
      </c>
      <c r="B16" s="1">
        <v>37</v>
      </c>
      <c r="C16" s="686" t="s">
        <v>701</v>
      </c>
      <c r="D16" s="1"/>
      <c r="E16" s="1">
        <v>37</v>
      </c>
      <c r="F16" s="1">
        <v>37</v>
      </c>
      <c r="G16" s="1">
        <v>37</v>
      </c>
      <c r="H16" s="732"/>
    </row>
    <row r="17" spans="1:8" ht="12.75">
      <c r="A17" s="685" t="s">
        <v>713</v>
      </c>
      <c r="B17" s="1">
        <v>1392</v>
      </c>
      <c r="C17" s="686" t="s">
        <v>701</v>
      </c>
      <c r="D17" s="1"/>
      <c r="E17" s="1">
        <v>1392</v>
      </c>
      <c r="F17" s="1">
        <v>1392</v>
      </c>
      <c r="G17" s="1">
        <v>1392</v>
      </c>
      <c r="H17" s="732"/>
    </row>
    <row r="18" spans="1:8" ht="15.75" customHeight="1">
      <c r="A18" s="685" t="s">
        <v>714</v>
      </c>
      <c r="B18" s="1">
        <v>4064</v>
      </c>
      <c r="C18" s="686" t="s">
        <v>701</v>
      </c>
      <c r="D18" s="1"/>
      <c r="E18" s="1">
        <v>4064</v>
      </c>
      <c r="F18" s="1">
        <v>4064</v>
      </c>
      <c r="G18" s="1">
        <v>4064</v>
      </c>
      <c r="H18" s="732"/>
    </row>
    <row r="19" spans="1:8" ht="15.75" customHeight="1">
      <c r="A19" s="570"/>
      <c r="B19" s="571"/>
      <c r="C19" s="572"/>
      <c r="D19" s="571"/>
      <c r="E19" s="571"/>
      <c r="F19" s="571"/>
      <c r="G19" s="571"/>
      <c r="H19" s="732"/>
    </row>
    <row r="20" spans="1:8" ht="15.75" customHeight="1">
      <c r="A20" s="570"/>
      <c r="B20" s="571"/>
      <c r="C20" s="572"/>
      <c r="D20" s="571"/>
      <c r="E20" s="571"/>
      <c r="F20" s="571"/>
      <c r="G20" s="571"/>
      <c r="H20" s="732"/>
    </row>
    <row r="21" spans="1:8" ht="15.75" customHeight="1">
      <c r="A21" s="570"/>
      <c r="B21" s="571"/>
      <c r="C21" s="572"/>
      <c r="D21" s="571"/>
      <c r="E21" s="571"/>
      <c r="F21" s="571"/>
      <c r="G21" s="571"/>
      <c r="H21" s="732"/>
    </row>
    <row r="22" spans="1:8" ht="15.75" customHeight="1">
      <c r="A22" s="570"/>
      <c r="B22" s="571"/>
      <c r="C22" s="572"/>
      <c r="D22" s="571"/>
      <c r="E22" s="571"/>
      <c r="F22" s="571"/>
      <c r="G22" s="571"/>
      <c r="H22" s="732"/>
    </row>
    <row r="23" spans="1:8" ht="15.75" customHeight="1">
      <c r="A23" s="570"/>
      <c r="B23" s="571"/>
      <c r="C23" s="572"/>
      <c r="D23" s="571"/>
      <c r="E23" s="571"/>
      <c r="F23" s="571"/>
      <c r="G23" s="571"/>
      <c r="H23" s="732"/>
    </row>
    <row r="24" spans="1:8" s="9" customFormat="1" ht="15">
      <c r="A24" s="570"/>
      <c r="B24" s="571"/>
      <c r="C24" s="572"/>
      <c r="D24" s="571"/>
      <c r="E24" s="571"/>
      <c r="F24" s="571"/>
      <c r="G24" s="571"/>
      <c r="H24" s="732"/>
    </row>
    <row r="25" spans="1:8" ht="15">
      <c r="A25" s="570"/>
      <c r="B25" s="571"/>
      <c r="C25" s="572"/>
      <c r="D25" s="571"/>
      <c r="E25" s="571"/>
      <c r="F25" s="571"/>
      <c r="G25" s="571"/>
      <c r="H25" s="732"/>
    </row>
    <row r="26" spans="1:8" ht="15">
      <c r="A26" s="570"/>
      <c r="B26" s="571"/>
      <c r="C26" s="572"/>
      <c r="D26" s="571"/>
      <c r="E26" s="571"/>
      <c r="F26" s="571"/>
      <c r="G26" s="571"/>
      <c r="H26" s="732"/>
    </row>
    <row r="27" spans="1:8" ht="15">
      <c r="A27" s="570"/>
      <c r="B27" s="571"/>
      <c r="C27" s="572"/>
      <c r="D27" s="571"/>
      <c r="E27" s="571"/>
      <c r="F27" s="571"/>
      <c r="G27" s="571"/>
      <c r="H27" s="732"/>
    </row>
    <row r="28" spans="1:8" ht="15">
      <c r="A28" s="570"/>
      <c r="B28" s="571"/>
      <c r="C28" s="572"/>
      <c r="D28" s="571"/>
      <c r="E28" s="571"/>
      <c r="F28" s="571"/>
      <c r="G28" s="571"/>
      <c r="H28" s="732"/>
    </row>
    <row r="29" spans="1:8" ht="15">
      <c r="A29" s="570"/>
      <c r="B29" s="571"/>
      <c r="C29" s="572"/>
      <c r="D29" s="571"/>
      <c r="E29" s="571"/>
      <c r="F29" s="571"/>
      <c r="G29" s="571"/>
      <c r="H29" s="732"/>
    </row>
    <row r="30" spans="1:8" ht="15" hidden="1">
      <c r="A30" s="570"/>
      <c r="B30" s="571"/>
      <c r="C30" s="572"/>
      <c r="D30" s="571"/>
      <c r="E30" s="571"/>
      <c r="F30" s="571"/>
      <c r="G30" s="571"/>
      <c r="H30" s="732"/>
    </row>
    <row r="31" spans="1:8" ht="15.75" thickBot="1">
      <c r="A31" s="573"/>
      <c r="B31" s="574"/>
      <c r="C31" s="575"/>
      <c r="D31" s="574"/>
      <c r="E31" s="574"/>
      <c r="F31" s="574"/>
      <c r="G31" s="574"/>
      <c r="H31" s="477"/>
    </row>
    <row r="32" spans="1:8" ht="15" hidden="1">
      <c r="A32" s="570"/>
      <c r="B32" s="571"/>
      <c r="C32" s="572"/>
      <c r="D32" s="571"/>
      <c r="E32" s="571"/>
      <c r="F32" s="571"/>
      <c r="G32" s="571"/>
      <c r="H32" s="477"/>
    </row>
    <row r="33" spans="1:8" ht="0" customHeight="1" hidden="1" thickBot="1">
      <c r="A33" s="576"/>
      <c r="B33" s="577"/>
      <c r="C33" s="578"/>
      <c r="D33" s="577"/>
      <c r="E33" s="577"/>
      <c r="F33" s="577"/>
      <c r="G33" s="577"/>
      <c r="H33" s="322"/>
    </row>
    <row r="34" spans="1:8" ht="15" thickBot="1">
      <c r="A34" s="579" t="s">
        <v>68</v>
      </c>
      <c r="B34" s="580">
        <f>SUM(B5:B33)</f>
        <v>19201</v>
      </c>
      <c r="C34" s="581"/>
      <c r="D34" s="580">
        <f>SUM(D5:D33)</f>
        <v>0</v>
      </c>
      <c r="E34" s="580">
        <f>SUM(E5:E33)</f>
        <v>19201</v>
      </c>
      <c r="F34" s="580">
        <f>SUM(F5:F33)</f>
        <v>19201</v>
      </c>
      <c r="G34" s="580">
        <f>SUM(G5:G33)</f>
        <v>19201</v>
      </c>
      <c r="H34" s="322"/>
    </row>
    <row r="35" spans="1:8" ht="12.75">
      <c r="A35" s="478"/>
      <c r="B35" s="479"/>
      <c r="H35" s="322"/>
    </row>
    <row r="36" ht="12.75">
      <c r="H36" s="322"/>
    </row>
    <row r="37" ht="12.75">
      <c r="H37" s="322"/>
    </row>
  </sheetData>
  <sheetProtection/>
  <mergeCells count="3">
    <mergeCell ref="F2:G2"/>
    <mergeCell ref="A1:G1"/>
    <mergeCell ref="H1:H30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view="pageBreakPreview" zoomScaleSheetLayoutView="100" workbookViewId="0" topLeftCell="A1">
      <selection activeCell="G8" sqref="G8"/>
    </sheetView>
  </sheetViews>
  <sheetFormatPr defaultColWidth="9.00390625" defaultRowHeight="12.75"/>
  <cols>
    <col min="1" max="1" width="48.125" style="3" customWidth="1"/>
    <col min="2" max="7" width="15.875" style="2" customWidth="1"/>
    <col min="8" max="8" width="4.125" style="2" customWidth="1"/>
    <col min="9" max="9" width="13.875" style="2" customWidth="1"/>
    <col min="10" max="16384" width="9.375" style="2" customWidth="1"/>
  </cols>
  <sheetData>
    <row r="1" spans="1:8" ht="24.75" customHeight="1">
      <c r="A1" s="734" t="s">
        <v>21</v>
      </c>
      <c r="B1" s="734"/>
      <c r="C1" s="734"/>
      <c r="D1" s="734"/>
      <c r="E1" s="734"/>
      <c r="F1" s="734"/>
      <c r="G1" s="734"/>
      <c r="H1" s="735" t="s">
        <v>759</v>
      </c>
    </row>
    <row r="2" spans="1:8" ht="23.25" customHeight="1" thickBot="1">
      <c r="A2" s="538"/>
      <c r="B2" s="539"/>
      <c r="C2" s="539"/>
      <c r="D2" s="539"/>
      <c r="E2" s="539"/>
      <c r="F2" s="733" t="s">
        <v>65</v>
      </c>
      <c r="G2" s="733"/>
      <c r="H2" s="736"/>
    </row>
    <row r="3" spans="1:8" s="4" customFormat="1" ht="48.75" customHeight="1" thickBot="1">
      <c r="A3" s="540" t="s">
        <v>72</v>
      </c>
      <c r="B3" s="541" t="s">
        <v>70</v>
      </c>
      <c r="C3" s="541" t="s">
        <v>71</v>
      </c>
      <c r="D3" s="541" t="str">
        <f>+'[2]3.sz.mell.'!D3</f>
        <v>Felhasználás 2013. XII.31-ig</v>
      </c>
      <c r="E3" s="541" t="s">
        <v>696</v>
      </c>
      <c r="F3" s="542" t="s">
        <v>699</v>
      </c>
      <c r="G3" s="543" t="s">
        <v>700</v>
      </c>
      <c r="H3" s="736"/>
    </row>
    <row r="4" spans="1:8" s="7" customFormat="1" ht="15" customHeight="1" thickBot="1">
      <c r="A4" s="544" t="s">
        <v>357</v>
      </c>
      <c r="B4" s="545" t="s">
        <v>358</v>
      </c>
      <c r="C4" s="545" t="s">
        <v>359</v>
      </c>
      <c r="D4" s="545" t="s">
        <v>360</v>
      </c>
      <c r="E4" s="545" t="s">
        <v>361</v>
      </c>
      <c r="F4" s="546" t="s">
        <v>438</v>
      </c>
      <c r="G4" s="547" t="s">
        <v>448</v>
      </c>
      <c r="H4" s="736"/>
    </row>
    <row r="5" spans="1:8" ht="15.75" customHeight="1">
      <c r="A5" s="689" t="s">
        <v>654</v>
      </c>
      <c r="B5" s="690">
        <v>8825</v>
      </c>
      <c r="C5" s="691" t="s">
        <v>701</v>
      </c>
      <c r="D5" s="690"/>
      <c r="E5" s="690">
        <v>8825</v>
      </c>
      <c r="F5" s="692">
        <v>8825</v>
      </c>
      <c r="G5" s="552">
        <v>8825</v>
      </c>
      <c r="H5" s="736"/>
    </row>
    <row r="6" spans="1:8" ht="24">
      <c r="A6" s="689" t="s">
        <v>715</v>
      </c>
      <c r="B6" s="690">
        <v>2986</v>
      </c>
      <c r="C6" s="691" t="s">
        <v>701</v>
      </c>
      <c r="D6" s="690"/>
      <c r="E6" s="690">
        <v>2986</v>
      </c>
      <c r="F6" s="692">
        <v>2986</v>
      </c>
      <c r="G6" s="552">
        <v>2986</v>
      </c>
      <c r="H6" s="736"/>
    </row>
    <row r="7" spans="1:8" ht="15.75" customHeight="1">
      <c r="A7" s="689" t="s">
        <v>716</v>
      </c>
      <c r="B7" s="690">
        <v>3186</v>
      </c>
      <c r="C7" s="691" t="s">
        <v>701</v>
      </c>
      <c r="D7" s="690"/>
      <c r="E7" s="690">
        <v>3186</v>
      </c>
      <c r="F7" s="692">
        <v>3186</v>
      </c>
      <c r="G7" s="552">
        <v>3186</v>
      </c>
      <c r="H7" s="736"/>
    </row>
    <row r="8" spans="1:8" ht="15.75" customHeight="1">
      <c r="A8" s="548"/>
      <c r="B8" s="549"/>
      <c r="C8" s="550"/>
      <c r="D8" s="549"/>
      <c r="E8" s="549"/>
      <c r="F8" s="551"/>
      <c r="G8" s="552"/>
      <c r="H8" s="736"/>
    </row>
    <row r="9" spans="1:8" ht="15.75" customHeight="1">
      <c r="A9" s="548"/>
      <c r="B9" s="549"/>
      <c r="C9" s="550"/>
      <c r="D9" s="549"/>
      <c r="E9" s="549"/>
      <c r="F9" s="551"/>
      <c r="G9" s="552"/>
      <c r="H9" s="736"/>
    </row>
    <row r="10" spans="1:8" ht="15.75" customHeight="1">
      <c r="A10" s="548"/>
      <c r="B10" s="549"/>
      <c r="C10" s="550"/>
      <c r="D10" s="549"/>
      <c r="E10" s="549"/>
      <c r="F10" s="551"/>
      <c r="G10" s="552"/>
      <c r="H10" s="736"/>
    </row>
    <row r="11" spans="1:8" ht="15.75" customHeight="1">
      <c r="A11" s="548"/>
      <c r="B11" s="549"/>
      <c r="C11" s="550"/>
      <c r="D11" s="549"/>
      <c r="E11" s="549"/>
      <c r="F11" s="551"/>
      <c r="G11" s="552"/>
      <c r="H11" s="736"/>
    </row>
    <row r="12" spans="1:8" ht="15.75" customHeight="1">
      <c r="A12" s="548"/>
      <c r="B12" s="549"/>
      <c r="C12" s="553"/>
      <c r="D12" s="549"/>
      <c r="E12" s="549"/>
      <c r="F12" s="551"/>
      <c r="G12" s="552">
        <f aca="true" t="shared" si="0" ref="G12:G23">+D12+F12</f>
        <v>0</v>
      </c>
      <c r="H12" s="736"/>
    </row>
    <row r="13" spans="1:8" ht="15.75" customHeight="1">
      <c r="A13" s="548"/>
      <c r="B13" s="549"/>
      <c r="C13" s="553"/>
      <c r="D13" s="549"/>
      <c r="E13" s="549"/>
      <c r="F13" s="551"/>
      <c r="G13" s="552">
        <f t="shared" si="0"/>
        <v>0</v>
      </c>
      <c r="H13" s="736"/>
    </row>
    <row r="14" spans="1:8" ht="15.75" customHeight="1">
      <c r="A14" s="548"/>
      <c r="B14" s="549"/>
      <c r="C14" s="553"/>
      <c r="D14" s="549"/>
      <c r="E14" s="549"/>
      <c r="F14" s="551"/>
      <c r="G14" s="552">
        <f t="shared" si="0"/>
        <v>0</v>
      </c>
      <c r="H14" s="736"/>
    </row>
    <row r="15" spans="1:8" ht="15.75" customHeight="1">
      <c r="A15" s="548"/>
      <c r="B15" s="549"/>
      <c r="C15" s="553"/>
      <c r="D15" s="549"/>
      <c r="E15" s="549"/>
      <c r="F15" s="551"/>
      <c r="G15" s="552">
        <f t="shared" si="0"/>
        <v>0</v>
      </c>
      <c r="H15" s="736"/>
    </row>
    <row r="16" spans="1:8" ht="15.75" customHeight="1">
      <c r="A16" s="548"/>
      <c r="B16" s="549"/>
      <c r="C16" s="553"/>
      <c r="D16" s="549"/>
      <c r="E16" s="549"/>
      <c r="F16" s="551"/>
      <c r="G16" s="552">
        <f t="shared" si="0"/>
        <v>0</v>
      </c>
      <c r="H16" s="736"/>
    </row>
    <row r="17" spans="1:8" ht="15.75" customHeight="1">
      <c r="A17" s="548"/>
      <c r="B17" s="549"/>
      <c r="C17" s="553"/>
      <c r="D17" s="549"/>
      <c r="E17" s="549"/>
      <c r="F17" s="551"/>
      <c r="G17" s="552">
        <f t="shared" si="0"/>
        <v>0</v>
      </c>
      <c r="H17" s="736"/>
    </row>
    <row r="18" spans="1:8" ht="15.75" customHeight="1">
      <c r="A18" s="548"/>
      <c r="B18" s="549"/>
      <c r="C18" s="553"/>
      <c r="D18" s="549"/>
      <c r="E18" s="549"/>
      <c r="F18" s="551"/>
      <c r="G18" s="552">
        <f t="shared" si="0"/>
        <v>0</v>
      </c>
      <c r="H18" s="736"/>
    </row>
    <row r="19" spans="1:8" ht="15.75" customHeight="1">
      <c r="A19" s="548"/>
      <c r="B19" s="549"/>
      <c r="C19" s="553"/>
      <c r="D19" s="549"/>
      <c r="E19" s="549"/>
      <c r="F19" s="551"/>
      <c r="G19" s="552">
        <f t="shared" si="0"/>
        <v>0</v>
      </c>
      <c r="H19" s="736"/>
    </row>
    <row r="20" spans="1:8" ht="15.75" customHeight="1">
      <c r="A20" s="548"/>
      <c r="B20" s="549"/>
      <c r="C20" s="553"/>
      <c r="D20" s="549"/>
      <c r="E20" s="549"/>
      <c r="F20" s="551"/>
      <c r="G20" s="552">
        <f t="shared" si="0"/>
        <v>0</v>
      </c>
      <c r="H20" s="736"/>
    </row>
    <row r="21" spans="1:8" ht="15.75" customHeight="1">
      <c r="A21" s="548"/>
      <c r="B21" s="549"/>
      <c r="C21" s="553"/>
      <c r="D21" s="549"/>
      <c r="E21" s="549"/>
      <c r="F21" s="551"/>
      <c r="G21" s="552">
        <f t="shared" si="0"/>
        <v>0</v>
      </c>
      <c r="H21" s="736"/>
    </row>
    <row r="22" spans="1:8" ht="15.75" customHeight="1">
      <c r="A22" s="548"/>
      <c r="B22" s="549"/>
      <c r="C22" s="553"/>
      <c r="D22" s="549"/>
      <c r="E22" s="549"/>
      <c r="F22" s="551"/>
      <c r="G22" s="552">
        <f t="shared" si="0"/>
        <v>0</v>
      </c>
      <c r="H22" s="736"/>
    </row>
    <row r="23" spans="1:8" ht="15.75" customHeight="1" thickBot="1">
      <c r="A23" s="554"/>
      <c r="B23" s="555"/>
      <c r="C23" s="556"/>
      <c r="D23" s="555"/>
      <c r="E23" s="555"/>
      <c r="F23" s="557"/>
      <c r="G23" s="552">
        <f t="shared" si="0"/>
        <v>0</v>
      </c>
      <c r="H23" s="736"/>
    </row>
    <row r="24" spans="1:8" s="9" customFormat="1" ht="18" customHeight="1" thickBot="1">
      <c r="A24" s="558" t="s">
        <v>68</v>
      </c>
      <c r="B24" s="559">
        <f>SUM(B5:B23)</f>
        <v>14997</v>
      </c>
      <c r="C24" s="560"/>
      <c r="D24" s="559">
        <f>SUM(D5:D23)</f>
        <v>0</v>
      </c>
      <c r="E24" s="559">
        <f>SUM(E5:E23)</f>
        <v>14997</v>
      </c>
      <c r="F24" s="559">
        <f>SUM(F5:F23)</f>
        <v>14997</v>
      </c>
      <c r="G24" s="561">
        <f>SUM(G5:G23)</f>
        <v>14997</v>
      </c>
      <c r="H24" s="736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N49"/>
  <sheetViews>
    <sheetView view="pageBreakPreview" zoomScaleNormal="130" zoomScaleSheetLayoutView="100" workbookViewId="0" topLeftCell="A1">
      <selection activeCell="B27" sqref="B27:J27"/>
    </sheetView>
  </sheetViews>
  <sheetFormatPr defaultColWidth="9.00390625" defaultRowHeight="12.75"/>
  <cols>
    <col min="1" max="1" width="28.50390625" style="6" customWidth="1"/>
    <col min="2" max="13" width="10.00390625" style="6" customWidth="1"/>
    <col min="14" max="14" width="4.00390625" style="6" customWidth="1"/>
    <col min="15" max="16384" width="9.375" style="6" customWidth="1"/>
  </cols>
  <sheetData>
    <row r="1" spans="1:14" ht="15.75" customHeight="1">
      <c r="A1" s="752" t="s">
        <v>646</v>
      </c>
      <c r="B1" s="752"/>
      <c r="C1" s="752"/>
      <c r="D1" s="753" t="s">
        <v>653</v>
      </c>
      <c r="E1" s="753"/>
      <c r="F1" s="753"/>
      <c r="G1" s="753"/>
      <c r="H1" s="753"/>
      <c r="I1" s="753"/>
      <c r="J1" s="753"/>
      <c r="K1" s="753"/>
      <c r="L1" s="753"/>
      <c r="M1" s="753"/>
      <c r="N1" s="742" t="s">
        <v>760</v>
      </c>
    </row>
    <row r="2" spans="1:14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737" t="s">
        <v>65</v>
      </c>
      <c r="M2" s="737"/>
      <c r="N2" s="743"/>
    </row>
    <row r="3" spans="1:14" ht="13.5" thickBot="1">
      <c r="A3" s="756" t="s">
        <v>628</v>
      </c>
      <c r="B3" s="739" t="s">
        <v>629</v>
      </c>
      <c r="C3" s="739"/>
      <c r="D3" s="739"/>
      <c r="E3" s="739"/>
      <c r="F3" s="739"/>
      <c r="G3" s="739"/>
      <c r="H3" s="739"/>
      <c r="I3" s="739"/>
      <c r="J3" s="748" t="s">
        <v>171</v>
      </c>
      <c r="K3" s="748"/>
      <c r="L3" s="748"/>
      <c r="M3" s="748"/>
      <c r="N3" s="743"/>
    </row>
    <row r="4" spans="1:14" ht="15" customHeight="1" thickBot="1">
      <c r="A4" s="757"/>
      <c r="B4" s="740" t="s">
        <v>630</v>
      </c>
      <c r="C4" s="738" t="s">
        <v>631</v>
      </c>
      <c r="D4" s="759" t="s">
        <v>632</v>
      </c>
      <c r="E4" s="759"/>
      <c r="F4" s="759"/>
      <c r="G4" s="759"/>
      <c r="H4" s="759"/>
      <c r="I4" s="759"/>
      <c r="J4" s="749"/>
      <c r="K4" s="749"/>
      <c r="L4" s="749"/>
      <c r="M4" s="749"/>
      <c r="N4" s="743"/>
    </row>
    <row r="5" spans="1:14" ht="21.75" thickBot="1">
      <c r="A5" s="757"/>
      <c r="B5" s="740"/>
      <c r="C5" s="738"/>
      <c r="D5" s="408" t="s">
        <v>630</v>
      </c>
      <c r="E5" s="408" t="s">
        <v>631</v>
      </c>
      <c r="F5" s="408" t="s">
        <v>630</v>
      </c>
      <c r="G5" s="408" t="s">
        <v>631</v>
      </c>
      <c r="H5" s="408" t="s">
        <v>630</v>
      </c>
      <c r="I5" s="408" t="s">
        <v>631</v>
      </c>
      <c r="J5" s="749"/>
      <c r="K5" s="749"/>
      <c r="L5" s="749"/>
      <c r="M5" s="749"/>
      <c r="N5" s="743"/>
    </row>
    <row r="6" spans="1:14" ht="32.25" thickBot="1">
      <c r="A6" s="480"/>
      <c r="B6" s="754" t="s">
        <v>689</v>
      </c>
      <c r="C6" s="762"/>
      <c r="D6" s="754" t="s">
        <v>747</v>
      </c>
      <c r="E6" s="755"/>
      <c r="F6" s="754" t="s">
        <v>692</v>
      </c>
      <c r="G6" s="762"/>
      <c r="H6" s="754" t="s">
        <v>748</v>
      </c>
      <c r="I6" s="755"/>
      <c r="J6" s="410" t="s">
        <v>747</v>
      </c>
      <c r="K6" s="411" t="s">
        <v>692</v>
      </c>
      <c r="L6" s="410" t="s">
        <v>57</v>
      </c>
      <c r="M6" s="411" t="s">
        <v>749</v>
      </c>
      <c r="N6" s="743"/>
    </row>
    <row r="7" spans="1:14" ht="13.5" thickBot="1">
      <c r="A7" s="409" t="s">
        <v>357</v>
      </c>
      <c r="B7" s="407" t="s">
        <v>358</v>
      </c>
      <c r="C7" s="407" t="s">
        <v>359</v>
      </c>
      <c r="D7" s="410" t="s">
        <v>360</v>
      </c>
      <c r="E7" s="408" t="s">
        <v>361</v>
      </c>
      <c r="F7" s="408" t="s">
        <v>438</v>
      </c>
      <c r="G7" s="408" t="s">
        <v>439</v>
      </c>
      <c r="H7" s="407" t="s">
        <v>440</v>
      </c>
      <c r="I7" s="410" t="s">
        <v>441</v>
      </c>
      <c r="J7" s="410" t="s">
        <v>633</v>
      </c>
      <c r="K7" s="410" t="s">
        <v>634</v>
      </c>
      <c r="L7" s="410" t="s">
        <v>635</v>
      </c>
      <c r="M7" s="411" t="s">
        <v>636</v>
      </c>
      <c r="N7" s="743"/>
    </row>
    <row r="8" spans="1:14" ht="12.75">
      <c r="A8" s="412" t="s">
        <v>637</v>
      </c>
      <c r="B8" s="413"/>
      <c r="C8" s="414">
        <v>2000</v>
      </c>
      <c r="D8" s="414"/>
      <c r="E8" s="415"/>
      <c r="F8" s="414"/>
      <c r="G8" s="414"/>
      <c r="H8" s="414">
        <v>2000</v>
      </c>
      <c r="I8" s="414"/>
      <c r="J8" s="414"/>
      <c r="K8" s="414"/>
      <c r="L8" s="416">
        <f aca="true" t="shared" si="0" ref="L8:L14">+J8+K8</f>
        <v>0</v>
      </c>
      <c r="M8" s="417">
        <f>IF((C8&lt;&gt;0),ROUND((L8/C8)*100,1),"")</f>
        <v>0</v>
      </c>
      <c r="N8" s="743"/>
    </row>
    <row r="9" spans="1:14" ht="12.75">
      <c r="A9" s="418" t="s">
        <v>638</v>
      </c>
      <c r="B9" s="419"/>
      <c r="C9" s="420"/>
      <c r="D9" s="420"/>
      <c r="E9" s="420"/>
      <c r="F9" s="420"/>
      <c r="G9" s="420"/>
      <c r="H9" s="420"/>
      <c r="I9" s="420"/>
      <c r="J9" s="420"/>
      <c r="K9" s="420"/>
      <c r="L9" s="421">
        <f t="shared" si="0"/>
        <v>0</v>
      </c>
      <c r="M9" s="422">
        <f aca="true" t="shared" si="1" ref="M9:M14">IF((C9&lt;&gt;0),ROUND((L9/C9)*100,1),"")</f>
      </c>
      <c r="N9" s="743"/>
    </row>
    <row r="10" spans="1:14" ht="12.75">
      <c r="A10" s="423" t="s">
        <v>639</v>
      </c>
      <c r="B10" s="424"/>
      <c r="C10" s="425">
        <v>155000</v>
      </c>
      <c r="D10" s="425"/>
      <c r="E10" s="425"/>
      <c r="F10" s="425"/>
      <c r="G10" s="425">
        <v>77500</v>
      </c>
      <c r="H10" s="425">
        <v>77500</v>
      </c>
      <c r="I10" s="425"/>
      <c r="J10" s="425"/>
      <c r="K10" s="425">
        <v>77500</v>
      </c>
      <c r="L10" s="421">
        <f t="shared" si="0"/>
        <v>77500</v>
      </c>
      <c r="M10" s="422">
        <f t="shared" si="1"/>
        <v>50</v>
      </c>
      <c r="N10" s="743"/>
    </row>
    <row r="11" spans="1:14" ht="12.75">
      <c r="A11" s="423" t="s">
        <v>640</v>
      </c>
      <c r="B11" s="424"/>
      <c r="C11" s="425"/>
      <c r="D11" s="425"/>
      <c r="E11" s="425"/>
      <c r="F11" s="425"/>
      <c r="G11" s="425"/>
      <c r="H11" s="425"/>
      <c r="I11" s="425"/>
      <c r="J11" s="425"/>
      <c r="K11" s="425"/>
      <c r="L11" s="421">
        <f t="shared" si="0"/>
        <v>0</v>
      </c>
      <c r="M11" s="422">
        <f t="shared" si="1"/>
      </c>
      <c r="N11" s="743"/>
    </row>
    <row r="12" spans="1:14" ht="12.75">
      <c r="A12" s="423" t="s">
        <v>641</v>
      </c>
      <c r="B12" s="424"/>
      <c r="C12" s="425"/>
      <c r="D12" s="425"/>
      <c r="E12" s="425"/>
      <c r="F12" s="425"/>
      <c r="G12" s="425"/>
      <c r="H12" s="425"/>
      <c r="I12" s="425"/>
      <c r="J12" s="425"/>
      <c r="K12" s="425"/>
      <c r="L12" s="421">
        <f t="shared" si="0"/>
        <v>0</v>
      </c>
      <c r="M12" s="422">
        <f t="shared" si="1"/>
      </c>
      <c r="N12" s="743"/>
    </row>
    <row r="13" spans="1:14" ht="12.75">
      <c r="A13" s="423" t="s">
        <v>642</v>
      </c>
      <c r="B13" s="424"/>
      <c r="C13" s="425">
        <v>40633</v>
      </c>
      <c r="D13" s="425"/>
      <c r="E13" s="425"/>
      <c r="F13" s="425"/>
      <c r="G13" s="425">
        <v>40633</v>
      </c>
      <c r="H13" s="425"/>
      <c r="I13" s="425"/>
      <c r="J13" s="425"/>
      <c r="K13" s="425">
        <v>40633</v>
      </c>
      <c r="L13" s="421">
        <f t="shared" si="0"/>
        <v>40633</v>
      </c>
      <c r="M13" s="422">
        <f t="shared" si="1"/>
        <v>100</v>
      </c>
      <c r="N13" s="743"/>
    </row>
    <row r="14" spans="1:14" ht="15" customHeight="1" thickBot="1">
      <c r="A14" s="426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1">
        <f t="shared" si="0"/>
        <v>0</v>
      </c>
      <c r="M14" s="429">
        <f t="shared" si="1"/>
      </c>
      <c r="N14" s="743"/>
    </row>
    <row r="15" spans="1:14" ht="13.5" thickBot="1">
      <c r="A15" s="430" t="s">
        <v>643</v>
      </c>
      <c r="B15" s="431">
        <f>B8+SUM(B10:B14)</f>
        <v>0</v>
      </c>
      <c r="C15" s="431">
        <f aca="true" t="shared" si="2" ref="C15:L15">C8+SUM(C10:C14)</f>
        <v>197633</v>
      </c>
      <c r="D15" s="431">
        <f t="shared" si="2"/>
        <v>0</v>
      </c>
      <c r="E15" s="431">
        <f t="shared" si="2"/>
        <v>0</v>
      </c>
      <c r="F15" s="431">
        <f t="shared" si="2"/>
        <v>0</v>
      </c>
      <c r="G15" s="431">
        <f t="shared" si="2"/>
        <v>118133</v>
      </c>
      <c r="H15" s="431">
        <f t="shared" si="2"/>
        <v>79500</v>
      </c>
      <c r="I15" s="431">
        <f t="shared" si="2"/>
        <v>0</v>
      </c>
      <c r="J15" s="431">
        <f t="shared" si="2"/>
        <v>0</v>
      </c>
      <c r="K15" s="431">
        <f t="shared" si="2"/>
        <v>118133</v>
      </c>
      <c r="L15" s="431">
        <f t="shared" si="2"/>
        <v>118133</v>
      </c>
      <c r="M15" s="432">
        <f>IF((C15&lt;&gt;0),ROUND((L15/C15)*100,1),"")</f>
        <v>59.8</v>
      </c>
      <c r="N15" s="743"/>
    </row>
    <row r="16" spans="1:14" ht="12.75">
      <c r="A16" s="433"/>
      <c r="B16" s="434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743"/>
    </row>
    <row r="17" spans="1:14" ht="13.5" thickBot="1">
      <c r="A17" s="436" t="s">
        <v>644</v>
      </c>
      <c r="B17" s="437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743"/>
    </row>
    <row r="18" spans="1:14" ht="12.75">
      <c r="A18" s="439" t="s">
        <v>645</v>
      </c>
      <c r="B18" s="413"/>
      <c r="C18" s="414"/>
      <c r="D18" s="414"/>
      <c r="E18" s="415"/>
      <c r="F18" s="414"/>
      <c r="G18" s="414"/>
      <c r="H18" s="414"/>
      <c r="I18" s="414"/>
      <c r="J18" s="414"/>
      <c r="K18" s="414"/>
      <c r="L18" s="440">
        <f aca="true" t="shared" si="3" ref="L18:L23">+J18+K18</f>
        <v>0</v>
      </c>
      <c r="M18" s="417">
        <f aca="true" t="shared" si="4" ref="M18:M24">IF((C18&lt;&gt;0),ROUND((L18/C18)*100,1),"")</f>
      </c>
      <c r="N18" s="743"/>
    </row>
    <row r="19" spans="1:14" ht="12.75">
      <c r="A19" s="441" t="s">
        <v>0</v>
      </c>
      <c r="B19" s="419"/>
      <c r="C19" s="425">
        <v>197633</v>
      </c>
      <c r="D19" s="425"/>
      <c r="E19" s="425">
        <v>7538</v>
      </c>
      <c r="F19" s="425"/>
      <c r="G19" s="425">
        <v>9902</v>
      </c>
      <c r="H19" s="425">
        <v>177193</v>
      </c>
      <c r="I19" s="425"/>
      <c r="J19" s="425">
        <v>7538</v>
      </c>
      <c r="K19" s="425">
        <v>9902</v>
      </c>
      <c r="L19" s="442">
        <f t="shared" si="3"/>
        <v>17440</v>
      </c>
      <c r="M19" s="422">
        <f t="shared" si="4"/>
        <v>8.8</v>
      </c>
      <c r="N19" s="743"/>
    </row>
    <row r="20" spans="1:14" ht="12.75">
      <c r="A20" s="441" t="s">
        <v>1</v>
      </c>
      <c r="B20" s="424"/>
      <c r="C20" s="425"/>
      <c r="D20" s="425"/>
      <c r="E20" s="425"/>
      <c r="F20" s="425"/>
      <c r="G20" s="425"/>
      <c r="H20" s="425"/>
      <c r="I20" s="425"/>
      <c r="J20" s="425"/>
      <c r="K20" s="425"/>
      <c r="L20" s="442">
        <f t="shared" si="3"/>
        <v>0</v>
      </c>
      <c r="M20" s="422">
        <f t="shared" si="4"/>
      </c>
      <c r="N20" s="743"/>
    </row>
    <row r="21" spans="1:14" ht="12.75">
      <c r="A21" s="441" t="s">
        <v>2</v>
      </c>
      <c r="B21" s="424"/>
      <c r="C21" s="425"/>
      <c r="D21" s="425"/>
      <c r="E21" s="425"/>
      <c r="F21" s="425"/>
      <c r="G21" s="425"/>
      <c r="H21" s="425"/>
      <c r="I21" s="425"/>
      <c r="J21" s="425"/>
      <c r="K21" s="425"/>
      <c r="L21" s="442">
        <f t="shared" si="3"/>
        <v>0</v>
      </c>
      <c r="M21" s="422">
        <f t="shared" si="4"/>
      </c>
      <c r="N21" s="743"/>
    </row>
    <row r="22" spans="1:14" ht="12.75">
      <c r="A22" s="443"/>
      <c r="B22" s="424"/>
      <c r="C22" s="425"/>
      <c r="D22" s="425"/>
      <c r="E22" s="425"/>
      <c r="F22" s="425"/>
      <c r="G22" s="425"/>
      <c r="H22" s="425"/>
      <c r="I22" s="425"/>
      <c r="J22" s="425"/>
      <c r="K22" s="425"/>
      <c r="L22" s="442">
        <f t="shared" si="3"/>
        <v>0</v>
      </c>
      <c r="M22" s="422">
        <f t="shared" si="4"/>
      </c>
      <c r="N22" s="743"/>
    </row>
    <row r="23" spans="1:14" ht="13.5" thickBot="1">
      <c r="A23" s="444"/>
      <c r="B23" s="427"/>
      <c r="C23" s="428"/>
      <c r="D23" s="428"/>
      <c r="E23" s="428"/>
      <c r="F23" s="428"/>
      <c r="G23" s="428"/>
      <c r="H23" s="428"/>
      <c r="I23" s="428"/>
      <c r="J23" s="428"/>
      <c r="K23" s="428"/>
      <c r="L23" s="442">
        <f t="shared" si="3"/>
        <v>0</v>
      </c>
      <c r="M23" s="429">
        <f t="shared" si="4"/>
      </c>
      <c r="N23" s="743"/>
    </row>
    <row r="24" spans="1:14" ht="13.5" thickBot="1">
      <c r="A24" s="445" t="s">
        <v>3</v>
      </c>
      <c r="B24" s="431">
        <f aca="true" t="shared" si="5" ref="B24:L24">SUM(B18:B23)</f>
        <v>0</v>
      </c>
      <c r="C24" s="431">
        <f t="shared" si="5"/>
        <v>197633</v>
      </c>
      <c r="D24" s="431">
        <f t="shared" si="5"/>
        <v>0</v>
      </c>
      <c r="E24" s="431">
        <f t="shared" si="5"/>
        <v>7538</v>
      </c>
      <c r="F24" s="431">
        <f t="shared" si="5"/>
        <v>0</v>
      </c>
      <c r="G24" s="431">
        <f t="shared" si="5"/>
        <v>9902</v>
      </c>
      <c r="H24" s="431">
        <f t="shared" si="5"/>
        <v>177193</v>
      </c>
      <c r="I24" s="431">
        <f t="shared" si="5"/>
        <v>0</v>
      </c>
      <c r="J24" s="431">
        <f t="shared" si="5"/>
        <v>7538</v>
      </c>
      <c r="K24" s="431">
        <f t="shared" si="5"/>
        <v>9902</v>
      </c>
      <c r="L24" s="431">
        <f t="shared" si="5"/>
        <v>17440</v>
      </c>
      <c r="M24" s="432">
        <f t="shared" si="4"/>
        <v>8.8</v>
      </c>
      <c r="N24" s="743"/>
    </row>
    <row r="25" spans="1:14" ht="12" customHeight="1">
      <c r="A25" s="741" t="s">
        <v>4</v>
      </c>
      <c r="B25" s="741"/>
      <c r="C25" s="741"/>
      <c r="D25" s="741"/>
      <c r="E25" s="741"/>
      <c r="F25" s="741"/>
      <c r="G25" s="741"/>
      <c r="H25" s="741"/>
      <c r="I25" s="741"/>
      <c r="J25" s="741"/>
      <c r="K25" s="741"/>
      <c r="L25" s="741"/>
      <c r="M25" s="741"/>
      <c r="N25" s="743"/>
    </row>
    <row r="26" spans="1:14" ht="4.5" customHeight="1" hidden="1">
      <c r="A26" s="446"/>
      <c r="B26" s="446"/>
      <c r="C26" s="446"/>
      <c r="D26" s="446"/>
      <c r="E26" s="446"/>
      <c r="F26" s="446"/>
      <c r="G26" s="446"/>
      <c r="H26" s="446"/>
      <c r="I26" s="446"/>
      <c r="J26" s="446"/>
      <c r="K26" s="446"/>
      <c r="L26" s="446"/>
      <c r="M26" s="446"/>
      <c r="N26" s="743"/>
    </row>
    <row r="27" spans="1:14" ht="33" customHeight="1">
      <c r="A27" s="446"/>
      <c r="B27" s="760" t="s">
        <v>750</v>
      </c>
      <c r="C27" s="761"/>
      <c r="D27" s="761"/>
      <c r="E27" s="761"/>
      <c r="F27" s="761"/>
      <c r="G27" s="761"/>
      <c r="H27" s="761"/>
      <c r="I27" s="761"/>
      <c r="J27" s="761"/>
      <c r="K27" s="446"/>
      <c r="L27" s="446"/>
      <c r="M27" s="446"/>
      <c r="N27" s="743"/>
    </row>
    <row r="28" spans="1:14" ht="15.75" hidden="1">
      <c r="A28" s="758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8" s="758"/>
      <c r="C28" s="758"/>
      <c r="D28" s="758"/>
      <c r="E28" s="758"/>
      <c r="F28" s="758"/>
      <c r="G28" s="758"/>
      <c r="H28" s="758"/>
      <c r="I28" s="758"/>
      <c r="J28" s="758"/>
      <c r="K28" s="758"/>
      <c r="L28" s="758"/>
      <c r="M28" s="758"/>
      <c r="N28" s="743"/>
    </row>
    <row r="29" spans="1:14" ht="12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737" t="s">
        <v>65</v>
      </c>
      <c r="M29" s="737"/>
      <c r="N29" s="743"/>
    </row>
    <row r="30" spans="1:14" ht="21.75" thickBot="1">
      <c r="A30" s="750" t="s">
        <v>5</v>
      </c>
      <c r="B30" s="751"/>
      <c r="C30" s="751"/>
      <c r="D30" s="751"/>
      <c r="E30" s="751"/>
      <c r="F30" s="751"/>
      <c r="G30" s="751"/>
      <c r="H30" s="751"/>
      <c r="I30" s="751"/>
      <c r="J30" s="751"/>
      <c r="K30" s="447" t="s">
        <v>6</v>
      </c>
      <c r="L30" s="447" t="s">
        <v>7</v>
      </c>
      <c r="M30" s="447" t="s">
        <v>171</v>
      </c>
      <c r="N30" s="743"/>
    </row>
    <row r="31" spans="1:14" ht="12.75">
      <c r="A31" s="744"/>
      <c r="B31" s="745"/>
      <c r="C31" s="745"/>
      <c r="D31" s="745"/>
      <c r="E31" s="745"/>
      <c r="F31" s="745"/>
      <c r="G31" s="745"/>
      <c r="H31" s="745"/>
      <c r="I31" s="745"/>
      <c r="J31" s="745"/>
      <c r="K31" s="415"/>
      <c r="L31" s="448"/>
      <c r="M31" s="448"/>
      <c r="N31" s="743"/>
    </row>
    <row r="32" spans="1:14" ht="13.5" thickBot="1">
      <c r="A32" s="746"/>
      <c r="B32" s="747"/>
      <c r="C32" s="747"/>
      <c r="D32" s="747"/>
      <c r="E32" s="747"/>
      <c r="F32" s="747"/>
      <c r="G32" s="747"/>
      <c r="H32" s="747"/>
      <c r="I32" s="747"/>
      <c r="J32" s="747"/>
      <c r="K32" s="449"/>
      <c r="L32" s="428"/>
      <c r="M32" s="428"/>
      <c r="N32" s="743"/>
    </row>
    <row r="33" spans="1:14" ht="13.5" thickBot="1">
      <c r="A33" s="763" t="s">
        <v>58</v>
      </c>
      <c r="B33" s="764"/>
      <c r="C33" s="764"/>
      <c r="D33" s="764"/>
      <c r="E33" s="764"/>
      <c r="F33" s="764"/>
      <c r="G33" s="764"/>
      <c r="H33" s="764"/>
      <c r="I33" s="764"/>
      <c r="J33" s="764"/>
      <c r="K33" s="450">
        <f>SUM(K31:K32)</f>
        <v>0</v>
      </c>
      <c r="L33" s="450">
        <f>SUM(L31:L32)</f>
        <v>0</v>
      </c>
      <c r="M33" s="450">
        <f>SUM(M31:M32)</f>
        <v>0</v>
      </c>
      <c r="N33" s="743"/>
    </row>
    <row r="34" ht="12.75" customHeight="1" hidden="1">
      <c r="N34" s="743"/>
    </row>
    <row r="49" ht="12.75">
      <c r="A49" s="451"/>
    </row>
  </sheetData>
  <sheetProtection/>
  <mergeCells count="22">
    <mergeCell ref="L29:M29"/>
    <mergeCell ref="B27:J27"/>
    <mergeCell ref="B6:C6"/>
    <mergeCell ref="A33:J33"/>
    <mergeCell ref="D6:E6"/>
    <mergeCell ref="F6:G6"/>
    <mergeCell ref="A1:C1"/>
    <mergeCell ref="D1:M1"/>
    <mergeCell ref="H6:I6"/>
    <mergeCell ref="A3:A5"/>
    <mergeCell ref="A28:M28"/>
    <mergeCell ref="D4:I4"/>
    <mergeCell ref="L2:M2"/>
    <mergeCell ref="C4:C5"/>
    <mergeCell ref="B3:I3"/>
    <mergeCell ref="B4:B5"/>
    <mergeCell ref="A25:M25"/>
    <mergeCell ref="N1:N34"/>
    <mergeCell ref="A31:J31"/>
    <mergeCell ref="A32:J32"/>
    <mergeCell ref="J3:M5"/>
    <mergeCell ref="A30:J30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Layout" zoomScaleSheetLayoutView="100" workbookViewId="0" topLeftCell="A1">
      <selection activeCell="C92" sqref="C92:E150"/>
    </sheetView>
  </sheetViews>
  <sheetFormatPr defaultColWidth="9.00390625" defaultRowHeight="12.75"/>
  <cols>
    <col min="1" max="1" width="12.50390625" style="263" customWidth="1"/>
    <col min="2" max="2" width="65.375" style="264" customWidth="1"/>
    <col min="3" max="3" width="13.875" style="265" customWidth="1"/>
    <col min="4" max="4" width="15.00390625" style="265" customWidth="1"/>
    <col min="5" max="5" width="14.875" style="265" customWidth="1"/>
    <col min="6" max="16384" width="9.375" style="14" customWidth="1"/>
  </cols>
  <sheetData>
    <row r="1" spans="1:5" s="253" customFormat="1" ht="48" customHeight="1" thickBot="1">
      <c r="A1" s="765" t="s">
        <v>717</v>
      </c>
      <c r="B1" s="766"/>
      <c r="C1" s="766"/>
      <c r="D1" s="766"/>
      <c r="E1" s="766"/>
    </row>
    <row r="2" spans="1:5" s="267" customFormat="1" ht="15.75" customHeight="1">
      <c r="A2" s="582" t="s">
        <v>66</v>
      </c>
      <c r="B2" s="770" t="s">
        <v>648</v>
      </c>
      <c r="C2" s="771"/>
      <c r="D2" s="772"/>
      <c r="E2" s="607"/>
    </row>
    <row r="3" spans="1:5" s="267" customFormat="1" ht="43.5" thickBot="1">
      <c r="A3" s="583" t="s">
        <v>449</v>
      </c>
      <c r="B3" s="773"/>
      <c r="C3" s="774"/>
      <c r="D3" s="775"/>
      <c r="E3" s="608"/>
    </row>
    <row r="4" spans="1:5" s="268" customFormat="1" ht="15.75" customHeight="1" thickBot="1">
      <c r="A4" s="584"/>
      <c r="B4" s="584"/>
      <c r="C4" s="609"/>
      <c r="D4" s="609"/>
      <c r="E4" s="609" t="s">
        <v>59</v>
      </c>
    </row>
    <row r="5" spans="1:5" ht="29.25" thickBot="1">
      <c r="A5" s="585" t="s">
        <v>142</v>
      </c>
      <c r="B5" s="586" t="s">
        <v>60</v>
      </c>
      <c r="C5" s="587" t="s">
        <v>169</v>
      </c>
      <c r="D5" s="587" t="s">
        <v>170</v>
      </c>
      <c r="E5" s="588" t="s">
        <v>171</v>
      </c>
    </row>
    <row r="6" spans="1:5" s="269" customFormat="1" ht="12.75" customHeight="1" thickBot="1">
      <c r="A6" s="589" t="s">
        <v>357</v>
      </c>
      <c r="B6" s="590" t="s">
        <v>358</v>
      </c>
      <c r="C6" s="590" t="s">
        <v>359</v>
      </c>
      <c r="D6" s="591" t="s">
        <v>360</v>
      </c>
      <c r="E6" s="592" t="s">
        <v>361</v>
      </c>
    </row>
    <row r="7" spans="1:5" s="269" customFormat="1" ht="15.75" customHeight="1" thickBot="1">
      <c r="A7" s="767" t="s">
        <v>61</v>
      </c>
      <c r="B7" s="768"/>
      <c r="C7" s="768"/>
      <c r="D7" s="768"/>
      <c r="E7" s="769"/>
    </row>
    <row r="8" spans="1:5" s="269" customFormat="1" ht="12" customHeight="1" thickBot="1">
      <c r="A8" s="492" t="s">
        <v>25</v>
      </c>
      <c r="B8" s="505" t="s">
        <v>241</v>
      </c>
      <c r="C8" s="172">
        <f>SUM(C9:C14)</f>
        <v>7812</v>
      </c>
      <c r="D8" s="650">
        <f>SUM(D9:D14)</f>
        <v>8141</v>
      </c>
      <c r="E8" s="664">
        <f>SUM(E9:E14)</f>
        <v>8141</v>
      </c>
    </row>
    <row r="9" spans="1:5" s="262" customFormat="1" ht="12" customHeight="1">
      <c r="A9" s="593" t="s">
        <v>85</v>
      </c>
      <c r="B9" s="508" t="s">
        <v>242</v>
      </c>
      <c r="C9" s="257">
        <v>4112</v>
      </c>
      <c r="D9" s="651">
        <v>4112</v>
      </c>
      <c r="E9" s="665">
        <v>4112</v>
      </c>
    </row>
    <row r="10" spans="1:5" s="270" customFormat="1" ht="12" customHeight="1">
      <c r="A10" s="594" t="s">
        <v>86</v>
      </c>
      <c r="B10" s="510" t="s">
        <v>243</v>
      </c>
      <c r="C10" s="256"/>
      <c r="D10" s="651"/>
      <c r="E10" s="666"/>
    </row>
    <row r="11" spans="1:5" s="270" customFormat="1" ht="12" customHeight="1">
      <c r="A11" s="594" t="s">
        <v>87</v>
      </c>
      <c r="B11" s="510" t="s">
        <v>244</v>
      </c>
      <c r="C11" s="256">
        <v>2500</v>
      </c>
      <c r="D11" s="651">
        <v>2618</v>
      </c>
      <c r="E11" s="666">
        <v>2618</v>
      </c>
    </row>
    <row r="12" spans="1:5" s="270" customFormat="1" ht="12" customHeight="1">
      <c r="A12" s="594" t="s">
        <v>88</v>
      </c>
      <c r="B12" s="510" t="s">
        <v>245</v>
      </c>
      <c r="C12" s="256">
        <v>1200</v>
      </c>
      <c r="D12" s="651">
        <v>1200</v>
      </c>
      <c r="E12" s="666">
        <v>1200</v>
      </c>
    </row>
    <row r="13" spans="1:5" s="270" customFormat="1" ht="12" customHeight="1">
      <c r="A13" s="594" t="s">
        <v>106</v>
      </c>
      <c r="B13" s="510" t="s">
        <v>246</v>
      </c>
      <c r="C13" s="256"/>
      <c r="D13" s="651"/>
      <c r="E13" s="666"/>
    </row>
    <row r="14" spans="1:5" s="262" customFormat="1" ht="12" customHeight="1" thickBot="1">
      <c r="A14" s="595" t="s">
        <v>89</v>
      </c>
      <c r="B14" s="512" t="s">
        <v>247</v>
      </c>
      <c r="C14" s="256"/>
      <c r="D14" s="652">
        <v>211</v>
      </c>
      <c r="E14" s="667">
        <v>211</v>
      </c>
    </row>
    <row r="15" spans="1:5" s="262" customFormat="1" ht="12" customHeight="1" thickBot="1">
      <c r="A15" s="492" t="s">
        <v>26</v>
      </c>
      <c r="B15" s="513" t="s">
        <v>248</v>
      </c>
      <c r="C15" s="172">
        <f>+C16+C17+C18+C19+C20</f>
        <v>8878</v>
      </c>
      <c r="D15" s="653">
        <f>+D16+D17+D18+D19+D20</f>
        <v>28684</v>
      </c>
      <c r="E15" s="664">
        <v>28684</v>
      </c>
    </row>
    <row r="16" spans="1:5" s="262" customFormat="1" ht="12" customHeight="1">
      <c r="A16" s="593" t="s">
        <v>91</v>
      </c>
      <c r="B16" s="508" t="s">
        <v>249</v>
      </c>
      <c r="C16" s="257"/>
      <c r="D16" s="654"/>
      <c r="E16" s="665"/>
    </row>
    <row r="17" spans="1:5" s="262" customFormat="1" ht="12" customHeight="1">
      <c r="A17" s="594" t="s">
        <v>92</v>
      </c>
      <c r="B17" s="510" t="s">
        <v>250</v>
      </c>
      <c r="C17" s="256"/>
      <c r="D17" s="651"/>
      <c r="E17" s="666"/>
    </row>
    <row r="18" spans="1:5" s="262" customFormat="1" ht="12" customHeight="1">
      <c r="A18" s="594" t="s">
        <v>93</v>
      </c>
      <c r="B18" s="510" t="s">
        <v>251</v>
      </c>
      <c r="C18" s="256"/>
      <c r="D18" s="651"/>
      <c r="E18" s="666"/>
    </row>
    <row r="19" spans="1:5" s="262" customFormat="1" ht="12" customHeight="1">
      <c r="A19" s="594" t="s">
        <v>94</v>
      </c>
      <c r="B19" s="510" t="s">
        <v>252</v>
      </c>
      <c r="C19" s="256"/>
      <c r="D19" s="651"/>
      <c r="E19" s="666"/>
    </row>
    <row r="20" spans="1:5" s="262" customFormat="1" ht="12" customHeight="1">
      <c r="A20" s="594" t="s">
        <v>95</v>
      </c>
      <c r="B20" s="510" t="s">
        <v>253</v>
      </c>
      <c r="C20" s="256">
        <v>8878</v>
      </c>
      <c r="D20" s="651">
        <v>28684</v>
      </c>
      <c r="E20" s="666">
        <v>28684</v>
      </c>
    </row>
    <row r="21" spans="1:5" s="270" customFormat="1" ht="12" customHeight="1" thickBot="1">
      <c r="A21" s="595" t="s">
        <v>101</v>
      </c>
      <c r="B21" s="512" t="s">
        <v>254</v>
      </c>
      <c r="C21" s="258"/>
      <c r="D21" s="652">
        <v>3897</v>
      </c>
      <c r="E21" s="667">
        <v>3897</v>
      </c>
    </row>
    <row r="22" spans="1:5" s="270" customFormat="1" ht="12" customHeight="1" thickBot="1">
      <c r="A22" s="492" t="s">
        <v>27</v>
      </c>
      <c r="B22" s="505" t="s">
        <v>255</v>
      </c>
      <c r="C22" s="172">
        <f>+C23+C24+C25+C26+C27</f>
        <v>0</v>
      </c>
      <c r="D22" s="653">
        <f>+D23+D24+D25+D26+D27</f>
        <v>89612</v>
      </c>
      <c r="E22" s="664">
        <v>89612</v>
      </c>
    </row>
    <row r="23" spans="1:5" s="270" customFormat="1" ht="12" customHeight="1">
      <c r="A23" s="593" t="s">
        <v>74</v>
      </c>
      <c r="B23" s="508" t="s">
        <v>256</v>
      </c>
      <c r="C23" s="257"/>
      <c r="D23" s="654"/>
      <c r="E23" s="665"/>
    </row>
    <row r="24" spans="1:5" s="262" customFormat="1" ht="12" customHeight="1">
      <c r="A24" s="594" t="s">
        <v>75</v>
      </c>
      <c r="B24" s="510" t="s">
        <v>257</v>
      </c>
      <c r="C24" s="256"/>
      <c r="D24" s="651"/>
      <c r="E24" s="666"/>
    </row>
    <row r="25" spans="1:5" s="270" customFormat="1" ht="12" customHeight="1">
      <c r="A25" s="594" t="s">
        <v>76</v>
      </c>
      <c r="B25" s="510" t="s">
        <v>258</v>
      </c>
      <c r="C25" s="256"/>
      <c r="D25" s="651"/>
      <c r="E25" s="666"/>
    </row>
    <row r="26" spans="1:5" s="270" customFormat="1" ht="12" customHeight="1">
      <c r="A26" s="594" t="s">
        <v>77</v>
      </c>
      <c r="B26" s="510" t="s">
        <v>259</v>
      </c>
      <c r="C26" s="256"/>
      <c r="D26" s="651"/>
      <c r="E26" s="666"/>
    </row>
    <row r="27" spans="1:5" s="270" customFormat="1" ht="12" customHeight="1">
      <c r="A27" s="594" t="s">
        <v>117</v>
      </c>
      <c r="B27" s="510" t="s">
        <v>260</v>
      </c>
      <c r="C27" s="256"/>
      <c r="D27" s="651">
        <v>89612</v>
      </c>
      <c r="E27" s="666">
        <v>89612</v>
      </c>
    </row>
    <row r="28" spans="1:5" s="270" customFormat="1" ht="12" customHeight="1" thickBot="1">
      <c r="A28" s="595" t="s">
        <v>118</v>
      </c>
      <c r="B28" s="512" t="s">
        <v>261</v>
      </c>
      <c r="C28" s="258"/>
      <c r="D28" s="652">
        <v>77500</v>
      </c>
      <c r="E28" s="667">
        <v>77500</v>
      </c>
    </row>
    <row r="29" spans="1:5" s="270" customFormat="1" ht="12" customHeight="1" thickBot="1">
      <c r="A29" s="492" t="s">
        <v>119</v>
      </c>
      <c r="B29" s="505" t="s">
        <v>262</v>
      </c>
      <c r="C29" s="259">
        <f>+C30+C33+C34+C35</f>
        <v>20000</v>
      </c>
      <c r="D29" s="655">
        <f>+D30+D33+D34+D35</f>
        <v>16667</v>
      </c>
      <c r="E29" s="668">
        <f>+E30+E33+E34+E35</f>
        <v>16667</v>
      </c>
    </row>
    <row r="30" spans="1:5" s="270" customFormat="1" ht="12" customHeight="1">
      <c r="A30" s="593" t="s">
        <v>263</v>
      </c>
      <c r="B30" s="508" t="s">
        <v>264</v>
      </c>
      <c r="C30" s="470">
        <f>+C31+C32</f>
        <v>17400</v>
      </c>
      <c r="D30" s="656">
        <f>+D31+D32</f>
        <v>13786</v>
      </c>
      <c r="E30" s="669">
        <v>13786</v>
      </c>
    </row>
    <row r="31" spans="1:5" s="270" customFormat="1" ht="12" customHeight="1">
      <c r="A31" s="594" t="s">
        <v>265</v>
      </c>
      <c r="B31" s="510" t="s">
        <v>266</v>
      </c>
      <c r="C31" s="256">
        <v>400</v>
      </c>
      <c r="D31" s="651">
        <v>436</v>
      </c>
      <c r="E31" s="666">
        <v>436</v>
      </c>
    </row>
    <row r="32" spans="1:5" s="270" customFormat="1" ht="12" customHeight="1">
      <c r="A32" s="594" t="s">
        <v>267</v>
      </c>
      <c r="B32" s="510" t="s">
        <v>268</v>
      </c>
      <c r="C32" s="256">
        <v>17000</v>
      </c>
      <c r="D32" s="651">
        <v>13350</v>
      </c>
      <c r="E32" s="666">
        <v>13350</v>
      </c>
    </row>
    <row r="33" spans="1:5" s="270" customFormat="1" ht="12" customHeight="1">
      <c r="A33" s="594" t="s">
        <v>269</v>
      </c>
      <c r="B33" s="510" t="s">
        <v>270</v>
      </c>
      <c r="C33" s="256">
        <v>1300</v>
      </c>
      <c r="D33" s="651">
        <v>1524</v>
      </c>
      <c r="E33" s="666">
        <v>1524</v>
      </c>
    </row>
    <row r="34" spans="1:5" s="270" customFormat="1" ht="12" customHeight="1">
      <c r="A34" s="594" t="s">
        <v>271</v>
      </c>
      <c r="B34" s="510" t="s">
        <v>272</v>
      </c>
      <c r="C34" s="256"/>
      <c r="D34" s="651"/>
      <c r="E34" s="666"/>
    </row>
    <row r="35" spans="1:5" s="270" customFormat="1" ht="12" customHeight="1" thickBot="1">
      <c r="A35" s="595" t="s">
        <v>273</v>
      </c>
      <c r="B35" s="512" t="s">
        <v>274</v>
      </c>
      <c r="C35" s="258">
        <v>1300</v>
      </c>
      <c r="D35" s="652">
        <v>1357</v>
      </c>
      <c r="E35" s="667">
        <v>1357</v>
      </c>
    </row>
    <row r="36" spans="1:5" s="270" customFormat="1" ht="12" customHeight="1" thickBot="1">
      <c r="A36" s="492" t="s">
        <v>29</v>
      </c>
      <c r="B36" s="505" t="s">
        <v>275</v>
      </c>
      <c r="C36" s="172">
        <f>SUM(C37:C47)</f>
        <v>9372</v>
      </c>
      <c r="D36" s="653">
        <f>SUM(D37:D47)</f>
        <v>2575</v>
      </c>
      <c r="E36" s="664">
        <f>SUM(E37:E47)</f>
        <v>2575</v>
      </c>
    </row>
    <row r="37" spans="1:5" s="270" customFormat="1" ht="12" customHeight="1">
      <c r="A37" s="593" t="s">
        <v>78</v>
      </c>
      <c r="B37" s="508" t="s">
        <v>276</v>
      </c>
      <c r="C37" s="257">
        <v>1850</v>
      </c>
      <c r="D37" s="654">
        <v>2312</v>
      </c>
      <c r="E37" s="665">
        <v>2312</v>
      </c>
    </row>
    <row r="38" spans="1:5" s="270" customFormat="1" ht="12" customHeight="1">
      <c r="A38" s="594" t="s">
        <v>79</v>
      </c>
      <c r="B38" s="510" t="s">
        <v>277</v>
      </c>
      <c r="C38" s="256"/>
      <c r="D38" s="651"/>
      <c r="E38" s="666"/>
    </row>
    <row r="39" spans="1:5" s="270" customFormat="1" ht="12" customHeight="1">
      <c r="A39" s="594" t="s">
        <v>80</v>
      </c>
      <c r="B39" s="510" t="s">
        <v>278</v>
      </c>
      <c r="C39" s="256"/>
      <c r="D39" s="651">
        <v>6</v>
      </c>
      <c r="E39" s="666">
        <v>6</v>
      </c>
    </row>
    <row r="40" spans="1:5" s="270" customFormat="1" ht="12" customHeight="1">
      <c r="A40" s="594" t="s">
        <v>121</v>
      </c>
      <c r="B40" s="510" t="s">
        <v>279</v>
      </c>
      <c r="C40" s="256">
        <v>20</v>
      </c>
      <c r="D40" s="651">
        <v>49</v>
      </c>
      <c r="E40" s="666">
        <v>49</v>
      </c>
    </row>
    <row r="41" spans="1:5" s="270" customFormat="1" ht="12" customHeight="1">
      <c r="A41" s="594" t="s">
        <v>122</v>
      </c>
      <c r="B41" s="510" t="s">
        <v>280</v>
      </c>
      <c r="C41" s="256"/>
      <c r="D41" s="651"/>
      <c r="E41" s="666"/>
    </row>
    <row r="42" spans="1:5" s="270" customFormat="1" ht="12" customHeight="1">
      <c r="A42" s="594" t="s">
        <v>123</v>
      </c>
      <c r="B42" s="510" t="s">
        <v>281</v>
      </c>
      <c r="C42" s="256"/>
      <c r="D42" s="651"/>
      <c r="E42" s="666"/>
    </row>
    <row r="43" spans="1:5" s="270" customFormat="1" ht="12" customHeight="1">
      <c r="A43" s="594" t="s">
        <v>124</v>
      </c>
      <c r="B43" s="510" t="s">
        <v>282</v>
      </c>
      <c r="C43" s="256"/>
      <c r="D43" s="651"/>
      <c r="E43" s="666"/>
    </row>
    <row r="44" spans="1:5" s="270" customFormat="1" ht="12" customHeight="1">
      <c r="A44" s="594" t="s">
        <v>125</v>
      </c>
      <c r="B44" s="510" t="s">
        <v>283</v>
      </c>
      <c r="C44" s="256">
        <v>2</v>
      </c>
      <c r="D44" s="651">
        <v>1</v>
      </c>
      <c r="E44" s="666">
        <v>1</v>
      </c>
    </row>
    <row r="45" spans="1:5" s="270" customFormat="1" ht="12" customHeight="1">
      <c r="A45" s="594" t="s">
        <v>284</v>
      </c>
      <c r="B45" s="510" t="s">
        <v>285</v>
      </c>
      <c r="C45" s="471"/>
      <c r="D45" s="657"/>
      <c r="E45" s="670"/>
    </row>
    <row r="46" spans="1:5" s="270" customFormat="1" ht="12" customHeight="1">
      <c r="A46" s="595" t="s">
        <v>286</v>
      </c>
      <c r="B46" s="512" t="s">
        <v>695</v>
      </c>
      <c r="C46" s="472"/>
      <c r="D46" s="658">
        <v>66</v>
      </c>
      <c r="E46" s="671">
        <v>66</v>
      </c>
    </row>
    <row r="47" spans="1:5" s="262" customFormat="1" ht="12" customHeight="1" thickBot="1">
      <c r="A47" s="595" t="s">
        <v>694</v>
      </c>
      <c r="B47" s="512" t="s">
        <v>287</v>
      </c>
      <c r="C47" s="472">
        <v>7500</v>
      </c>
      <c r="D47" s="658">
        <v>141</v>
      </c>
      <c r="E47" s="671">
        <v>141</v>
      </c>
    </row>
    <row r="48" spans="1:5" s="270" customFormat="1" ht="12" customHeight="1" thickBot="1">
      <c r="A48" s="492" t="s">
        <v>30</v>
      </c>
      <c r="B48" s="505" t="s">
        <v>288</v>
      </c>
      <c r="C48" s="172">
        <f>SUM(C49:C53)</f>
        <v>4700</v>
      </c>
      <c r="D48" s="653">
        <f>SUM(D49:D53)</f>
        <v>4950</v>
      </c>
      <c r="E48" s="664">
        <v>4950</v>
      </c>
    </row>
    <row r="49" spans="1:5" s="270" customFormat="1" ht="12" customHeight="1">
      <c r="A49" s="593" t="s">
        <v>81</v>
      </c>
      <c r="B49" s="508" t="s">
        <v>289</v>
      </c>
      <c r="C49" s="473"/>
      <c r="D49" s="659"/>
      <c r="E49" s="672"/>
    </row>
    <row r="50" spans="1:5" s="270" customFormat="1" ht="12" customHeight="1">
      <c r="A50" s="594" t="s">
        <v>82</v>
      </c>
      <c r="B50" s="510" t="s">
        <v>290</v>
      </c>
      <c r="C50" s="471">
        <v>4000</v>
      </c>
      <c r="D50" s="657">
        <v>4000</v>
      </c>
      <c r="E50" s="670">
        <v>4000</v>
      </c>
    </row>
    <row r="51" spans="1:5" s="270" customFormat="1" ht="12" customHeight="1">
      <c r="A51" s="594" t="s">
        <v>291</v>
      </c>
      <c r="B51" s="510" t="s">
        <v>292</v>
      </c>
      <c r="C51" s="471">
        <v>700</v>
      </c>
      <c r="D51" s="657">
        <v>950</v>
      </c>
      <c r="E51" s="670">
        <v>950</v>
      </c>
    </row>
    <row r="52" spans="1:5" s="270" customFormat="1" ht="12" customHeight="1">
      <c r="A52" s="594" t="s">
        <v>293</v>
      </c>
      <c r="B52" s="510" t="s">
        <v>294</v>
      </c>
      <c r="C52" s="471"/>
      <c r="D52" s="657"/>
      <c r="E52" s="670"/>
    </row>
    <row r="53" spans="1:5" s="270" customFormat="1" ht="12" customHeight="1" thickBot="1">
      <c r="A53" s="595" t="s">
        <v>295</v>
      </c>
      <c r="B53" s="512" t="s">
        <v>296</v>
      </c>
      <c r="C53" s="472"/>
      <c r="D53" s="658"/>
      <c r="E53" s="671"/>
    </row>
    <row r="54" spans="1:5" s="270" customFormat="1" ht="12" customHeight="1" thickBot="1">
      <c r="A54" s="492" t="s">
        <v>126</v>
      </c>
      <c r="B54" s="505" t="s">
        <v>297</v>
      </c>
      <c r="C54" s="172">
        <f>SUM(C55:C57)</f>
        <v>0</v>
      </c>
      <c r="D54" s="653">
        <f>SUM(D55:D57)</f>
        <v>0</v>
      </c>
      <c r="E54" s="664">
        <f>SUM(E55:E57)</f>
        <v>0</v>
      </c>
    </row>
    <row r="55" spans="1:5" s="262" customFormat="1" ht="12" customHeight="1">
      <c r="A55" s="593" t="s">
        <v>83</v>
      </c>
      <c r="B55" s="508" t="s">
        <v>298</v>
      </c>
      <c r="C55" s="257"/>
      <c r="D55" s="654"/>
      <c r="E55" s="665"/>
    </row>
    <row r="56" spans="1:5" s="262" customFormat="1" ht="12" customHeight="1">
      <c r="A56" s="594" t="s">
        <v>84</v>
      </c>
      <c r="B56" s="510" t="s">
        <v>299</v>
      </c>
      <c r="C56" s="256"/>
      <c r="D56" s="651"/>
      <c r="E56" s="666"/>
    </row>
    <row r="57" spans="1:5" s="262" customFormat="1" ht="12" customHeight="1">
      <c r="A57" s="594" t="s">
        <v>300</v>
      </c>
      <c r="B57" s="510" t="s">
        <v>301</v>
      </c>
      <c r="C57" s="256"/>
      <c r="D57" s="651"/>
      <c r="E57" s="666"/>
    </row>
    <row r="58" spans="1:5" s="262" customFormat="1" ht="12" customHeight="1" thickBot="1">
      <c r="A58" s="595" t="s">
        <v>302</v>
      </c>
      <c r="B58" s="512" t="s">
        <v>303</v>
      </c>
      <c r="C58" s="258"/>
      <c r="D58" s="652"/>
      <c r="E58" s="667"/>
    </row>
    <row r="59" spans="1:5" s="270" customFormat="1" ht="12" customHeight="1" thickBot="1">
      <c r="A59" s="492" t="s">
        <v>32</v>
      </c>
      <c r="B59" s="513" t="s">
        <v>304</v>
      </c>
      <c r="C59" s="172">
        <f>SUM(C60:C62)</f>
        <v>0</v>
      </c>
      <c r="D59" s="653">
        <f>SUM(D60:D62)</f>
        <v>9594</v>
      </c>
      <c r="E59" s="664">
        <f>SUM(E60:E63)</f>
        <v>9594</v>
      </c>
    </row>
    <row r="60" spans="1:5" s="270" customFormat="1" ht="12" customHeight="1">
      <c r="A60" s="593" t="s">
        <v>127</v>
      </c>
      <c r="B60" s="508" t="s">
        <v>305</v>
      </c>
      <c r="C60" s="471"/>
      <c r="D60" s="659"/>
      <c r="E60" s="670"/>
    </row>
    <row r="61" spans="1:5" s="270" customFormat="1" ht="12" customHeight="1">
      <c r="A61" s="594" t="s">
        <v>128</v>
      </c>
      <c r="B61" s="510" t="s">
        <v>452</v>
      </c>
      <c r="C61" s="471"/>
      <c r="D61" s="657"/>
      <c r="E61" s="670"/>
    </row>
    <row r="62" spans="1:5" s="270" customFormat="1" ht="12" customHeight="1">
      <c r="A62" s="594" t="s">
        <v>148</v>
      </c>
      <c r="B62" s="510" t="s">
        <v>307</v>
      </c>
      <c r="C62" s="471"/>
      <c r="D62" s="657">
        <v>9594</v>
      </c>
      <c r="E62" s="670">
        <v>9594</v>
      </c>
    </row>
    <row r="63" spans="1:5" s="270" customFormat="1" ht="12" customHeight="1" thickBot="1">
      <c r="A63" s="595" t="s">
        <v>308</v>
      </c>
      <c r="B63" s="512" t="s">
        <v>309</v>
      </c>
      <c r="C63" s="471"/>
      <c r="D63" s="658"/>
      <c r="E63" s="670"/>
    </row>
    <row r="64" spans="1:5" s="270" customFormat="1" ht="12" customHeight="1" thickBot="1">
      <c r="A64" s="492" t="s">
        <v>33</v>
      </c>
      <c r="B64" s="505" t="s">
        <v>310</v>
      </c>
      <c r="C64" s="259">
        <f>+C8+C15+C22+C29+C36+C48+C54+C59</f>
        <v>50762</v>
      </c>
      <c r="D64" s="655">
        <f>+D8+D15+D22+D29+D36+D48+D54+D59</f>
        <v>160223</v>
      </c>
      <c r="E64" s="668">
        <f>+E8+E15+E22+E29+E36+E48+E54+E59</f>
        <v>160223</v>
      </c>
    </row>
    <row r="65" spans="1:5" s="270" customFormat="1" ht="12" customHeight="1" thickBot="1">
      <c r="A65" s="610" t="s">
        <v>450</v>
      </c>
      <c r="B65" s="513" t="s">
        <v>312</v>
      </c>
      <c r="C65" s="172">
        <f>SUM(C66:C68)</f>
        <v>0</v>
      </c>
      <c r="D65" s="650">
        <f>SUM(D66:D68)</f>
        <v>0</v>
      </c>
      <c r="E65" s="664">
        <f>+E66+E67+E68</f>
        <v>0</v>
      </c>
    </row>
    <row r="66" spans="1:5" s="270" customFormat="1" ht="12" customHeight="1">
      <c r="A66" s="593" t="s">
        <v>313</v>
      </c>
      <c r="B66" s="508" t="s">
        <v>314</v>
      </c>
      <c r="C66" s="471"/>
      <c r="D66" s="657"/>
      <c r="E66" s="670"/>
    </row>
    <row r="67" spans="1:5" s="270" customFormat="1" ht="12" customHeight="1">
      <c r="A67" s="594" t="s">
        <v>315</v>
      </c>
      <c r="B67" s="510" t="s">
        <v>316</v>
      </c>
      <c r="C67" s="471"/>
      <c r="D67" s="657"/>
      <c r="E67" s="670"/>
    </row>
    <row r="68" spans="1:5" s="270" customFormat="1" ht="12" customHeight="1" thickBot="1">
      <c r="A68" s="595" t="s">
        <v>317</v>
      </c>
      <c r="B68" s="495" t="s">
        <v>318</v>
      </c>
      <c r="C68" s="471"/>
      <c r="D68" s="658"/>
      <c r="E68" s="670"/>
    </row>
    <row r="69" spans="1:5" s="270" customFormat="1" ht="12" customHeight="1" thickBot="1">
      <c r="A69" s="610" t="s">
        <v>319</v>
      </c>
      <c r="B69" s="513" t="s">
        <v>320</v>
      </c>
      <c r="C69" s="172">
        <f>SUM(C70:C73)</f>
        <v>0</v>
      </c>
      <c r="D69" s="653">
        <f>SUM(D70:D73)</f>
        <v>0</v>
      </c>
      <c r="E69" s="664">
        <f>+E70+E71+E72+E73</f>
        <v>0</v>
      </c>
    </row>
    <row r="70" spans="1:5" s="270" customFormat="1" ht="12" customHeight="1">
      <c r="A70" s="593" t="s">
        <v>107</v>
      </c>
      <c r="B70" s="508" t="s">
        <v>321</v>
      </c>
      <c r="C70" s="471"/>
      <c r="D70" s="659"/>
      <c r="E70" s="670"/>
    </row>
    <row r="71" spans="1:5" s="270" customFormat="1" ht="12" customHeight="1">
      <c r="A71" s="594" t="s">
        <v>108</v>
      </c>
      <c r="B71" s="510" t="s">
        <v>322</v>
      </c>
      <c r="C71" s="471"/>
      <c r="D71" s="657"/>
      <c r="E71" s="670"/>
    </row>
    <row r="72" spans="1:5" s="270" customFormat="1" ht="12" customHeight="1">
      <c r="A72" s="594" t="s">
        <v>323</v>
      </c>
      <c r="B72" s="510" t="s">
        <v>324</v>
      </c>
      <c r="C72" s="471"/>
      <c r="D72" s="657"/>
      <c r="E72" s="670"/>
    </row>
    <row r="73" spans="1:5" s="270" customFormat="1" ht="12" customHeight="1" thickBot="1">
      <c r="A73" s="595" t="s">
        <v>325</v>
      </c>
      <c r="B73" s="512" t="s">
        <v>326</v>
      </c>
      <c r="C73" s="471"/>
      <c r="D73" s="658"/>
      <c r="E73" s="670"/>
    </row>
    <row r="74" spans="1:5" s="270" customFormat="1" ht="12" customHeight="1" thickBot="1">
      <c r="A74" s="610" t="s">
        <v>327</v>
      </c>
      <c r="B74" s="513" t="s">
        <v>328</v>
      </c>
      <c r="C74" s="172">
        <f>SUM(C75:C76)</f>
        <v>16384</v>
      </c>
      <c r="D74" s="653">
        <f>SUM(D75:D76)</f>
        <v>10941</v>
      </c>
      <c r="E74" s="664">
        <f>+E75+E76</f>
        <v>10941</v>
      </c>
    </row>
    <row r="75" spans="1:5" s="270" customFormat="1" ht="12" customHeight="1">
      <c r="A75" s="593" t="s">
        <v>329</v>
      </c>
      <c r="B75" s="508" t="s">
        <v>330</v>
      </c>
      <c r="C75" s="471">
        <v>16384</v>
      </c>
      <c r="D75" s="659">
        <v>10941</v>
      </c>
      <c r="E75" s="670">
        <v>10941</v>
      </c>
    </row>
    <row r="76" spans="1:5" s="270" customFormat="1" ht="12" customHeight="1" thickBot="1">
      <c r="A76" s="595" t="s">
        <v>331</v>
      </c>
      <c r="B76" s="512" t="s">
        <v>332</v>
      </c>
      <c r="C76" s="471"/>
      <c r="D76" s="658"/>
      <c r="E76" s="670"/>
    </row>
    <row r="77" spans="1:5" s="270" customFormat="1" ht="12" customHeight="1" thickBot="1">
      <c r="A77" s="610" t="s">
        <v>333</v>
      </c>
      <c r="B77" s="513" t="s">
        <v>334</v>
      </c>
      <c r="C77" s="172">
        <f>SUM(C78:C80)</f>
        <v>0</v>
      </c>
      <c r="D77" s="653">
        <f>SUM(D78:D80)</f>
        <v>0</v>
      </c>
      <c r="E77" s="664">
        <f>+E78+E79+E80</f>
        <v>571</v>
      </c>
    </row>
    <row r="78" spans="1:5" s="270" customFormat="1" ht="12" customHeight="1">
      <c r="A78" s="593" t="s">
        <v>335</v>
      </c>
      <c r="B78" s="508" t="s">
        <v>336</v>
      </c>
      <c r="C78" s="471"/>
      <c r="D78" s="659"/>
      <c r="E78" s="670">
        <v>571</v>
      </c>
    </row>
    <row r="79" spans="1:5" s="270" customFormat="1" ht="12" customHeight="1">
      <c r="A79" s="594" t="s">
        <v>337</v>
      </c>
      <c r="B79" s="510" t="s">
        <v>338</v>
      </c>
      <c r="C79" s="471"/>
      <c r="D79" s="657"/>
      <c r="E79" s="670"/>
    </row>
    <row r="80" spans="1:5" s="270" customFormat="1" ht="12" customHeight="1" thickBot="1">
      <c r="A80" s="595" t="s">
        <v>339</v>
      </c>
      <c r="B80" s="512" t="s">
        <v>340</v>
      </c>
      <c r="C80" s="471"/>
      <c r="D80" s="658"/>
      <c r="E80" s="670"/>
    </row>
    <row r="81" spans="1:5" s="270" customFormat="1" ht="12" customHeight="1" thickBot="1">
      <c r="A81" s="610" t="s">
        <v>341</v>
      </c>
      <c r="B81" s="513" t="s">
        <v>342</v>
      </c>
      <c r="C81" s="172">
        <f>SUM(C82:C85)</f>
        <v>0</v>
      </c>
      <c r="D81" s="653">
        <f>SUM(D82:D85)</f>
        <v>0</v>
      </c>
      <c r="E81" s="664">
        <f>+E82+E83+E84+E85</f>
        <v>0</v>
      </c>
    </row>
    <row r="82" spans="1:5" s="270" customFormat="1" ht="12" customHeight="1">
      <c r="A82" s="611" t="s">
        <v>343</v>
      </c>
      <c r="B82" s="508" t="s">
        <v>344</v>
      </c>
      <c r="C82" s="471"/>
      <c r="D82" s="659"/>
      <c r="E82" s="670"/>
    </row>
    <row r="83" spans="1:5" s="270" customFormat="1" ht="12" customHeight="1">
      <c r="A83" s="612" t="s">
        <v>345</v>
      </c>
      <c r="B83" s="510" t="s">
        <v>346</v>
      </c>
      <c r="C83" s="471"/>
      <c r="D83" s="657"/>
      <c r="E83" s="670"/>
    </row>
    <row r="84" spans="1:5" s="270" customFormat="1" ht="12" customHeight="1">
      <c r="A84" s="612" t="s">
        <v>347</v>
      </c>
      <c r="B84" s="510" t="s">
        <v>348</v>
      </c>
      <c r="C84" s="471"/>
      <c r="D84" s="657"/>
      <c r="E84" s="670"/>
    </row>
    <row r="85" spans="1:5" s="270" customFormat="1" ht="12" customHeight="1" thickBot="1">
      <c r="A85" s="613" t="s">
        <v>349</v>
      </c>
      <c r="B85" s="512" t="s">
        <v>350</v>
      </c>
      <c r="C85" s="471"/>
      <c r="D85" s="658"/>
      <c r="E85" s="670"/>
    </row>
    <row r="86" spans="1:5" s="270" customFormat="1" ht="12" customHeight="1" thickBot="1">
      <c r="A86" s="610" t="s">
        <v>351</v>
      </c>
      <c r="B86" s="513" t="s">
        <v>352</v>
      </c>
      <c r="C86" s="474"/>
      <c r="D86" s="660"/>
      <c r="E86" s="673"/>
    </row>
    <row r="87" spans="1:5" s="270" customFormat="1" ht="12" customHeight="1" thickBot="1">
      <c r="A87" s="610" t="s">
        <v>353</v>
      </c>
      <c r="B87" s="497" t="s">
        <v>354</v>
      </c>
      <c r="C87" s="259">
        <v>16384</v>
      </c>
      <c r="D87" s="655">
        <v>10941</v>
      </c>
      <c r="E87" s="668">
        <f>+E65+E69+E74+E77+E81+E86</f>
        <v>11512</v>
      </c>
    </row>
    <row r="88" spans="1:5" s="270" customFormat="1" ht="12" customHeight="1" thickBot="1">
      <c r="A88" s="602" t="s">
        <v>355</v>
      </c>
      <c r="B88" s="499" t="s">
        <v>451</v>
      </c>
      <c r="C88" s="259">
        <f>+C64+C87</f>
        <v>67146</v>
      </c>
      <c r="D88" s="661">
        <f>+D64+D87</f>
        <v>171164</v>
      </c>
      <c r="E88" s="668">
        <f>+E64+E87</f>
        <v>171735</v>
      </c>
    </row>
    <row r="89" spans="1:5" s="270" customFormat="1" ht="2.25" customHeight="1" thickBot="1">
      <c r="A89" s="596"/>
      <c r="B89" s="614"/>
      <c r="C89" s="615"/>
      <c r="D89" s="615"/>
      <c r="E89" s="615"/>
    </row>
    <row r="90" spans="1:5" ht="15.75" hidden="1" thickBot="1">
      <c r="A90" s="597"/>
      <c r="B90" s="270"/>
      <c r="C90" s="616"/>
      <c r="D90" s="616"/>
      <c r="E90" s="616"/>
    </row>
    <row r="91" spans="1:5" s="269" customFormat="1" ht="16.5" customHeight="1" thickBot="1">
      <c r="A91" s="767" t="s">
        <v>62</v>
      </c>
      <c r="B91" s="768"/>
      <c r="C91" s="768"/>
      <c r="D91" s="768"/>
      <c r="E91" s="769"/>
    </row>
    <row r="92" spans="1:5" s="130" customFormat="1" ht="12" customHeight="1" thickBot="1">
      <c r="A92" s="598" t="s">
        <v>25</v>
      </c>
      <c r="B92" s="500" t="s">
        <v>687</v>
      </c>
      <c r="C92" s="254">
        <f>SUM(C93:C97)</f>
        <v>43616</v>
      </c>
      <c r="D92" s="254">
        <f>SUM(D93:D97)</f>
        <v>62739</v>
      </c>
      <c r="E92" s="675">
        <f>SUM(E93:E97)</f>
        <v>62739</v>
      </c>
    </row>
    <row r="93" spans="1:5" ht="12" customHeight="1">
      <c r="A93" s="599" t="s">
        <v>85</v>
      </c>
      <c r="B93" s="521" t="s">
        <v>55</v>
      </c>
      <c r="C93" s="255">
        <v>14646</v>
      </c>
      <c r="D93" s="255">
        <v>29074</v>
      </c>
      <c r="E93" s="676">
        <v>29074</v>
      </c>
    </row>
    <row r="94" spans="1:5" ht="12" customHeight="1">
      <c r="A94" s="594" t="s">
        <v>86</v>
      </c>
      <c r="B94" s="522" t="s">
        <v>129</v>
      </c>
      <c r="C94" s="256">
        <v>3388</v>
      </c>
      <c r="D94" s="256">
        <v>4632</v>
      </c>
      <c r="E94" s="666">
        <v>4632</v>
      </c>
    </row>
    <row r="95" spans="1:5" ht="12" customHeight="1">
      <c r="A95" s="594" t="s">
        <v>87</v>
      </c>
      <c r="B95" s="522" t="s">
        <v>105</v>
      </c>
      <c r="C95" s="258">
        <v>17189</v>
      </c>
      <c r="D95" s="258">
        <v>23611</v>
      </c>
      <c r="E95" s="667">
        <v>23611</v>
      </c>
    </row>
    <row r="96" spans="1:5" ht="12" customHeight="1">
      <c r="A96" s="594" t="s">
        <v>88</v>
      </c>
      <c r="B96" s="523" t="s">
        <v>130</v>
      </c>
      <c r="C96" s="258">
        <v>1545</v>
      </c>
      <c r="D96" s="258">
        <v>881</v>
      </c>
      <c r="E96" s="667">
        <v>881</v>
      </c>
    </row>
    <row r="97" spans="1:5" ht="12" customHeight="1">
      <c r="A97" s="594" t="s">
        <v>96</v>
      </c>
      <c r="B97" s="524" t="s">
        <v>131</v>
      </c>
      <c r="C97" s="258">
        <f>SUM(C98:C107)</f>
        <v>6848</v>
      </c>
      <c r="D97" s="258">
        <f>SUM(D98:D107)</f>
        <v>4541</v>
      </c>
      <c r="E97" s="667">
        <v>4541</v>
      </c>
    </row>
    <row r="98" spans="1:5" ht="12" customHeight="1">
      <c r="A98" s="594" t="s">
        <v>89</v>
      </c>
      <c r="B98" s="522" t="s">
        <v>364</v>
      </c>
      <c r="C98" s="258"/>
      <c r="D98" s="258"/>
      <c r="E98" s="667"/>
    </row>
    <row r="99" spans="1:5" ht="12" customHeight="1">
      <c r="A99" s="594" t="s">
        <v>90</v>
      </c>
      <c r="B99" s="525" t="s">
        <v>365</v>
      </c>
      <c r="C99" s="258"/>
      <c r="D99" s="258"/>
      <c r="E99" s="667"/>
    </row>
    <row r="100" spans="1:5" ht="12" customHeight="1">
      <c r="A100" s="594" t="s">
        <v>97</v>
      </c>
      <c r="B100" s="522" t="s">
        <v>366</v>
      </c>
      <c r="C100" s="258"/>
      <c r="D100" s="258"/>
      <c r="E100" s="667"/>
    </row>
    <row r="101" spans="1:5" ht="12" customHeight="1">
      <c r="A101" s="594" t="s">
        <v>98</v>
      </c>
      <c r="B101" s="522" t="s">
        <v>367</v>
      </c>
      <c r="C101" s="258"/>
      <c r="D101" s="258"/>
      <c r="E101" s="667"/>
    </row>
    <row r="102" spans="1:5" ht="12" customHeight="1">
      <c r="A102" s="594" t="s">
        <v>99</v>
      </c>
      <c r="B102" s="525" t="s">
        <v>368</v>
      </c>
      <c r="C102" s="258">
        <v>5857</v>
      </c>
      <c r="D102" s="258">
        <v>4198</v>
      </c>
      <c r="E102" s="667">
        <v>4198</v>
      </c>
    </row>
    <row r="103" spans="1:5" ht="12" customHeight="1">
      <c r="A103" s="594" t="s">
        <v>100</v>
      </c>
      <c r="B103" s="525" t="s">
        <v>369</v>
      </c>
      <c r="C103" s="258"/>
      <c r="D103" s="258"/>
      <c r="E103" s="667"/>
    </row>
    <row r="104" spans="1:5" ht="12" customHeight="1">
      <c r="A104" s="594" t="s">
        <v>102</v>
      </c>
      <c r="B104" s="522" t="s">
        <v>370</v>
      </c>
      <c r="C104" s="258"/>
      <c r="D104" s="258"/>
      <c r="E104" s="667"/>
    </row>
    <row r="105" spans="1:5" ht="12" customHeight="1">
      <c r="A105" s="600" t="s">
        <v>132</v>
      </c>
      <c r="B105" s="527" t="s">
        <v>371</v>
      </c>
      <c r="C105" s="258"/>
      <c r="D105" s="258"/>
      <c r="E105" s="667"/>
    </row>
    <row r="106" spans="1:5" ht="12" customHeight="1">
      <c r="A106" s="594" t="s">
        <v>372</v>
      </c>
      <c r="B106" s="527" t="s">
        <v>373</v>
      </c>
      <c r="C106" s="258"/>
      <c r="D106" s="258"/>
      <c r="E106" s="667"/>
    </row>
    <row r="107" spans="1:5" s="130" customFormat="1" ht="12" customHeight="1" thickBot="1">
      <c r="A107" s="601" t="s">
        <v>374</v>
      </c>
      <c r="B107" s="529" t="s">
        <v>375</v>
      </c>
      <c r="C107" s="260">
        <v>991</v>
      </c>
      <c r="D107" s="260">
        <v>343</v>
      </c>
      <c r="E107" s="677">
        <v>343</v>
      </c>
    </row>
    <row r="108" spans="1:5" ht="12" customHeight="1" thickBot="1">
      <c r="A108" s="492" t="s">
        <v>26</v>
      </c>
      <c r="B108" s="501" t="s">
        <v>688</v>
      </c>
      <c r="C108" s="172">
        <f>+C109+C111+C113</f>
        <v>18820</v>
      </c>
      <c r="D108" s="172">
        <f>+D109+D111+D113</f>
        <v>34198</v>
      </c>
      <c r="E108" s="664">
        <f>+E109+E111+E113</f>
        <v>34198</v>
      </c>
    </row>
    <row r="109" spans="1:5" ht="12" customHeight="1">
      <c r="A109" s="593" t="s">
        <v>91</v>
      </c>
      <c r="B109" s="522" t="s">
        <v>146</v>
      </c>
      <c r="C109" s="257">
        <v>7031</v>
      </c>
      <c r="D109" s="257">
        <v>19201</v>
      </c>
      <c r="E109" s="665">
        <v>19201</v>
      </c>
    </row>
    <row r="110" spans="1:5" ht="12" customHeight="1">
      <c r="A110" s="593" t="s">
        <v>92</v>
      </c>
      <c r="B110" s="527" t="s">
        <v>377</v>
      </c>
      <c r="C110" s="257"/>
      <c r="D110" s="257"/>
      <c r="E110" s="665"/>
    </row>
    <row r="111" spans="1:5" ht="12" customHeight="1">
      <c r="A111" s="593" t="s">
        <v>93</v>
      </c>
      <c r="B111" s="527" t="s">
        <v>133</v>
      </c>
      <c r="C111" s="256">
        <v>11789</v>
      </c>
      <c r="D111" s="256">
        <v>14997</v>
      </c>
      <c r="E111" s="666">
        <v>14997</v>
      </c>
    </row>
    <row r="112" spans="1:5" ht="12" customHeight="1">
      <c r="A112" s="593" t="s">
        <v>94</v>
      </c>
      <c r="B112" s="527" t="s">
        <v>378</v>
      </c>
      <c r="C112" s="165"/>
      <c r="D112" s="165"/>
      <c r="E112" s="666"/>
    </row>
    <row r="113" spans="1:5" ht="12" customHeight="1">
      <c r="A113" s="593" t="s">
        <v>95</v>
      </c>
      <c r="B113" s="512" t="s">
        <v>149</v>
      </c>
      <c r="C113" s="165"/>
      <c r="D113" s="165"/>
      <c r="E113" s="666"/>
    </row>
    <row r="114" spans="1:5" ht="12" customHeight="1">
      <c r="A114" s="593" t="s">
        <v>101</v>
      </c>
      <c r="B114" s="510" t="s">
        <v>379</v>
      </c>
      <c r="C114" s="165"/>
      <c r="D114" s="165"/>
      <c r="E114" s="666"/>
    </row>
    <row r="115" spans="1:5" ht="12" customHeight="1">
      <c r="A115" s="593" t="s">
        <v>103</v>
      </c>
      <c r="B115" s="530" t="s">
        <v>380</v>
      </c>
      <c r="C115" s="165"/>
      <c r="D115" s="165"/>
      <c r="E115" s="666"/>
    </row>
    <row r="116" spans="1:5" ht="12" customHeight="1">
      <c r="A116" s="593" t="s">
        <v>134</v>
      </c>
      <c r="B116" s="522" t="s">
        <v>367</v>
      </c>
      <c r="C116" s="165"/>
      <c r="D116" s="165"/>
      <c r="E116" s="666"/>
    </row>
    <row r="117" spans="1:5" ht="12" customHeight="1">
      <c r="A117" s="593" t="s">
        <v>135</v>
      </c>
      <c r="B117" s="522" t="s">
        <v>381</v>
      </c>
      <c r="C117" s="165"/>
      <c r="D117" s="165"/>
      <c r="E117" s="666"/>
    </row>
    <row r="118" spans="1:5" ht="12" customHeight="1">
      <c r="A118" s="593" t="s">
        <v>136</v>
      </c>
      <c r="B118" s="522" t="s">
        <v>382</v>
      </c>
      <c r="C118" s="165"/>
      <c r="D118" s="165"/>
      <c r="E118" s="666"/>
    </row>
    <row r="119" spans="1:5" ht="12" customHeight="1">
      <c r="A119" s="593" t="s">
        <v>383</v>
      </c>
      <c r="B119" s="522" t="s">
        <v>370</v>
      </c>
      <c r="C119" s="165"/>
      <c r="D119" s="165"/>
      <c r="E119" s="666"/>
    </row>
    <row r="120" spans="1:5" ht="12" customHeight="1">
      <c r="A120" s="593" t="s">
        <v>384</v>
      </c>
      <c r="B120" s="522" t="s">
        <v>385</v>
      </c>
      <c r="C120" s="165"/>
      <c r="D120" s="165"/>
      <c r="E120" s="666"/>
    </row>
    <row r="121" spans="1:5" ht="12" customHeight="1" thickBot="1">
      <c r="A121" s="600" t="s">
        <v>386</v>
      </c>
      <c r="B121" s="522" t="s">
        <v>387</v>
      </c>
      <c r="C121" s="167"/>
      <c r="D121" s="167"/>
      <c r="E121" s="667"/>
    </row>
    <row r="122" spans="1:5" ht="12" customHeight="1" thickBot="1">
      <c r="A122" s="492" t="s">
        <v>27</v>
      </c>
      <c r="B122" s="531" t="s">
        <v>388</v>
      </c>
      <c r="C122" s="172">
        <f>SUM(C123:C124)</f>
        <v>4398</v>
      </c>
      <c r="D122" s="172">
        <f>SUM(D123:D124)</f>
        <v>73915</v>
      </c>
      <c r="E122" s="664">
        <f>+E123+E124</f>
        <v>0</v>
      </c>
    </row>
    <row r="123" spans="1:5" ht="12" customHeight="1">
      <c r="A123" s="593" t="s">
        <v>74</v>
      </c>
      <c r="B123" s="530" t="s">
        <v>63</v>
      </c>
      <c r="C123" s="257">
        <v>4398</v>
      </c>
      <c r="D123" s="257">
        <v>73915</v>
      </c>
      <c r="E123" s="665">
        <v>0</v>
      </c>
    </row>
    <row r="124" spans="1:5" ht="12" customHeight="1" thickBot="1">
      <c r="A124" s="595" t="s">
        <v>75</v>
      </c>
      <c r="B124" s="527" t="s">
        <v>64</v>
      </c>
      <c r="C124" s="258"/>
      <c r="D124" s="258"/>
      <c r="E124" s="667"/>
    </row>
    <row r="125" spans="1:5" ht="12" customHeight="1" thickBot="1">
      <c r="A125" s="492" t="s">
        <v>28</v>
      </c>
      <c r="B125" s="531" t="s">
        <v>389</v>
      </c>
      <c r="C125" s="172">
        <f>+C92+C108+C122</f>
        <v>66834</v>
      </c>
      <c r="D125" s="172">
        <f>+D92+D108+D122</f>
        <v>170852</v>
      </c>
      <c r="E125" s="664">
        <f>+E92+E108+E122</f>
        <v>96937</v>
      </c>
    </row>
    <row r="126" spans="1:5" ht="12" customHeight="1" thickBot="1">
      <c r="A126" s="492" t="s">
        <v>29</v>
      </c>
      <c r="B126" s="531" t="s">
        <v>453</v>
      </c>
      <c r="C126" s="172">
        <f>+C127+C128+C129</f>
        <v>0</v>
      </c>
      <c r="D126" s="172">
        <f>+D127+D128+D129</f>
        <v>0</v>
      </c>
      <c r="E126" s="664">
        <f>+E127+E128+E129</f>
        <v>0</v>
      </c>
    </row>
    <row r="127" spans="1:5" ht="12" customHeight="1">
      <c r="A127" s="593" t="s">
        <v>78</v>
      </c>
      <c r="B127" s="530" t="s">
        <v>391</v>
      </c>
      <c r="C127" s="165"/>
      <c r="D127" s="165"/>
      <c r="E127" s="666"/>
    </row>
    <row r="128" spans="1:5" ht="12" customHeight="1">
      <c r="A128" s="593" t="s">
        <v>79</v>
      </c>
      <c r="B128" s="530" t="s">
        <v>392</v>
      </c>
      <c r="C128" s="165"/>
      <c r="D128" s="165"/>
      <c r="E128" s="666"/>
    </row>
    <row r="129" spans="1:5" ht="12" customHeight="1" thickBot="1">
      <c r="A129" s="600" t="s">
        <v>80</v>
      </c>
      <c r="B129" s="532" t="s">
        <v>393</v>
      </c>
      <c r="C129" s="165"/>
      <c r="D129" s="165"/>
      <c r="E129" s="666"/>
    </row>
    <row r="130" spans="1:5" ht="12" customHeight="1" thickBot="1">
      <c r="A130" s="492" t="s">
        <v>30</v>
      </c>
      <c r="B130" s="531" t="s">
        <v>394</v>
      </c>
      <c r="C130" s="172">
        <f>+C131+C132+C133+C134</f>
        <v>0</v>
      </c>
      <c r="D130" s="172">
        <f>+D131+D132+D133+D134</f>
        <v>0</v>
      </c>
      <c r="E130" s="664">
        <f>+E131+E132+E134+E133</f>
        <v>0</v>
      </c>
    </row>
    <row r="131" spans="1:5" ht="12" customHeight="1">
      <c r="A131" s="593" t="s">
        <v>81</v>
      </c>
      <c r="B131" s="530" t="s">
        <v>395</v>
      </c>
      <c r="C131" s="165"/>
      <c r="D131" s="165"/>
      <c r="E131" s="666"/>
    </row>
    <row r="132" spans="1:5" ht="12" customHeight="1">
      <c r="A132" s="593" t="s">
        <v>82</v>
      </c>
      <c r="B132" s="530" t="s">
        <v>396</v>
      </c>
      <c r="C132" s="165"/>
      <c r="D132" s="165"/>
      <c r="E132" s="666"/>
    </row>
    <row r="133" spans="1:5" ht="12" customHeight="1">
      <c r="A133" s="593" t="s">
        <v>291</v>
      </c>
      <c r="B133" s="530" t="s">
        <v>397</v>
      </c>
      <c r="C133" s="165"/>
      <c r="D133" s="165"/>
      <c r="E133" s="666"/>
    </row>
    <row r="134" spans="1:5" s="130" customFormat="1" ht="12" customHeight="1" thickBot="1">
      <c r="A134" s="600" t="s">
        <v>293</v>
      </c>
      <c r="B134" s="532" t="s">
        <v>398</v>
      </c>
      <c r="C134" s="165"/>
      <c r="D134" s="165"/>
      <c r="E134" s="666"/>
    </row>
    <row r="135" spans="1:11" ht="15" thickBot="1">
      <c r="A135" s="492" t="s">
        <v>31</v>
      </c>
      <c r="B135" s="531" t="s">
        <v>541</v>
      </c>
      <c r="C135" s="259">
        <f>+C136+C137+C138+C139</f>
        <v>312</v>
      </c>
      <c r="D135" s="259">
        <f>+D136+D137+D138+D139</f>
        <v>312</v>
      </c>
      <c r="E135" s="668">
        <f>+E136+E137+E138+E139</f>
        <v>312</v>
      </c>
      <c r="K135" s="252"/>
    </row>
    <row r="136" spans="1:5" ht="15">
      <c r="A136" s="593" t="s">
        <v>83</v>
      </c>
      <c r="B136" s="530" t="s">
        <v>400</v>
      </c>
      <c r="C136" s="165"/>
      <c r="D136" s="165"/>
      <c r="E136" s="666"/>
    </row>
    <row r="137" spans="1:5" ht="12" customHeight="1">
      <c r="A137" s="593" t="s">
        <v>84</v>
      </c>
      <c r="B137" s="530" t="s">
        <v>401</v>
      </c>
      <c r="C137" s="165">
        <v>312</v>
      </c>
      <c r="D137" s="165">
        <v>312</v>
      </c>
      <c r="E137" s="666">
        <v>312</v>
      </c>
    </row>
    <row r="138" spans="1:5" s="130" customFormat="1" ht="12" customHeight="1">
      <c r="A138" s="593" t="s">
        <v>300</v>
      </c>
      <c r="B138" s="530" t="s">
        <v>540</v>
      </c>
      <c r="C138" s="165"/>
      <c r="D138" s="165"/>
      <c r="E138" s="666"/>
    </row>
    <row r="139" spans="1:5" s="130" customFormat="1" ht="12" customHeight="1">
      <c r="A139" s="593" t="s">
        <v>302</v>
      </c>
      <c r="B139" s="530" t="s">
        <v>402</v>
      </c>
      <c r="C139" s="167"/>
      <c r="D139" s="167"/>
      <c r="E139" s="667"/>
    </row>
    <row r="140" spans="1:5" s="130" customFormat="1" ht="12" customHeight="1" thickBot="1">
      <c r="A140" s="600" t="s">
        <v>539</v>
      </c>
      <c r="B140" s="532" t="s">
        <v>403</v>
      </c>
      <c r="C140" s="693">
        <f>+C141+C142+C143+C144</f>
        <v>0</v>
      </c>
      <c r="D140" s="693">
        <f>+D141+D142+D143+D144</f>
        <v>0</v>
      </c>
      <c r="E140" s="694">
        <f>+E141+E142+E143+E144</f>
        <v>0</v>
      </c>
    </row>
    <row r="141" spans="1:5" s="130" customFormat="1" ht="12" customHeight="1" thickBot="1">
      <c r="A141" s="492" t="s">
        <v>32</v>
      </c>
      <c r="B141" s="531" t="s">
        <v>454</v>
      </c>
      <c r="C141" s="695"/>
      <c r="D141" s="696"/>
      <c r="E141" s="697"/>
    </row>
    <row r="142" spans="1:5" s="130" customFormat="1" ht="12" customHeight="1">
      <c r="A142" s="593" t="s">
        <v>127</v>
      </c>
      <c r="B142" s="530" t="s">
        <v>405</v>
      </c>
      <c r="C142" s="166"/>
      <c r="D142" s="166"/>
      <c r="E142" s="665"/>
    </row>
    <row r="143" spans="1:5" s="130" customFormat="1" ht="12" customHeight="1">
      <c r="A143" s="593" t="s">
        <v>128</v>
      </c>
      <c r="B143" s="530" t="s">
        <v>406</v>
      </c>
      <c r="C143" s="165"/>
      <c r="D143" s="165"/>
      <c r="E143" s="666"/>
    </row>
    <row r="144" spans="1:5" s="130" customFormat="1" ht="12" customHeight="1">
      <c r="A144" s="593" t="s">
        <v>148</v>
      </c>
      <c r="B144" s="530" t="s">
        <v>407</v>
      </c>
      <c r="C144" s="167"/>
      <c r="D144" s="167"/>
      <c r="E144" s="667"/>
    </row>
    <row r="145" spans="1:5" ht="12.75" customHeight="1" thickBot="1">
      <c r="A145" s="593" t="s">
        <v>308</v>
      </c>
      <c r="B145" s="530" t="s">
        <v>408</v>
      </c>
      <c r="C145" s="698"/>
      <c r="D145" s="698"/>
      <c r="E145" s="699"/>
    </row>
    <row r="146" spans="1:5" ht="12" customHeight="1" thickBot="1">
      <c r="A146" s="492" t="s">
        <v>33</v>
      </c>
      <c r="B146" s="531" t="s">
        <v>409</v>
      </c>
      <c r="C146" s="266">
        <f>SUM(C126,C130,C135,C141)</f>
        <v>312</v>
      </c>
      <c r="D146" s="266">
        <f>SUM(D126,D130,D135,D141)</f>
        <v>312</v>
      </c>
      <c r="E146" s="679">
        <f>SUM(E126,E130,E135,E141)</f>
        <v>312</v>
      </c>
    </row>
    <row r="147" spans="1:5" ht="15" customHeight="1" thickBot="1">
      <c r="A147" s="602" t="s">
        <v>34</v>
      </c>
      <c r="B147" s="535" t="s">
        <v>410</v>
      </c>
      <c r="C147" s="533">
        <f>+C125+C146</f>
        <v>67146</v>
      </c>
      <c r="D147" s="533">
        <f>+D125+D146</f>
        <v>171164</v>
      </c>
      <c r="E147" s="533">
        <f>+E125+E146</f>
        <v>97249</v>
      </c>
    </row>
    <row r="148" spans="1:5" ht="6.75" customHeight="1" thickBot="1">
      <c r="A148" s="603"/>
      <c r="B148" s="604"/>
      <c r="C148" s="617"/>
      <c r="D148" s="617"/>
      <c r="E148" s="617"/>
    </row>
    <row r="149" spans="1:5" ht="15" customHeight="1" thickBot="1">
      <c r="A149" s="605" t="s">
        <v>542</v>
      </c>
      <c r="B149" s="606"/>
      <c r="C149" s="618">
        <v>2</v>
      </c>
      <c r="D149" s="619">
        <v>2</v>
      </c>
      <c r="E149" s="620">
        <v>2</v>
      </c>
    </row>
    <row r="150" spans="1:5" ht="14.25" customHeight="1" thickBot="1">
      <c r="A150" s="605" t="s">
        <v>143</v>
      </c>
      <c r="B150" s="606"/>
      <c r="C150" s="618">
        <v>26</v>
      </c>
      <c r="D150" s="619">
        <v>26</v>
      </c>
      <c r="E150" s="620">
        <v>18</v>
      </c>
    </row>
  </sheetData>
  <sheetProtection formatCells="0"/>
  <mergeCells count="5">
    <mergeCell ref="A1:E1"/>
    <mergeCell ref="A7:E7"/>
    <mergeCell ref="A91:E91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differentOddEven="1" alignWithMargins="0">
    <oddHeader>&amp;R&amp;11 &amp;"Times New Roman CE,Félkövér dőlt" &amp;12 6. melléklet a 5/2018.(V.25.) önkormányzati rendelethez</oddHeader>
    <firstHeader>&amp;R&amp;"Times New Roman CE,Félkövér"&amp;12 6. melléklet a 3/2017.(V……..) önkormányzati rendelethez</first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Dr Nagy Artúr</cp:lastModifiedBy>
  <cp:lastPrinted>2018-05-18T06:26:57Z</cp:lastPrinted>
  <dcterms:created xsi:type="dcterms:W3CDTF">1999-10-30T10:30:45Z</dcterms:created>
  <dcterms:modified xsi:type="dcterms:W3CDTF">2018-05-25T09:50:24Z</dcterms:modified>
  <cp:category/>
  <cp:version/>
  <cp:contentType/>
  <cp:contentStatus/>
</cp:coreProperties>
</file>