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9\Máté\Költségvetés rend. mód. rendelettervezet melléklete-2019.03.28.xlsx 2019-03-28 14-32-02\"/>
    </mc:Choice>
  </mc:AlternateContent>
  <xr:revisionPtr revIDLastSave="0" documentId="8_{5DA05DFD-146F-421B-9912-C4BA9BADD504}" xr6:coauthVersionLast="41" xr6:coauthVersionMax="41" xr10:uidLastSave="{00000000-0000-0000-0000-000000000000}"/>
  <bookViews>
    <workbookView xWindow="-120" yWindow="-120" windowWidth="20730" windowHeight="11160" xr2:uid="{D8B82472-45EB-48B4-A35E-CED4D15F1BFF}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4" i="1" l="1"/>
  <c r="H153" i="1"/>
  <c r="E153" i="1"/>
  <c r="H152" i="1"/>
  <c r="I152" i="1" s="1"/>
  <c r="C152" i="1"/>
  <c r="H151" i="1"/>
  <c r="C151" i="1"/>
  <c r="I151" i="1" s="1"/>
  <c r="H150" i="1"/>
  <c r="C150" i="1"/>
  <c r="I150" i="1" s="1"/>
  <c r="I149" i="1"/>
  <c r="H149" i="1"/>
  <c r="C149" i="1"/>
  <c r="H148" i="1"/>
  <c r="I148" i="1" s="1"/>
  <c r="C148" i="1"/>
  <c r="H147" i="1"/>
  <c r="C147" i="1"/>
  <c r="I147" i="1" s="1"/>
  <c r="H146" i="1"/>
  <c r="C146" i="1"/>
  <c r="I146" i="1" s="1"/>
  <c r="H145" i="1"/>
  <c r="F145" i="1"/>
  <c r="E145" i="1"/>
  <c r="D145" i="1"/>
  <c r="C145" i="1" s="1"/>
  <c r="I145" i="1" s="1"/>
  <c r="H144" i="1"/>
  <c r="C144" i="1"/>
  <c r="I144" i="1" s="1"/>
  <c r="H143" i="1"/>
  <c r="C143" i="1"/>
  <c r="I143" i="1" s="1"/>
  <c r="I142" i="1"/>
  <c r="H142" i="1"/>
  <c r="D142" i="1"/>
  <c r="C142" i="1"/>
  <c r="I141" i="1"/>
  <c r="H141" i="1"/>
  <c r="C141" i="1"/>
  <c r="H140" i="1"/>
  <c r="F140" i="1"/>
  <c r="E140" i="1"/>
  <c r="D140" i="1"/>
  <c r="C140" i="1"/>
  <c r="I140" i="1" s="1"/>
  <c r="H139" i="1"/>
  <c r="C139" i="1"/>
  <c r="I139" i="1" s="1"/>
  <c r="I138" i="1"/>
  <c r="H138" i="1"/>
  <c r="C138" i="1"/>
  <c r="H137" i="1"/>
  <c r="I137" i="1" s="1"/>
  <c r="C137" i="1"/>
  <c r="H136" i="1"/>
  <c r="C136" i="1"/>
  <c r="I136" i="1" s="1"/>
  <c r="H135" i="1"/>
  <c r="C135" i="1"/>
  <c r="I135" i="1" s="1"/>
  <c r="I134" i="1"/>
  <c r="H134" i="1"/>
  <c r="C134" i="1"/>
  <c r="H133" i="1"/>
  <c r="F133" i="1"/>
  <c r="E133" i="1"/>
  <c r="D133" i="1"/>
  <c r="C133" i="1"/>
  <c r="I133" i="1" s="1"/>
  <c r="H132" i="1"/>
  <c r="C132" i="1"/>
  <c r="I132" i="1" s="1"/>
  <c r="I131" i="1"/>
  <c r="H131" i="1"/>
  <c r="C131" i="1"/>
  <c r="H130" i="1"/>
  <c r="I130" i="1" s="1"/>
  <c r="D130" i="1"/>
  <c r="C130" i="1"/>
  <c r="H129" i="1"/>
  <c r="F129" i="1"/>
  <c r="F153" i="1" s="1"/>
  <c r="E129" i="1"/>
  <c r="D129" i="1"/>
  <c r="D153" i="1" s="1"/>
  <c r="C153" i="1" s="1"/>
  <c r="I153" i="1" s="1"/>
  <c r="C129" i="1"/>
  <c r="I129" i="1" s="1"/>
  <c r="H128" i="1"/>
  <c r="H127" i="1"/>
  <c r="D127" i="1"/>
  <c r="C127" i="1"/>
  <c r="I127" i="1" s="1"/>
  <c r="H126" i="1"/>
  <c r="I126" i="1" s="1"/>
  <c r="C126" i="1"/>
  <c r="H125" i="1"/>
  <c r="C125" i="1"/>
  <c r="I125" i="1" s="1"/>
  <c r="H124" i="1"/>
  <c r="C124" i="1"/>
  <c r="I124" i="1" s="1"/>
  <c r="I123" i="1"/>
  <c r="H123" i="1"/>
  <c r="C123" i="1"/>
  <c r="H122" i="1"/>
  <c r="I122" i="1" s="1"/>
  <c r="C122" i="1"/>
  <c r="H121" i="1"/>
  <c r="C121" i="1"/>
  <c r="I121" i="1" s="1"/>
  <c r="H120" i="1"/>
  <c r="C120" i="1"/>
  <c r="I120" i="1" s="1"/>
  <c r="H119" i="1"/>
  <c r="E119" i="1"/>
  <c r="D119" i="1"/>
  <c r="C119" i="1"/>
  <c r="I119" i="1" s="1"/>
  <c r="H118" i="1"/>
  <c r="D118" i="1"/>
  <c r="C118" i="1"/>
  <c r="I118" i="1" s="1"/>
  <c r="H117" i="1"/>
  <c r="D117" i="1"/>
  <c r="C117" i="1"/>
  <c r="I117" i="1" s="1"/>
  <c r="H116" i="1"/>
  <c r="D116" i="1"/>
  <c r="C116" i="1"/>
  <c r="I116" i="1" s="1"/>
  <c r="H115" i="1"/>
  <c r="F115" i="1"/>
  <c r="F114" i="1" s="1"/>
  <c r="E115" i="1"/>
  <c r="C115" i="1" s="1"/>
  <c r="I115" i="1" s="1"/>
  <c r="D115" i="1"/>
  <c r="H114" i="1"/>
  <c r="D114" i="1"/>
  <c r="H113" i="1"/>
  <c r="D113" i="1"/>
  <c r="C113" i="1"/>
  <c r="I113" i="1" s="1"/>
  <c r="H112" i="1"/>
  <c r="D112" i="1"/>
  <c r="C112" i="1"/>
  <c r="I112" i="1" s="1"/>
  <c r="H111" i="1"/>
  <c r="E111" i="1"/>
  <c r="D111" i="1"/>
  <c r="C111" i="1" s="1"/>
  <c r="I111" i="1" s="1"/>
  <c r="H110" i="1"/>
  <c r="D110" i="1"/>
  <c r="C110" i="1" s="1"/>
  <c r="I110" i="1" s="1"/>
  <c r="H109" i="1"/>
  <c r="C109" i="1"/>
  <c r="I109" i="1" s="1"/>
  <c r="H108" i="1"/>
  <c r="C108" i="1"/>
  <c r="I108" i="1" s="1"/>
  <c r="I107" i="1"/>
  <c r="H107" i="1"/>
  <c r="C107" i="1"/>
  <c r="H106" i="1"/>
  <c r="I106" i="1" s="1"/>
  <c r="C106" i="1"/>
  <c r="H105" i="1"/>
  <c r="D105" i="1"/>
  <c r="C105" i="1" s="1"/>
  <c r="I105" i="1" s="1"/>
  <c r="H104" i="1"/>
  <c r="C104" i="1"/>
  <c r="I104" i="1" s="1"/>
  <c r="H103" i="1"/>
  <c r="C103" i="1"/>
  <c r="I103" i="1" s="1"/>
  <c r="I102" i="1"/>
  <c r="H102" i="1"/>
  <c r="C102" i="1"/>
  <c r="H101" i="1"/>
  <c r="I101" i="1" s="1"/>
  <c r="C101" i="1"/>
  <c r="H100" i="1"/>
  <c r="C100" i="1"/>
  <c r="I100" i="1" s="1"/>
  <c r="H99" i="1"/>
  <c r="C99" i="1"/>
  <c r="I99" i="1" s="1"/>
  <c r="H98" i="1"/>
  <c r="E98" i="1"/>
  <c r="H97" i="1"/>
  <c r="D97" i="1"/>
  <c r="C97" i="1"/>
  <c r="I97" i="1" s="1"/>
  <c r="H96" i="1"/>
  <c r="F96" i="1"/>
  <c r="E96" i="1"/>
  <c r="C96" i="1" s="1"/>
  <c r="I96" i="1" s="1"/>
  <c r="D96" i="1"/>
  <c r="H95" i="1"/>
  <c r="F95" i="1"/>
  <c r="E95" i="1"/>
  <c r="D95" i="1"/>
  <c r="C95" i="1"/>
  <c r="I95" i="1" s="1"/>
  <c r="H94" i="1"/>
  <c r="F94" i="1"/>
  <c r="F93" i="1" s="1"/>
  <c r="E94" i="1"/>
  <c r="C94" i="1" s="1"/>
  <c r="I94" i="1" s="1"/>
  <c r="D94" i="1"/>
  <c r="H93" i="1"/>
  <c r="H92" i="1"/>
  <c r="H91" i="1"/>
  <c r="C91" i="1"/>
  <c r="H90" i="1"/>
  <c r="H89" i="1"/>
  <c r="H88" i="1"/>
  <c r="H87" i="1"/>
  <c r="H86" i="1"/>
  <c r="H85" i="1"/>
  <c r="C85" i="1"/>
  <c r="I85" i="1" s="1"/>
  <c r="H84" i="1"/>
  <c r="C84" i="1"/>
  <c r="I84" i="1" s="1"/>
  <c r="H83" i="1"/>
  <c r="I83" i="1" s="1"/>
  <c r="C83" i="1"/>
  <c r="I82" i="1"/>
  <c r="H82" i="1"/>
  <c r="C82" i="1"/>
  <c r="H81" i="1"/>
  <c r="C81" i="1"/>
  <c r="I81" i="1" s="1"/>
  <c r="H80" i="1"/>
  <c r="C80" i="1"/>
  <c r="I80" i="1" s="1"/>
  <c r="H79" i="1"/>
  <c r="F79" i="1"/>
  <c r="E79" i="1"/>
  <c r="C79" i="1" s="1"/>
  <c r="I79" i="1" s="1"/>
  <c r="D79" i="1"/>
  <c r="H78" i="1"/>
  <c r="C78" i="1"/>
  <c r="I78" i="1" s="1"/>
  <c r="H77" i="1"/>
  <c r="C77" i="1"/>
  <c r="I77" i="1" s="1"/>
  <c r="H76" i="1"/>
  <c r="I76" i="1" s="1"/>
  <c r="C76" i="1"/>
  <c r="H75" i="1"/>
  <c r="F75" i="1"/>
  <c r="E75" i="1"/>
  <c r="D75" i="1"/>
  <c r="C75" i="1" s="1"/>
  <c r="I75" i="1" s="1"/>
  <c r="H74" i="1"/>
  <c r="C74" i="1"/>
  <c r="I74" i="1" s="1"/>
  <c r="H73" i="1"/>
  <c r="F73" i="1"/>
  <c r="E73" i="1"/>
  <c r="C73" i="1" s="1"/>
  <c r="I73" i="1" s="1"/>
  <c r="D73" i="1"/>
  <c r="D72" i="1" s="1"/>
  <c r="H72" i="1"/>
  <c r="F72" i="1"/>
  <c r="H71" i="1"/>
  <c r="I71" i="1" s="1"/>
  <c r="C71" i="1"/>
  <c r="I70" i="1"/>
  <c r="H70" i="1"/>
  <c r="C70" i="1"/>
  <c r="H69" i="1"/>
  <c r="C69" i="1"/>
  <c r="I69" i="1" s="1"/>
  <c r="H68" i="1"/>
  <c r="C68" i="1"/>
  <c r="I68" i="1" s="1"/>
  <c r="H67" i="1"/>
  <c r="F67" i="1"/>
  <c r="E67" i="1"/>
  <c r="C67" i="1" s="1"/>
  <c r="I67" i="1" s="1"/>
  <c r="D67" i="1"/>
  <c r="H66" i="1"/>
  <c r="C66" i="1"/>
  <c r="I66" i="1" s="1"/>
  <c r="H65" i="1"/>
  <c r="C65" i="1"/>
  <c r="I65" i="1" s="1"/>
  <c r="H64" i="1"/>
  <c r="D64" i="1"/>
  <c r="C64" i="1"/>
  <c r="I64" i="1" s="1"/>
  <c r="H63" i="1"/>
  <c r="F63" i="1"/>
  <c r="F86" i="1" s="1"/>
  <c r="E63" i="1"/>
  <c r="C63" i="1" s="1"/>
  <c r="I63" i="1" s="1"/>
  <c r="D63" i="1"/>
  <c r="D86" i="1" s="1"/>
  <c r="H62" i="1"/>
  <c r="H61" i="1"/>
  <c r="I61" i="1" s="1"/>
  <c r="C61" i="1"/>
  <c r="I60" i="1"/>
  <c r="H60" i="1"/>
  <c r="C60" i="1"/>
  <c r="H59" i="1"/>
  <c r="C59" i="1"/>
  <c r="I59" i="1" s="1"/>
  <c r="H58" i="1"/>
  <c r="C58" i="1"/>
  <c r="I58" i="1" s="1"/>
  <c r="H57" i="1"/>
  <c r="F57" i="1"/>
  <c r="E57" i="1"/>
  <c r="C57" i="1" s="1"/>
  <c r="I57" i="1" s="1"/>
  <c r="D57" i="1"/>
  <c r="H56" i="1"/>
  <c r="C56" i="1"/>
  <c r="I56" i="1" s="1"/>
  <c r="H55" i="1"/>
  <c r="D55" i="1"/>
  <c r="C55" i="1" s="1"/>
  <c r="I55" i="1" s="1"/>
  <c r="H54" i="1"/>
  <c r="D54" i="1"/>
  <c r="C54" i="1" s="1"/>
  <c r="I54" i="1" s="1"/>
  <c r="H53" i="1"/>
  <c r="C53" i="1"/>
  <c r="I53" i="1" s="1"/>
  <c r="H52" i="1"/>
  <c r="F52" i="1"/>
  <c r="E52" i="1"/>
  <c r="H51" i="1"/>
  <c r="C51" i="1"/>
  <c r="I51" i="1" s="1"/>
  <c r="H50" i="1"/>
  <c r="C50" i="1"/>
  <c r="I50" i="1" s="1"/>
  <c r="H49" i="1"/>
  <c r="E49" i="1"/>
  <c r="C49" i="1"/>
  <c r="I49" i="1" s="1"/>
  <c r="H48" i="1"/>
  <c r="D48" i="1"/>
  <c r="C48" i="1"/>
  <c r="I48" i="1" s="1"/>
  <c r="I47" i="1"/>
  <c r="H47" i="1"/>
  <c r="C47" i="1"/>
  <c r="H46" i="1"/>
  <c r="F46" i="1"/>
  <c r="E46" i="1"/>
  <c r="D46" i="1"/>
  <c r="C46" i="1" s="1"/>
  <c r="I46" i="1" s="1"/>
  <c r="H45" i="1"/>
  <c r="E45" i="1"/>
  <c r="D45" i="1"/>
  <c r="C45" i="1" s="1"/>
  <c r="I45" i="1" s="1"/>
  <c r="H44" i="1"/>
  <c r="D44" i="1"/>
  <c r="C44" i="1" s="1"/>
  <c r="I44" i="1" s="1"/>
  <c r="H43" i="1"/>
  <c r="C43" i="1"/>
  <c r="I43" i="1" s="1"/>
  <c r="H42" i="1"/>
  <c r="C42" i="1"/>
  <c r="I42" i="1" s="1"/>
  <c r="H41" i="1"/>
  <c r="F41" i="1"/>
  <c r="C41" i="1"/>
  <c r="I41" i="1" s="1"/>
  <c r="H40" i="1"/>
  <c r="F40" i="1"/>
  <c r="E40" i="1"/>
  <c r="D40" i="1"/>
  <c r="C40" i="1" s="1"/>
  <c r="I40" i="1" s="1"/>
  <c r="H39" i="1"/>
  <c r="F39" i="1"/>
  <c r="C39" i="1" s="1"/>
  <c r="I39" i="1" s="1"/>
  <c r="H38" i="1"/>
  <c r="D38" i="1"/>
  <c r="C38" i="1" s="1"/>
  <c r="I38" i="1" s="1"/>
  <c r="H37" i="1"/>
  <c r="F37" i="1"/>
  <c r="E37" i="1"/>
  <c r="D37" i="1"/>
  <c r="C37" i="1"/>
  <c r="I37" i="1" s="1"/>
  <c r="H36" i="1"/>
  <c r="F36" i="1"/>
  <c r="E36" i="1"/>
  <c r="E34" i="1" s="1"/>
  <c r="D36" i="1"/>
  <c r="C36" i="1" s="1"/>
  <c r="I36" i="1" s="1"/>
  <c r="H35" i="1"/>
  <c r="D35" i="1"/>
  <c r="C35" i="1" s="1"/>
  <c r="I35" i="1" s="1"/>
  <c r="H34" i="1"/>
  <c r="F34" i="1"/>
  <c r="H33" i="1"/>
  <c r="D33" i="1"/>
  <c r="C33" i="1"/>
  <c r="I33" i="1" s="1"/>
  <c r="I32" i="1"/>
  <c r="H32" i="1"/>
  <c r="C32" i="1"/>
  <c r="H31" i="1"/>
  <c r="D31" i="1"/>
  <c r="C31" i="1" s="1"/>
  <c r="I31" i="1" s="1"/>
  <c r="I30" i="1"/>
  <c r="H30" i="1"/>
  <c r="C30" i="1"/>
  <c r="H29" i="1"/>
  <c r="D29" i="1"/>
  <c r="C29" i="1" s="1"/>
  <c r="I29" i="1" s="1"/>
  <c r="H28" i="1"/>
  <c r="D28" i="1"/>
  <c r="C28" i="1" s="1"/>
  <c r="I28" i="1" s="1"/>
  <c r="H27" i="1"/>
  <c r="F27" i="1"/>
  <c r="F26" i="1" s="1"/>
  <c r="E27" i="1"/>
  <c r="H26" i="1"/>
  <c r="E26" i="1"/>
  <c r="H25" i="1"/>
  <c r="D25" i="1"/>
  <c r="C25" i="1" s="1"/>
  <c r="I25" i="1" s="1"/>
  <c r="H24" i="1"/>
  <c r="D24" i="1"/>
  <c r="C24" i="1" s="1"/>
  <c r="I24" i="1" s="1"/>
  <c r="H23" i="1"/>
  <c r="C23" i="1"/>
  <c r="I23" i="1" s="1"/>
  <c r="H22" i="1"/>
  <c r="C22" i="1"/>
  <c r="I22" i="1" s="1"/>
  <c r="I21" i="1"/>
  <c r="H21" i="1"/>
  <c r="C21" i="1"/>
  <c r="I20" i="1"/>
  <c r="H20" i="1"/>
  <c r="C20" i="1"/>
  <c r="H19" i="1"/>
  <c r="F19" i="1"/>
  <c r="E19" i="1"/>
  <c r="H18" i="1"/>
  <c r="D18" i="1"/>
  <c r="C18" i="1"/>
  <c r="I18" i="1" s="1"/>
  <c r="H17" i="1"/>
  <c r="D17" i="1"/>
  <c r="C17" i="1"/>
  <c r="I17" i="1" s="1"/>
  <c r="I16" i="1"/>
  <c r="H16" i="1"/>
  <c r="C16" i="1"/>
  <c r="I15" i="1"/>
  <c r="H15" i="1"/>
  <c r="C15" i="1"/>
  <c r="H14" i="1"/>
  <c r="C14" i="1"/>
  <c r="I14" i="1" s="1"/>
  <c r="H13" i="1"/>
  <c r="C13" i="1"/>
  <c r="I13" i="1" s="1"/>
  <c r="H12" i="1"/>
  <c r="F12" i="1"/>
  <c r="E12" i="1"/>
  <c r="D12" i="1"/>
  <c r="C12" i="1" s="1"/>
  <c r="I12" i="1" s="1"/>
  <c r="H11" i="1"/>
  <c r="C11" i="1"/>
  <c r="I11" i="1" s="1"/>
  <c r="H10" i="1"/>
  <c r="D10" i="1"/>
  <c r="C10" i="1" s="1"/>
  <c r="I10" i="1" s="1"/>
  <c r="H9" i="1"/>
  <c r="D9" i="1"/>
  <c r="C9" i="1" s="1"/>
  <c r="I9" i="1" s="1"/>
  <c r="H8" i="1"/>
  <c r="D8" i="1"/>
  <c r="C8" i="1" s="1"/>
  <c r="I8" i="1" s="1"/>
  <c r="H7" i="1"/>
  <c r="C7" i="1"/>
  <c r="I7" i="1" s="1"/>
  <c r="I6" i="1"/>
  <c r="H6" i="1"/>
  <c r="C6" i="1"/>
  <c r="H5" i="1"/>
  <c r="F5" i="1"/>
  <c r="F62" i="1" s="1"/>
  <c r="F87" i="1" s="1"/>
  <c r="E5" i="1"/>
  <c r="E62" i="1" s="1"/>
  <c r="F128" i="1" l="1"/>
  <c r="F154" i="1" s="1"/>
  <c r="D19" i="1"/>
  <c r="C19" i="1" s="1"/>
  <c r="I19" i="1" s="1"/>
  <c r="D27" i="1"/>
  <c r="D34" i="1"/>
  <c r="C34" i="1" s="1"/>
  <c r="I34" i="1" s="1"/>
  <c r="D98" i="1"/>
  <c r="E72" i="1"/>
  <c r="C72" i="1" s="1"/>
  <c r="I72" i="1" s="1"/>
  <c r="E93" i="1"/>
  <c r="E114" i="1"/>
  <c r="C114" i="1" s="1"/>
  <c r="I114" i="1" s="1"/>
  <c r="D5" i="1"/>
  <c r="D52" i="1"/>
  <c r="C52" i="1" s="1"/>
  <c r="I52" i="1" s="1"/>
  <c r="E128" i="1" l="1"/>
  <c r="E154" i="1" s="1"/>
  <c r="D26" i="1"/>
  <c r="C26" i="1" s="1"/>
  <c r="I26" i="1" s="1"/>
  <c r="C27" i="1"/>
  <c r="I27" i="1" s="1"/>
  <c r="C5" i="1"/>
  <c r="I5" i="1" s="1"/>
  <c r="C98" i="1"/>
  <c r="I98" i="1" s="1"/>
  <c r="D93" i="1"/>
  <c r="E86" i="1"/>
  <c r="E87" i="1" l="1"/>
  <c r="C86" i="1"/>
  <c r="D128" i="1"/>
  <c r="C93" i="1"/>
  <c r="I93" i="1" s="1"/>
  <c r="D62" i="1"/>
  <c r="C128" i="1" l="1"/>
  <c r="I128" i="1" s="1"/>
  <c r="D154" i="1"/>
  <c r="C154" i="1" s="1"/>
  <c r="I154" i="1" s="1"/>
  <c r="C159" i="1"/>
  <c r="I86" i="1"/>
  <c r="D87" i="1"/>
  <c r="C87" i="1" s="1"/>
  <c r="I87" i="1" s="1"/>
  <c r="C62" i="1"/>
  <c r="C158" i="1" l="1"/>
  <c r="I62" i="1"/>
</calcChain>
</file>

<file path=xl/sharedStrings.xml><?xml version="1.0" encoding="utf-8"?>
<sst xmlns="http://schemas.openxmlformats.org/spreadsheetml/2006/main" count="319" uniqueCount="274">
  <si>
    <t>B E V É T E L E K</t>
  </si>
  <si>
    <t>1. sz. táblázat</t>
  </si>
  <si>
    <t>Forintban</t>
  </si>
  <si>
    <t>Sor-
szám</t>
  </si>
  <si>
    <t>Bevételi jogcím</t>
  </si>
  <si>
    <t>2019.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</si>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</sst>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7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164" fontId="2" fillId="0" borderId="0" xfId="1" applyNumberFormat="1" applyFont="1" applyAlignment="1">
      <alignment horizontal="center" vertical="center"/>
    </xf>
    <xf numFmtId="0" fontId="1" fillId="0" borderId="0" xfId="1"/>
    <xf numFmtId="3" fontId="3" fillId="0" borderId="0" xfId="1" applyNumberFormat="1" applyFont="1"/>
    <xf numFmtId="0" fontId="3" fillId="0" borderId="0" xfId="1" applyFont="1"/>
    <xf numFmtId="164" fontId="4" fillId="0" borderId="1" xfId="1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8" fillId="0" borderId="0" xfId="1" applyFont="1"/>
    <xf numFmtId="0" fontId="7" fillId="0" borderId="2" xfId="1" applyFont="1" applyBorder="1" applyAlignment="1">
      <alignment horizontal="left" vertical="center" wrapText="1" indent="1"/>
    </xf>
    <xf numFmtId="0" fontId="7" fillId="0" borderId="3" xfId="1" applyFont="1" applyBorder="1" applyAlignment="1">
      <alignment horizontal="left" vertical="center" wrapText="1" indent="1"/>
    </xf>
    <xf numFmtId="164" fontId="7" fillId="0" borderId="4" xfId="1" applyNumberFormat="1" applyFont="1" applyBorder="1" applyAlignment="1">
      <alignment horizontal="right" vertical="center" wrapText="1" indent="1"/>
    </xf>
    <xf numFmtId="164" fontId="7" fillId="0" borderId="8" xfId="1" applyNumberFormat="1" applyFont="1" applyBorder="1" applyAlignment="1">
      <alignment horizontal="right" vertical="center" wrapText="1" indent="1"/>
    </xf>
    <xf numFmtId="0" fontId="9" fillId="0" borderId="0" xfId="1" applyFont="1"/>
    <xf numFmtId="3" fontId="10" fillId="0" borderId="9" xfId="1" applyNumberFormat="1" applyFont="1" applyBorder="1"/>
    <xf numFmtId="49" fontId="8" fillId="0" borderId="10" xfId="1" applyNumberFormat="1" applyFont="1" applyBorder="1" applyAlignment="1">
      <alignment horizontal="left" vertical="center" wrapText="1" indent="1"/>
    </xf>
    <xf numFmtId="0" fontId="11" fillId="0" borderId="11" xfId="0" applyFont="1" applyBorder="1" applyAlignment="1">
      <alignment horizontal="left" wrapText="1" indent="1"/>
    </xf>
    <xf numFmtId="164" fontId="3" fillId="0" borderId="12" xfId="1" applyNumberFormat="1" applyFont="1" applyBorder="1" applyAlignment="1">
      <alignment horizontal="right" vertical="center" wrapText="1" indent="1"/>
    </xf>
    <xf numFmtId="164" fontId="3" fillId="0" borderId="13" xfId="1" applyNumberFormat="1" applyFont="1" applyBorder="1" applyAlignment="1" applyProtection="1">
      <alignment horizontal="right" vertical="center" wrapText="1" indent="1"/>
      <protection locked="0"/>
    </xf>
    <xf numFmtId="3" fontId="3" fillId="0" borderId="13" xfId="1" applyNumberFormat="1" applyFont="1" applyBorder="1"/>
    <xf numFmtId="49" fontId="8" fillId="0" borderId="14" xfId="1" applyNumberFormat="1" applyFont="1" applyBorder="1" applyAlignment="1">
      <alignment horizontal="left" vertical="center" wrapText="1" indent="1"/>
    </xf>
    <xf numFmtId="0" fontId="11" fillId="0" borderId="15" xfId="0" applyFont="1" applyBorder="1" applyAlignment="1">
      <alignment horizontal="left" wrapText="1" indent="1"/>
    </xf>
    <xf numFmtId="164" fontId="3" fillId="0" borderId="16" xfId="1" applyNumberFormat="1" applyFont="1" applyBorder="1" applyAlignment="1">
      <alignment horizontal="right" vertical="center" wrapText="1" indent="1"/>
    </xf>
    <xf numFmtId="164" fontId="3" fillId="0" borderId="16" xfId="1" applyNumberFormat="1" applyFont="1" applyBorder="1" applyAlignment="1" applyProtection="1">
      <alignment horizontal="right" vertical="center" wrapText="1" indent="1"/>
      <protection locked="0"/>
    </xf>
    <xf numFmtId="3" fontId="3" fillId="0" borderId="16" xfId="1" applyNumberFormat="1" applyFont="1" applyBorder="1"/>
    <xf numFmtId="0" fontId="11" fillId="0" borderId="15" xfId="0" applyFont="1" applyBorder="1" applyAlignment="1">
      <alignment horizontal="left" vertical="center" wrapText="1" indent="1"/>
    </xf>
    <xf numFmtId="49" fontId="8" fillId="0" borderId="17" xfId="1" applyNumberFormat="1" applyFont="1" applyBorder="1" applyAlignment="1">
      <alignment horizontal="left" vertical="center" wrapText="1" indent="1"/>
    </xf>
    <xf numFmtId="0" fontId="11" fillId="0" borderId="18" xfId="0" applyFont="1" applyBorder="1" applyAlignment="1">
      <alignment horizontal="left" vertical="center" wrapText="1" indent="1"/>
    </xf>
    <xf numFmtId="164" fontId="3" fillId="0" borderId="19" xfId="1" applyNumberFormat="1" applyFont="1" applyBorder="1" applyAlignment="1">
      <alignment horizontal="right" vertical="center" wrapText="1" indent="1"/>
    </xf>
    <xf numFmtId="164" fontId="8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Border="1" applyAlignment="1" applyProtection="1">
      <alignment horizontal="right" vertical="center" wrapText="1" indent="1"/>
      <protection locked="0"/>
    </xf>
    <xf numFmtId="3" fontId="3" fillId="0" borderId="21" xfId="1" applyNumberFormat="1" applyFont="1" applyBorder="1"/>
    <xf numFmtId="0" fontId="12" fillId="0" borderId="3" xfId="0" applyFont="1" applyBorder="1" applyAlignment="1">
      <alignment horizontal="left" vertical="center" wrapText="1" indent="1"/>
    </xf>
    <xf numFmtId="164" fontId="8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8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Border="1" applyAlignment="1">
      <alignment horizontal="right" vertical="center" wrapText="1" indent="1"/>
    </xf>
    <xf numFmtId="164" fontId="3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Border="1" applyAlignment="1">
      <alignment horizontal="right" vertical="center" wrapText="1" indent="1"/>
    </xf>
    <xf numFmtId="164" fontId="3" fillId="0" borderId="23" xfId="1" applyNumberFormat="1" applyFont="1" applyBorder="1" applyAlignment="1" applyProtection="1">
      <alignment horizontal="right" vertical="center" wrapText="1" indent="1"/>
      <protection locked="0"/>
    </xf>
    <xf numFmtId="164" fontId="3" fillId="0" borderId="21" xfId="1" applyNumberFormat="1" applyFont="1" applyBorder="1" applyAlignment="1" applyProtection="1">
      <alignment horizontal="right" vertical="center" wrapText="1" indent="1"/>
      <protection locked="0"/>
    </xf>
    <xf numFmtId="164" fontId="3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6" xfId="1" applyNumberFormat="1" applyFont="1" applyBorder="1" applyAlignment="1">
      <alignment horizontal="right" vertical="center" wrapText="1" indent="1"/>
    </xf>
    <xf numFmtId="0" fontId="11" fillId="0" borderId="18" xfId="0" applyFont="1" applyBorder="1" applyAlignment="1">
      <alignment horizontal="left" wrapText="1" indent="1"/>
    </xf>
    <xf numFmtId="164" fontId="10" fillId="0" borderId="8" xfId="1" applyNumberFormat="1" applyFont="1" applyBorder="1" applyAlignment="1">
      <alignment horizontal="right" vertical="center" wrapText="1" indent="1"/>
    </xf>
    <xf numFmtId="164" fontId="10" fillId="0" borderId="4" xfId="1" applyNumberFormat="1" applyFont="1" applyBorder="1" applyAlignment="1">
      <alignment horizontal="right" vertical="center" wrapText="1" indent="1"/>
    </xf>
    <xf numFmtId="164" fontId="8" fillId="0" borderId="22" xfId="1" applyNumberFormat="1" applyFont="1" applyBorder="1" applyAlignment="1">
      <alignment horizontal="right" vertical="center" wrapText="1" indent="1"/>
    </xf>
    <xf numFmtId="0" fontId="11" fillId="0" borderId="15" xfId="0" quotePrefix="1" applyFont="1" applyBorder="1" applyAlignment="1">
      <alignment horizontal="left" wrapText="1" indent="1"/>
    </xf>
    <xf numFmtId="164" fontId="3" fillId="0" borderId="13" xfId="1" applyNumberFormat="1" applyFont="1" applyBorder="1" applyAlignment="1">
      <alignment horizontal="right" vertical="center" wrapText="1" indent="1"/>
    </xf>
    <xf numFmtId="164" fontId="7" fillId="0" borderId="12" xfId="1" applyNumberFormat="1" applyFont="1" applyBorder="1" applyAlignment="1">
      <alignment horizontal="right" vertical="center" wrapText="1" indent="1"/>
    </xf>
    <xf numFmtId="164" fontId="7" fillId="0" borderId="19" xfId="1" applyNumberFormat="1" applyFont="1" applyBorder="1" applyAlignment="1">
      <alignment horizontal="right" vertical="center" wrapText="1" indent="1"/>
    </xf>
    <xf numFmtId="0" fontId="7" fillId="0" borderId="24" xfId="1" applyFont="1" applyBorder="1" applyAlignment="1">
      <alignment horizontal="left" vertical="center" wrapText="1" indent="1"/>
    </xf>
    <xf numFmtId="164" fontId="7" fillId="0" borderId="9" xfId="1" applyNumberFormat="1" applyFont="1" applyBorder="1" applyAlignment="1">
      <alignment horizontal="right" vertical="center" wrapText="1" indent="1"/>
    </xf>
    <xf numFmtId="164" fontId="7" fillId="0" borderId="13" xfId="1" applyNumberFormat="1" applyFont="1" applyBorder="1" applyAlignment="1">
      <alignment horizontal="right" vertical="center" wrapText="1" indent="1"/>
    </xf>
    <xf numFmtId="164" fontId="8" fillId="0" borderId="23" xfId="1" applyNumberFormat="1" applyFont="1" applyBorder="1" applyAlignment="1" applyProtection="1">
      <alignment horizontal="right" vertical="center" wrapText="1" indent="1"/>
      <protection locked="0"/>
    </xf>
    <xf numFmtId="164" fontId="8" fillId="0" borderId="21" xfId="1" applyNumberFormat="1" applyFont="1" applyBorder="1" applyAlignment="1" applyProtection="1">
      <alignment horizontal="right" vertical="center" wrapText="1" indent="1"/>
      <protection locked="0"/>
    </xf>
    <xf numFmtId="0" fontId="7" fillId="0" borderId="2" xfId="1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0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0" fontId="11" fillId="0" borderId="17" xfId="0" applyFont="1" applyBorder="1" applyAlignment="1">
      <alignment wrapText="1"/>
    </xf>
    <xf numFmtId="164" fontId="7" fillId="0" borderId="8" xfId="1" applyNumberFormat="1" applyFont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>
      <alignment wrapText="1"/>
    </xf>
    <xf numFmtId="0" fontId="12" fillId="0" borderId="25" xfId="0" applyFont="1" applyBorder="1" applyAlignment="1">
      <alignment vertical="center" wrapText="1"/>
    </xf>
    <xf numFmtId="0" fontId="12" fillId="0" borderId="26" xfId="0" applyFont="1" applyBorder="1" applyAlignment="1">
      <alignment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64" fontId="2" fillId="0" borderId="0" xfId="1" applyNumberFormat="1" applyFont="1" applyAlignment="1">
      <alignment horizontal="right" vertical="center" wrapText="1" indent="1"/>
    </xf>
    <xf numFmtId="164" fontId="1" fillId="0" borderId="0" xfId="1" applyNumberFormat="1"/>
    <xf numFmtId="164" fontId="4" fillId="0" borderId="1" xfId="1" applyNumberFormat="1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center" wrapText="1" indent="1"/>
    </xf>
    <xf numFmtId="0" fontId="7" fillId="0" borderId="6" xfId="1" applyFont="1" applyBorder="1" applyAlignment="1">
      <alignment vertical="center" wrapText="1"/>
    </xf>
    <xf numFmtId="164" fontId="7" fillId="0" borderId="4" xfId="1" applyNumberFormat="1" applyFont="1" applyBorder="1" applyAlignment="1">
      <alignment horizontal="center" vertical="center" wrapText="1"/>
    </xf>
    <xf numFmtId="164" fontId="7" fillId="0" borderId="27" xfId="1" applyNumberFormat="1" applyFont="1" applyBorder="1" applyAlignment="1">
      <alignment horizontal="right" vertical="center" wrapText="1" indent="1"/>
    </xf>
    <xf numFmtId="164" fontId="7" fillId="0" borderId="7" xfId="1" applyNumberFormat="1" applyFont="1" applyBorder="1" applyAlignment="1">
      <alignment horizontal="right" vertical="center" wrapText="1" indent="1"/>
    </xf>
    <xf numFmtId="49" fontId="8" fillId="0" borderId="28" xfId="1" applyNumberFormat="1" applyFont="1" applyBorder="1" applyAlignment="1">
      <alignment horizontal="left" vertical="center" wrapText="1" indent="1"/>
    </xf>
    <xf numFmtId="0" fontId="8" fillId="0" borderId="29" xfId="1" applyFont="1" applyBorder="1" applyAlignment="1">
      <alignment horizontal="left" vertical="center" wrapText="1" indent="1"/>
    </xf>
    <xf numFmtId="164" fontId="13" fillId="0" borderId="13" xfId="1" applyNumberFormat="1" applyFont="1" applyBorder="1" applyAlignment="1">
      <alignment horizontal="center" vertical="center" wrapText="1"/>
    </xf>
    <xf numFmtId="164" fontId="3" fillId="0" borderId="30" xfId="1" applyNumberFormat="1" applyFont="1" applyBorder="1" applyAlignment="1" applyProtection="1">
      <alignment horizontal="right" vertical="center" wrapText="1" indent="1"/>
      <protection locked="0"/>
    </xf>
    <xf numFmtId="164" fontId="3" fillId="0" borderId="12" xfId="1" applyNumberFormat="1" applyFont="1" applyBorder="1" applyAlignment="1" applyProtection="1">
      <alignment horizontal="right" vertical="center" wrapText="1" indent="1"/>
      <protection locked="0"/>
    </xf>
    <xf numFmtId="0" fontId="8" fillId="0" borderId="15" xfId="1" applyFont="1" applyBorder="1" applyAlignment="1">
      <alignment horizontal="left" vertical="center" wrapText="1" indent="1"/>
    </xf>
    <xf numFmtId="164" fontId="3" fillId="0" borderId="13" xfId="1" applyNumberFormat="1" applyFont="1" applyBorder="1" applyAlignment="1">
      <alignment horizontal="center" vertical="center" wrapText="1"/>
    </xf>
    <xf numFmtId="0" fontId="8" fillId="0" borderId="31" xfId="1" applyFont="1" applyBorder="1" applyAlignment="1">
      <alignment horizontal="left" vertical="center" wrapText="1" indent="1"/>
    </xf>
    <xf numFmtId="0" fontId="8" fillId="0" borderId="18" xfId="1" applyFont="1" applyBorder="1" applyAlignment="1">
      <alignment horizontal="left" vertical="center" wrapText="1" indent="6"/>
    </xf>
    <xf numFmtId="0" fontId="8" fillId="0" borderId="15" xfId="1" applyFont="1" applyBorder="1" applyAlignment="1">
      <alignment horizontal="left" indent="6"/>
    </xf>
    <xf numFmtId="0" fontId="8" fillId="0" borderId="15" xfId="1" applyFont="1" applyBorder="1" applyAlignment="1">
      <alignment horizontal="left" vertical="center" wrapText="1" indent="6"/>
    </xf>
    <xf numFmtId="49" fontId="8" fillId="0" borderId="32" xfId="1" applyNumberFormat="1" applyFont="1" applyBorder="1" applyAlignment="1">
      <alignment horizontal="left" vertical="center" wrapText="1" indent="1"/>
    </xf>
    <xf numFmtId="49" fontId="8" fillId="0" borderId="33" xfId="1" applyNumberFormat="1" applyFont="1" applyBorder="1" applyAlignment="1">
      <alignment horizontal="left" vertical="center" wrapText="1" indent="1"/>
    </xf>
    <xf numFmtId="0" fontId="8" fillId="0" borderId="34" xfId="1" applyFont="1" applyBorder="1" applyAlignment="1">
      <alignment horizontal="left" vertical="center" wrapText="1" indent="7"/>
    </xf>
    <xf numFmtId="164" fontId="3" fillId="0" borderId="35" xfId="1" applyNumberFormat="1" applyFont="1" applyBorder="1" applyAlignment="1" applyProtection="1">
      <alignment horizontal="right" vertical="center" wrapText="1" indent="1"/>
      <protection locked="0"/>
    </xf>
    <xf numFmtId="164" fontId="3" fillId="0" borderId="19" xfId="1" applyNumberFormat="1" applyFont="1" applyBorder="1" applyAlignment="1" applyProtection="1">
      <alignment horizontal="right" vertical="center" wrapText="1" indent="1"/>
      <protection locked="0"/>
    </xf>
    <xf numFmtId="0" fontId="7" fillId="0" borderId="25" xfId="1" applyFont="1" applyBorder="1" applyAlignment="1">
      <alignment horizontal="left" vertical="center" wrapText="1" indent="1"/>
    </xf>
    <xf numFmtId="0" fontId="7" fillId="0" borderId="36" xfId="1" applyFont="1" applyBorder="1" applyAlignment="1">
      <alignment vertical="center" wrapText="1"/>
    </xf>
    <xf numFmtId="164" fontId="10" fillId="0" borderId="9" xfId="1" applyNumberFormat="1" applyFont="1" applyBorder="1" applyAlignment="1">
      <alignment horizontal="center" vertical="center" wrapText="1"/>
    </xf>
    <xf numFmtId="164" fontId="7" fillId="0" borderId="37" xfId="1" applyNumberFormat="1" applyFont="1" applyBorder="1" applyAlignment="1">
      <alignment horizontal="right" vertical="center" wrapText="1" indent="1"/>
    </xf>
    <xf numFmtId="0" fontId="8" fillId="0" borderId="18" xfId="1" applyFont="1" applyBorder="1" applyAlignment="1">
      <alignment horizontal="left" vertical="center" wrapText="1" indent="1"/>
    </xf>
    <xf numFmtId="164" fontId="10" fillId="0" borderId="20" xfId="1" applyNumberFormat="1" applyFont="1" applyBorder="1" applyAlignment="1" applyProtection="1">
      <alignment horizontal="right" vertical="center" wrapText="1" indent="1"/>
      <protection locked="0"/>
    </xf>
    <xf numFmtId="0" fontId="8" fillId="0" borderId="11" xfId="1" applyFont="1" applyBorder="1" applyAlignment="1">
      <alignment horizontal="left" vertical="center" wrapText="1" indent="6"/>
    </xf>
    <xf numFmtId="0" fontId="10" fillId="0" borderId="24" xfId="1" applyFont="1" applyBorder="1" applyAlignment="1">
      <alignment horizontal="left" vertical="center" wrapText="1" indent="1"/>
    </xf>
    <xf numFmtId="164" fontId="3" fillId="0" borderId="38" xfId="1" applyNumberFormat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left" vertical="center" wrapText="1" indent="1"/>
    </xf>
    <xf numFmtId="164" fontId="10" fillId="0" borderId="13" xfId="1" applyNumberFormat="1" applyFont="1" applyBorder="1" applyAlignment="1">
      <alignment horizontal="center" vertical="center" wrapText="1"/>
    </xf>
    <xf numFmtId="164" fontId="10" fillId="0" borderId="38" xfId="1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right" vertical="center" wrapText="1" indent="1"/>
    </xf>
    <xf numFmtId="164" fontId="12" fillId="0" borderId="4" xfId="0" applyNumberFormat="1" applyFont="1" applyBorder="1" applyAlignment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8" xfId="0" quotePrefix="1" applyNumberFormat="1" applyFont="1" applyBorder="1" applyAlignment="1">
      <alignment horizontal="right" vertical="center" wrapText="1" indent="1"/>
    </xf>
    <xf numFmtId="164" fontId="14" fillId="0" borderId="4" xfId="0" quotePrefix="1" applyNumberFormat="1" applyFont="1" applyBorder="1" applyAlignment="1">
      <alignment horizontal="right" vertical="center" wrapText="1" indent="1"/>
    </xf>
    <xf numFmtId="0" fontId="15" fillId="0" borderId="0" xfId="1" applyFont="1"/>
    <xf numFmtId="0" fontId="12" fillId="0" borderId="25" xfId="0" applyFont="1" applyBorder="1" applyAlignment="1">
      <alignment horizontal="left" vertical="center" wrapText="1" indent="1"/>
    </xf>
    <xf numFmtId="0" fontId="14" fillId="0" borderId="36" xfId="0" applyFont="1" applyBorder="1" applyAlignment="1">
      <alignment horizontal="left" vertical="center" wrapText="1" indent="1"/>
    </xf>
    <xf numFmtId="0" fontId="1" fillId="0" borderId="0" xfId="1" applyAlignment="1">
      <alignment horizontal="right" vertical="center" indent="1"/>
    </xf>
    <xf numFmtId="0" fontId="15" fillId="0" borderId="0" xfId="1" applyFont="1" applyAlignment="1">
      <alignment horizontal="center"/>
    </xf>
    <xf numFmtId="0" fontId="7" fillId="0" borderId="3" xfId="1" applyFont="1" applyBorder="1" applyAlignment="1">
      <alignment vertical="center" wrapText="1"/>
    </xf>
    <xf numFmtId="0" fontId="16" fillId="0" borderId="0" xfId="1" applyFont="1" applyAlignment="1">
      <alignment horizontal="right" vertical="center" indent="1"/>
    </xf>
  </cellXfs>
  <cellStyles count="2">
    <cellStyle name="Normál" xfId="0" builtinId="0"/>
    <cellStyle name="Normál_KVRENMUNKA" xfId="1" xr:uid="{62ADC537-1EFE-462C-A3A4-B9CAA5A26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i_Ad&#243;igazgat&#225;si/2019/M&#225;t&#233;/K&#246;lts&#233;gvet&#233;s%20rend.%20m&#243;d.%20rendelettervezet%20mell&#233;klete-2019.03.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8.4. sz. 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6.sz tájékoztató t "/>
      <sheetName val="feladatos Önk. "/>
    </sheetNames>
    <sheetDataSet>
      <sheetData sheetId="0"/>
      <sheetData sheetId="1">
        <row r="5">
          <cell r="C5">
            <v>1234265874</v>
          </cell>
        </row>
        <row r="6">
          <cell r="C6">
            <v>211161846</v>
          </cell>
        </row>
        <row r="7">
          <cell r="C7">
            <v>235351616</v>
          </cell>
        </row>
        <row r="8">
          <cell r="C8">
            <v>519783615</v>
          </cell>
        </row>
        <row r="9">
          <cell r="C9">
            <v>33237861</v>
          </cell>
        </row>
        <row r="10">
          <cell r="C10">
            <v>234730936</v>
          </cell>
        </row>
        <row r="11">
          <cell r="C11">
            <v>0</v>
          </cell>
        </row>
        <row r="12">
          <cell r="C12">
            <v>102667261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102667261</v>
          </cell>
        </row>
        <row r="18">
          <cell r="C18">
            <v>69862068</v>
          </cell>
        </row>
        <row r="19">
          <cell r="C19">
            <v>165284566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165284566</v>
          </cell>
        </row>
        <row r="25">
          <cell r="C25">
            <v>165284566</v>
          </cell>
        </row>
        <row r="26">
          <cell r="C26">
            <v>481500000</v>
          </cell>
        </row>
        <row r="27">
          <cell r="C27">
            <v>430000000</v>
          </cell>
        </row>
        <row r="28">
          <cell r="C28">
            <v>89000000</v>
          </cell>
        </row>
        <row r="29">
          <cell r="C29">
            <v>341000000</v>
          </cell>
        </row>
        <row r="30">
          <cell r="C30">
            <v>0</v>
          </cell>
        </row>
        <row r="31">
          <cell r="C31">
            <v>35000000</v>
          </cell>
        </row>
        <row r="32">
          <cell r="C32">
            <v>0</v>
          </cell>
        </row>
        <row r="33">
          <cell r="C33">
            <v>16500000</v>
          </cell>
        </row>
        <row r="34">
          <cell r="C34">
            <v>145280190</v>
          </cell>
        </row>
        <row r="35">
          <cell r="C35">
            <v>7415026</v>
          </cell>
        </row>
        <row r="36">
          <cell r="C36">
            <v>65908298</v>
          </cell>
        </row>
        <row r="37">
          <cell r="C37">
            <v>14665692</v>
          </cell>
        </row>
        <row r="38">
          <cell r="C38">
            <v>740000</v>
          </cell>
        </row>
        <row r="39">
          <cell r="C39">
            <v>19106721</v>
          </cell>
        </row>
        <row r="40">
          <cell r="C40">
            <v>24367788</v>
          </cell>
        </row>
        <row r="41">
          <cell r="C41">
            <v>8433000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500000</v>
          </cell>
        </row>
        <row r="45">
          <cell r="C45">
            <v>4143665</v>
          </cell>
        </row>
        <row r="46">
          <cell r="C46">
            <v>21787500</v>
          </cell>
        </row>
        <row r="47">
          <cell r="C47">
            <v>0</v>
          </cell>
        </row>
        <row r="48">
          <cell r="C48">
            <v>21787500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950000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950000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2151735391</v>
          </cell>
        </row>
        <row r="63">
          <cell r="C63">
            <v>169269106</v>
          </cell>
        </row>
        <row r="64">
          <cell r="C64">
            <v>69269106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355220950</v>
          </cell>
        </row>
        <row r="73">
          <cell r="C73">
            <v>355220950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524490056</v>
          </cell>
        </row>
        <row r="87">
          <cell r="C87">
            <v>2676225447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1670050132</v>
          </cell>
        </row>
        <row r="94">
          <cell r="C94">
            <v>564551142</v>
          </cell>
        </row>
        <row r="95">
          <cell r="C95">
            <v>116689829</v>
          </cell>
        </row>
        <row r="96">
          <cell r="C96">
            <v>618879695</v>
          </cell>
        </row>
        <row r="97">
          <cell r="C97">
            <v>75850000</v>
          </cell>
        </row>
        <row r="98">
          <cell r="C98">
            <v>214726503</v>
          </cell>
        </row>
        <row r="99">
          <cell r="C99">
            <v>100000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590500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214036003</v>
          </cell>
        </row>
        <row r="111">
          <cell r="C111">
            <v>79352963</v>
          </cell>
        </row>
        <row r="112">
          <cell r="C112">
            <v>15830503</v>
          </cell>
        </row>
        <row r="113">
          <cell r="C113">
            <v>63522460</v>
          </cell>
        </row>
        <row r="114">
          <cell r="C114">
            <v>481551246</v>
          </cell>
        </row>
        <row r="115">
          <cell r="C115">
            <v>348318639</v>
          </cell>
        </row>
        <row r="116">
          <cell r="C116">
            <v>287896573</v>
          </cell>
        </row>
        <row r="117">
          <cell r="C117">
            <v>106313501</v>
          </cell>
        </row>
        <row r="118">
          <cell r="C118">
            <v>69859070</v>
          </cell>
        </row>
        <row r="119">
          <cell r="C119">
            <v>26919106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26919106</v>
          </cell>
        </row>
        <row r="128">
          <cell r="C128">
            <v>2151601378</v>
          </cell>
        </row>
        <row r="129">
          <cell r="C129">
            <v>111674500</v>
          </cell>
        </row>
        <row r="130">
          <cell r="C130">
            <v>11674500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41904332</v>
          </cell>
        </row>
        <row r="141">
          <cell r="C141">
            <v>0</v>
          </cell>
        </row>
        <row r="142">
          <cell r="C142">
            <v>41904332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153578832</v>
          </cell>
        </row>
        <row r="154">
          <cell r="C154">
            <v>2305180210</v>
          </cell>
        </row>
      </sheetData>
      <sheetData sheetId="2">
        <row r="5">
          <cell r="C5">
            <v>226544436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226544436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129522763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129522763</v>
          </cell>
        </row>
        <row r="18">
          <cell r="C18">
            <v>754943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183484514</v>
          </cell>
        </row>
        <row r="35">
          <cell r="C35">
            <v>10375680</v>
          </cell>
        </row>
        <row r="36">
          <cell r="C36">
            <v>2575394</v>
          </cell>
        </row>
        <row r="37">
          <cell r="C37">
            <v>12700000</v>
          </cell>
        </row>
        <row r="38">
          <cell r="C38">
            <v>0</v>
          </cell>
        </row>
        <row r="39">
          <cell r="C39">
            <v>152500000</v>
          </cell>
        </row>
        <row r="40">
          <cell r="C40">
            <v>4998440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335000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1232700</v>
          </cell>
        </row>
        <row r="53">
          <cell r="C53">
            <v>0</v>
          </cell>
        </row>
        <row r="54">
          <cell r="C54">
            <v>480000</v>
          </cell>
        </row>
        <row r="55">
          <cell r="C55">
            <v>752700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540784413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9446650</v>
          </cell>
        </row>
        <row r="73">
          <cell r="C73">
            <v>9446650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9446650</v>
          </cell>
        </row>
        <row r="87">
          <cell r="C87">
            <v>550231063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681656741</v>
          </cell>
        </row>
        <row r="94">
          <cell r="C94">
            <v>350144473</v>
          </cell>
        </row>
        <row r="95">
          <cell r="C95">
            <v>74081396</v>
          </cell>
        </row>
        <row r="96">
          <cell r="C96">
            <v>250192805</v>
          </cell>
        </row>
        <row r="97">
          <cell r="C97">
            <v>0</v>
          </cell>
        </row>
        <row r="98">
          <cell r="C98">
            <v>7238067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7238067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25498642</v>
          </cell>
        </row>
        <row r="115">
          <cell r="C115">
            <v>25498642</v>
          </cell>
        </row>
        <row r="116">
          <cell r="C116">
            <v>12793974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707155383</v>
          </cell>
        </row>
        <row r="129">
          <cell r="C129">
            <v>5278000</v>
          </cell>
        </row>
        <row r="130">
          <cell r="C130">
            <v>5278000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5278000</v>
          </cell>
        </row>
        <row r="154">
          <cell r="C154">
            <v>712433383</v>
          </cell>
        </row>
      </sheetData>
      <sheetData sheetId="3">
        <row r="5">
          <cell r="C5">
            <v>0</v>
          </cell>
        </row>
        <row r="12">
          <cell r="C12">
            <v>0</v>
          </cell>
        </row>
        <row r="19">
          <cell r="C19">
            <v>0</v>
          </cell>
        </row>
        <row r="26">
          <cell r="C26">
            <v>0</v>
          </cell>
        </row>
        <row r="27">
          <cell r="C27">
            <v>0</v>
          </cell>
        </row>
        <row r="34">
          <cell r="C34">
            <v>6101000</v>
          </cell>
        </row>
        <row r="36">
          <cell r="C36">
            <v>4000000</v>
          </cell>
        </row>
        <row r="37">
          <cell r="C37">
            <v>300000</v>
          </cell>
        </row>
        <row r="40">
          <cell r="C40">
            <v>1161000</v>
          </cell>
        </row>
        <row r="45">
          <cell r="C45">
            <v>640000</v>
          </cell>
        </row>
        <row r="46">
          <cell r="C46">
            <v>300000</v>
          </cell>
        </row>
        <row r="49">
          <cell r="C49">
            <v>300000</v>
          </cell>
        </row>
        <row r="52">
          <cell r="C52">
            <v>0</v>
          </cell>
        </row>
        <row r="57">
          <cell r="C57">
            <v>0</v>
          </cell>
        </row>
        <row r="62">
          <cell r="C62">
            <v>6401000</v>
          </cell>
        </row>
        <row r="63">
          <cell r="C63">
            <v>0</v>
          </cell>
        </row>
        <row r="67">
          <cell r="C67">
            <v>0</v>
          </cell>
        </row>
        <row r="72">
          <cell r="C72">
            <v>0</v>
          </cell>
        </row>
        <row r="75">
          <cell r="C75">
            <v>0</v>
          </cell>
        </row>
        <row r="79">
          <cell r="C79">
            <v>0</v>
          </cell>
        </row>
        <row r="86">
          <cell r="C86">
            <v>0</v>
          </cell>
        </row>
        <row r="87">
          <cell r="C87">
            <v>6401000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212825518</v>
          </cell>
        </row>
        <row r="94">
          <cell r="C94">
            <v>144196037</v>
          </cell>
        </row>
        <row r="95">
          <cell r="C95">
            <v>29848973</v>
          </cell>
        </row>
        <row r="96">
          <cell r="C96">
            <v>38780508</v>
          </cell>
        </row>
        <row r="98">
          <cell r="C98">
            <v>0</v>
          </cell>
        </row>
        <row r="111">
          <cell r="C111">
            <v>0</v>
          </cell>
        </row>
        <row r="114">
          <cell r="C114">
            <v>3355917</v>
          </cell>
        </row>
        <row r="115">
          <cell r="C115">
            <v>3355917</v>
          </cell>
        </row>
        <row r="119">
          <cell r="C119">
            <v>0</v>
          </cell>
        </row>
        <row r="128">
          <cell r="C128">
            <v>216181435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0</v>
          </cell>
        </row>
        <row r="145">
          <cell r="C145">
            <v>0</v>
          </cell>
        </row>
        <row r="153">
          <cell r="C153">
            <v>0</v>
          </cell>
        </row>
        <row r="154">
          <cell r="C154">
            <v>216181435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89351-20E8-4C52-9E79-E60CE29C6C8D}">
  <sheetPr codeName="Munka1">
    <tabColor theme="6"/>
  </sheetPr>
  <dimension ref="A1:I159"/>
  <sheetViews>
    <sheetView tabSelected="1" view="pageLayout" zoomScaleNormal="115" zoomScaleSheetLayoutView="100" workbookViewId="0">
      <selection activeCell="G2" sqref="G2"/>
    </sheetView>
  </sheetViews>
  <sheetFormatPr defaultRowHeight="15.75" x14ac:dyDescent="0.25"/>
  <cols>
    <col min="1" max="1" width="9.5" style="2" customWidth="1"/>
    <col min="2" max="2" width="91.6640625" style="2" customWidth="1"/>
    <col min="3" max="3" width="21.6640625" style="124" customWidth="1"/>
    <col min="4" max="4" width="18" style="2" hidden="1" customWidth="1"/>
    <col min="5" max="5" width="14.5" style="2" hidden="1" customWidth="1"/>
    <col min="6" max="6" width="15.33203125" style="2" hidden="1" customWidth="1"/>
    <col min="7" max="7" width="11.1640625" style="2" hidden="1" customWidth="1"/>
    <col min="8" max="8" width="15.5" style="3" hidden="1" customWidth="1"/>
    <col min="9" max="9" width="17.83203125" style="4" hidden="1" customWidth="1"/>
    <col min="10" max="10" width="9.33203125" style="2" customWidth="1"/>
    <col min="11" max="16384" width="9.33203125" style="2"/>
  </cols>
  <sheetData>
    <row r="1" spans="1:9" ht="15.95" customHeight="1" x14ac:dyDescent="0.25">
      <c r="A1" s="1" t="s">
        <v>0</v>
      </c>
      <c r="B1" s="1"/>
      <c r="C1" s="1"/>
    </row>
    <row r="2" spans="1:9" ht="15.95" customHeight="1" thickBot="1" x14ac:dyDescent="0.3">
      <c r="A2" s="5" t="s">
        <v>1</v>
      </c>
      <c r="B2" s="5"/>
      <c r="C2" s="6" t="s">
        <v>2</v>
      </c>
    </row>
    <row r="3" spans="1:9" ht="38.1" customHeight="1" thickBot="1" x14ac:dyDescent="0.3">
      <c r="A3" s="7" t="s">
        <v>3</v>
      </c>
      <c r="B3" s="8" t="s">
        <v>4</v>
      </c>
      <c r="C3" s="9" t="s">
        <v>5</v>
      </c>
      <c r="D3" s="2" t="s">
        <v>6</v>
      </c>
      <c r="E3" s="2" t="s">
        <v>7</v>
      </c>
      <c r="F3" s="2" t="s">
        <v>8</v>
      </c>
    </row>
    <row r="4" spans="1:9" s="13" customFormat="1" ht="12" customHeight="1" thickBot="1" x14ac:dyDescent="0.25">
      <c r="A4" s="10" t="s">
        <v>9</v>
      </c>
      <c r="B4" s="11" t="s">
        <v>10</v>
      </c>
      <c r="C4" s="12" t="s">
        <v>11</v>
      </c>
      <c r="H4" s="3"/>
      <c r="I4" s="4"/>
    </row>
    <row r="5" spans="1:9" s="18" customFormat="1" ht="12" customHeight="1" thickBot="1" x14ac:dyDescent="0.25">
      <c r="A5" s="14" t="s">
        <v>12</v>
      </c>
      <c r="B5" s="15" t="s">
        <v>13</v>
      </c>
      <c r="C5" s="16">
        <f t="shared" ref="C5:C36" si="0">SUM(D5:F5)</f>
        <v>1460810310</v>
      </c>
      <c r="D5" s="17">
        <f>+D6+D7+D8+D9+D10+D11</f>
        <v>1460810310</v>
      </c>
      <c r="E5" s="16">
        <f>+E6+E7+E8+E9+E10+E11</f>
        <v>0</v>
      </c>
      <c r="F5" s="16">
        <f>+F6+F7+F8+F9+F10+F11</f>
        <v>0</v>
      </c>
      <c r="H5" s="19" t="e">
        <f>'[1]1.2.sz.mell. '!C5+'[1]1.3.sz.mell.'!C5+'[1]1.4.sz.mell. '!C5+#REF!</f>
        <v>#REF!</v>
      </c>
      <c r="I5" s="19" t="e">
        <f t="shared" ref="I5:I68" si="1">C5-H5</f>
        <v>#REF!</v>
      </c>
    </row>
    <row r="6" spans="1:9" s="18" customFormat="1" ht="12" customHeight="1" thickBot="1" x14ac:dyDescent="0.25">
      <c r="A6" s="20" t="s">
        <v>14</v>
      </c>
      <c r="B6" s="21" t="s">
        <v>15</v>
      </c>
      <c r="C6" s="22">
        <f>SUM(D6:F6)</f>
        <v>211161846</v>
      </c>
      <c r="D6" s="23">
        <v>211161846</v>
      </c>
      <c r="E6" s="23"/>
      <c r="F6" s="23"/>
      <c r="H6" s="19" t="e">
        <f>'[1]1.2.sz.mell. '!C6+'[1]1.3.sz.mell.'!C6+'[1]1.4.sz.mell. '!C6+#REF!</f>
        <v>#REF!</v>
      </c>
      <c r="I6" s="24" t="e">
        <f>C6-H6</f>
        <v>#REF!</v>
      </c>
    </row>
    <row r="7" spans="1:9" s="18" customFormat="1" ht="12" customHeight="1" thickBot="1" x14ac:dyDescent="0.25">
      <c r="A7" s="25" t="s">
        <v>16</v>
      </c>
      <c r="B7" s="26" t="s">
        <v>17</v>
      </c>
      <c r="C7" s="27">
        <f t="shared" si="0"/>
        <v>235351616</v>
      </c>
      <c r="D7" s="28">
        <v>235351616</v>
      </c>
      <c r="E7" s="28"/>
      <c r="F7" s="28"/>
      <c r="H7" s="19" t="e">
        <f>'[1]1.2.sz.mell. '!C7+'[1]1.3.sz.mell.'!C7+'[1]1.4.sz.mell. '!C7+#REF!</f>
        <v>#REF!</v>
      </c>
      <c r="I7" s="29" t="e">
        <f t="shared" si="1"/>
        <v>#REF!</v>
      </c>
    </row>
    <row r="8" spans="1:9" s="18" customFormat="1" ht="12" customHeight="1" thickBot="1" x14ac:dyDescent="0.25">
      <c r="A8" s="25" t="s">
        <v>18</v>
      </c>
      <c r="B8" s="26" t="s">
        <v>19</v>
      </c>
      <c r="C8" s="27">
        <f t="shared" si="0"/>
        <v>746328051</v>
      </c>
      <c r="D8" s="28">
        <f>132342947+82528441+152850000+191583306+50232560+61299400+1796961+73694436</f>
        <v>746328051</v>
      </c>
      <c r="E8" s="28"/>
      <c r="F8" s="28"/>
      <c r="H8" s="19" t="e">
        <f>'[1]1.2.sz.mell. '!C8+'[1]1.3.sz.mell.'!C8+'[1]1.4.sz.mell. '!C8+#REF!</f>
        <v>#REF!</v>
      </c>
      <c r="I8" s="29" t="e">
        <f t="shared" si="1"/>
        <v>#REF!</v>
      </c>
    </row>
    <row r="9" spans="1:9" s="18" customFormat="1" ht="12" customHeight="1" thickBot="1" x14ac:dyDescent="0.25">
      <c r="A9" s="25" t="s">
        <v>20</v>
      </c>
      <c r="B9" s="26" t="s">
        <v>21</v>
      </c>
      <c r="C9" s="27">
        <f t="shared" si="0"/>
        <v>33237861</v>
      </c>
      <c r="D9" s="28">
        <f>4617241+15998620+12622000</f>
        <v>33237861</v>
      </c>
      <c r="E9" s="28"/>
      <c r="F9" s="28"/>
      <c r="H9" s="19" t="e">
        <f>'[1]1.2.sz.mell. '!C9+'[1]1.3.sz.mell.'!C9+'[1]1.4.sz.mell. '!C9+#REF!</f>
        <v>#REF!</v>
      </c>
      <c r="I9" s="29" t="e">
        <f t="shared" si="1"/>
        <v>#REF!</v>
      </c>
    </row>
    <row r="10" spans="1:9" s="18" customFormat="1" ht="12" customHeight="1" thickBot="1" x14ac:dyDescent="0.25">
      <c r="A10" s="25" t="s">
        <v>22</v>
      </c>
      <c r="B10" s="30" t="s">
        <v>23</v>
      </c>
      <c r="C10" s="27">
        <f t="shared" si="0"/>
        <v>234730936</v>
      </c>
      <c r="D10" s="28">
        <f>29417493+205313443</f>
        <v>234730936</v>
      </c>
      <c r="E10" s="28"/>
      <c r="F10" s="28"/>
      <c r="H10" s="19" t="e">
        <f>'[1]1.2.sz.mell. '!C10+'[1]1.3.sz.mell.'!C10+'[1]1.4.sz.mell. '!C10+#REF!</f>
        <v>#REF!</v>
      </c>
      <c r="I10" s="29" t="e">
        <f t="shared" si="1"/>
        <v>#REF!</v>
      </c>
    </row>
    <row r="11" spans="1:9" s="18" customFormat="1" ht="12" customHeight="1" thickBot="1" x14ac:dyDescent="0.25">
      <c r="A11" s="31" t="s">
        <v>24</v>
      </c>
      <c r="B11" s="32" t="s">
        <v>25</v>
      </c>
      <c r="C11" s="33">
        <f t="shared" si="0"/>
        <v>0</v>
      </c>
      <c r="D11" s="34"/>
      <c r="E11" s="35"/>
      <c r="F11" s="35"/>
      <c r="H11" s="19" t="e">
        <f>'[1]1.2.sz.mell. '!C11+'[1]1.3.sz.mell.'!C11+'[1]1.4.sz.mell. '!C11+#REF!</f>
        <v>#REF!</v>
      </c>
      <c r="I11" s="36" t="e">
        <f t="shared" si="1"/>
        <v>#REF!</v>
      </c>
    </row>
    <row r="12" spans="1:9" s="18" customFormat="1" ht="12" customHeight="1" thickBot="1" x14ac:dyDescent="0.25">
      <c r="A12" s="14" t="s">
        <v>26</v>
      </c>
      <c r="B12" s="37" t="s">
        <v>27</v>
      </c>
      <c r="C12" s="16">
        <f t="shared" si="0"/>
        <v>232190024</v>
      </c>
      <c r="D12" s="17">
        <f>+D13+D14+D15+D16+D17</f>
        <v>209435081</v>
      </c>
      <c r="E12" s="16">
        <f>+E13+E14+E15+E16+E17</f>
        <v>0</v>
      </c>
      <c r="F12" s="16">
        <f>+F13+F14+F15+F16+F17</f>
        <v>22754943</v>
      </c>
      <c r="H12" s="19" t="e">
        <f>'[1]1.2.sz.mell. '!C12+'[1]1.3.sz.mell.'!C12+'[1]1.4.sz.mell. '!C12+#REF!</f>
        <v>#REF!</v>
      </c>
      <c r="I12" s="19" t="e">
        <f t="shared" si="1"/>
        <v>#REF!</v>
      </c>
    </row>
    <row r="13" spans="1:9" s="18" customFormat="1" ht="12" customHeight="1" thickBot="1" x14ac:dyDescent="0.25">
      <c r="A13" s="20" t="s">
        <v>28</v>
      </c>
      <c r="B13" s="21" t="s">
        <v>29</v>
      </c>
      <c r="C13" s="22">
        <f t="shared" si="0"/>
        <v>0</v>
      </c>
      <c r="D13" s="38"/>
      <c r="E13" s="39"/>
      <c r="F13" s="39"/>
      <c r="H13" s="19" t="e">
        <f>'[1]1.2.sz.mell. '!C13+'[1]1.3.sz.mell.'!C13+'[1]1.4.sz.mell. '!C13+#REF!</f>
        <v>#REF!</v>
      </c>
      <c r="I13" s="24" t="e">
        <f t="shared" si="1"/>
        <v>#REF!</v>
      </c>
    </row>
    <row r="14" spans="1:9" s="18" customFormat="1" ht="12" customHeight="1" thickBot="1" x14ac:dyDescent="0.25">
      <c r="A14" s="25" t="s">
        <v>30</v>
      </c>
      <c r="B14" s="26" t="s">
        <v>31</v>
      </c>
      <c r="C14" s="27">
        <f t="shared" si="0"/>
        <v>0</v>
      </c>
      <c r="D14" s="34"/>
      <c r="E14" s="35"/>
      <c r="F14" s="35"/>
      <c r="H14" s="19" t="e">
        <f>'[1]1.2.sz.mell. '!C14+'[1]1.3.sz.mell.'!C14+'[1]1.4.sz.mell. '!C14+#REF!</f>
        <v>#REF!</v>
      </c>
      <c r="I14" s="29" t="e">
        <f t="shared" si="1"/>
        <v>#REF!</v>
      </c>
    </row>
    <row r="15" spans="1:9" s="18" customFormat="1" ht="12" customHeight="1" thickBot="1" x14ac:dyDescent="0.25">
      <c r="A15" s="25" t="s">
        <v>32</v>
      </c>
      <c r="B15" s="26" t="s">
        <v>33</v>
      </c>
      <c r="C15" s="27">
        <f t="shared" si="0"/>
        <v>0</v>
      </c>
      <c r="D15" s="34"/>
      <c r="E15" s="35"/>
      <c r="F15" s="35"/>
      <c r="H15" s="19" t="e">
        <f>'[1]1.2.sz.mell. '!C15+'[1]1.3.sz.mell.'!C15+'[1]1.4.sz.mell. '!C15+#REF!</f>
        <v>#REF!</v>
      </c>
      <c r="I15" s="29" t="e">
        <f t="shared" si="1"/>
        <v>#REF!</v>
      </c>
    </row>
    <row r="16" spans="1:9" s="18" customFormat="1" ht="12" customHeight="1" thickBot="1" x14ac:dyDescent="0.25">
      <c r="A16" s="25" t="s">
        <v>34</v>
      </c>
      <c r="B16" s="26" t="s">
        <v>35</v>
      </c>
      <c r="C16" s="27">
        <f t="shared" si="0"/>
        <v>0</v>
      </c>
      <c r="D16" s="34"/>
      <c r="E16" s="35"/>
      <c r="F16" s="35"/>
      <c r="H16" s="19" t="e">
        <f>'[1]1.2.sz.mell. '!C16+'[1]1.3.sz.mell.'!C16+'[1]1.4.sz.mell. '!C16+#REF!</f>
        <v>#REF!</v>
      </c>
      <c r="I16" s="29" t="e">
        <f t="shared" si="1"/>
        <v>#REF!</v>
      </c>
    </row>
    <row r="17" spans="1:9" s="18" customFormat="1" ht="12" customHeight="1" thickBot="1" x14ac:dyDescent="0.25">
      <c r="A17" s="25" t="s">
        <v>36</v>
      </c>
      <c r="B17" s="26" t="s">
        <v>37</v>
      </c>
      <c r="C17" s="40">
        <f t="shared" si="0"/>
        <v>232190024</v>
      </c>
      <c r="D17" s="41">
        <f>102792540+24250000+3975280+5670000+67037993+5709268</f>
        <v>209435081</v>
      </c>
      <c r="E17" s="28"/>
      <c r="F17" s="28">
        <v>22754943</v>
      </c>
      <c r="H17" s="19" t="e">
        <f>'[1]1.2.sz.mell. '!C17+'[1]1.3.sz.mell.'!C17+'[1]1.4.sz.mell. '!C17+#REF!</f>
        <v>#REF!</v>
      </c>
      <c r="I17" s="29" t="e">
        <f t="shared" si="1"/>
        <v>#REF!</v>
      </c>
    </row>
    <row r="18" spans="1:9" s="18" customFormat="1" ht="12" customHeight="1" thickBot="1" x14ac:dyDescent="0.25">
      <c r="A18" s="31" t="s">
        <v>38</v>
      </c>
      <c r="B18" s="32" t="s">
        <v>39</v>
      </c>
      <c r="C18" s="42">
        <f t="shared" si="0"/>
        <v>70617011</v>
      </c>
      <c r="D18" s="43">
        <f>67037993+2824075</f>
        <v>69862068</v>
      </c>
      <c r="E18" s="44"/>
      <c r="F18" s="44">
        <v>754943</v>
      </c>
      <c r="H18" s="19" t="e">
        <f>'[1]1.2.sz.mell. '!C18+'[1]1.3.sz.mell.'!C18+'[1]1.4.sz.mell. '!C18+#REF!</f>
        <v>#REF!</v>
      </c>
      <c r="I18" s="36" t="e">
        <f t="shared" si="1"/>
        <v>#REF!</v>
      </c>
    </row>
    <row r="19" spans="1:9" s="18" customFormat="1" ht="12" customHeight="1" thickBot="1" x14ac:dyDescent="0.25">
      <c r="A19" s="14" t="s">
        <v>40</v>
      </c>
      <c r="B19" s="15" t="s">
        <v>41</v>
      </c>
      <c r="C19" s="16">
        <f t="shared" si="0"/>
        <v>165284566</v>
      </c>
      <c r="D19" s="17">
        <f>+D20+D21+D22+D23+D24</f>
        <v>165284566</v>
      </c>
      <c r="E19" s="16">
        <f>+E20+E21+E22+E23+E24</f>
        <v>0</v>
      </c>
      <c r="F19" s="16">
        <f>+F20+F21+F22+F23+F24</f>
        <v>0</v>
      </c>
      <c r="H19" s="19" t="e">
        <f>'[1]1.2.sz.mell. '!C19+'[1]1.3.sz.mell.'!C19+'[1]1.4.sz.mell. '!C19+#REF!</f>
        <v>#REF!</v>
      </c>
      <c r="I19" s="19" t="e">
        <f t="shared" si="1"/>
        <v>#REF!</v>
      </c>
    </row>
    <row r="20" spans="1:9" s="18" customFormat="1" ht="12" customHeight="1" thickBot="1" x14ac:dyDescent="0.25">
      <c r="A20" s="20" t="s">
        <v>42</v>
      </c>
      <c r="B20" s="21" t="s">
        <v>43</v>
      </c>
      <c r="C20" s="22">
        <f t="shared" si="0"/>
        <v>0</v>
      </c>
      <c r="D20" s="45"/>
      <c r="E20" s="46"/>
      <c r="F20" s="46"/>
      <c r="H20" s="19" t="e">
        <f>'[1]1.2.sz.mell. '!C20+'[1]1.3.sz.mell.'!C20+'[1]1.4.sz.mell. '!C20+#REF!</f>
        <v>#REF!</v>
      </c>
      <c r="I20" s="24" t="e">
        <f t="shared" si="1"/>
        <v>#REF!</v>
      </c>
    </row>
    <row r="21" spans="1:9" s="18" customFormat="1" ht="12" customHeight="1" thickBot="1" x14ac:dyDescent="0.25">
      <c r="A21" s="25" t="s">
        <v>44</v>
      </c>
      <c r="B21" s="26" t="s">
        <v>45</v>
      </c>
      <c r="C21" s="47">
        <f t="shared" si="0"/>
        <v>0</v>
      </c>
      <c r="D21" s="41"/>
      <c r="E21" s="28"/>
      <c r="F21" s="28"/>
      <c r="H21" s="19" t="e">
        <f>'[1]1.2.sz.mell. '!C21+'[1]1.3.sz.mell.'!C21+'[1]1.4.sz.mell. '!C21+#REF!</f>
        <v>#REF!</v>
      </c>
      <c r="I21" s="29" t="e">
        <f t="shared" si="1"/>
        <v>#REF!</v>
      </c>
    </row>
    <row r="22" spans="1:9" s="18" customFormat="1" ht="12" customHeight="1" thickBot="1" x14ac:dyDescent="0.25">
      <c r="A22" s="25" t="s">
        <v>46</v>
      </c>
      <c r="B22" s="26" t="s">
        <v>47</v>
      </c>
      <c r="C22" s="27">
        <f t="shared" si="0"/>
        <v>0</v>
      </c>
      <c r="D22" s="41"/>
      <c r="E22" s="28"/>
      <c r="F22" s="28"/>
      <c r="H22" s="19" t="e">
        <f>'[1]1.2.sz.mell. '!C22+'[1]1.3.sz.mell.'!C22+'[1]1.4.sz.mell. '!C22+#REF!</f>
        <v>#REF!</v>
      </c>
      <c r="I22" s="29" t="e">
        <f t="shared" si="1"/>
        <v>#REF!</v>
      </c>
    </row>
    <row r="23" spans="1:9" s="18" customFormat="1" ht="12" customHeight="1" thickBot="1" x14ac:dyDescent="0.25">
      <c r="A23" s="25" t="s">
        <v>48</v>
      </c>
      <c r="B23" s="26" t="s">
        <v>49</v>
      </c>
      <c r="C23" s="27">
        <f t="shared" si="0"/>
        <v>0</v>
      </c>
      <c r="D23" s="41"/>
      <c r="E23" s="28"/>
      <c r="F23" s="28"/>
      <c r="H23" s="19" t="e">
        <f>'[1]1.2.sz.mell. '!C23+'[1]1.3.sz.mell.'!C23+'[1]1.4.sz.mell. '!C23+#REF!</f>
        <v>#REF!</v>
      </c>
      <c r="I23" s="29" t="e">
        <f t="shared" si="1"/>
        <v>#REF!</v>
      </c>
    </row>
    <row r="24" spans="1:9" s="18" customFormat="1" ht="12" customHeight="1" thickBot="1" x14ac:dyDescent="0.25">
      <c r="A24" s="25" t="s">
        <v>50</v>
      </c>
      <c r="B24" s="26" t="s">
        <v>51</v>
      </c>
      <c r="C24" s="40">
        <f t="shared" si="0"/>
        <v>165284566</v>
      </c>
      <c r="D24" s="41">
        <f>5596040+25377271+3487179+47949076+82875000</f>
        <v>165284566</v>
      </c>
      <c r="E24" s="28"/>
      <c r="F24" s="28"/>
      <c r="H24" s="19" t="e">
        <f>'[1]1.2.sz.mell. '!C24+'[1]1.3.sz.mell.'!C24+'[1]1.4.sz.mell. '!C24+#REF!</f>
        <v>#REF!</v>
      </c>
      <c r="I24" s="29" t="e">
        <f t="shared" si="1"/>
        <v>#REF!</v>
      </c>
    </row>
    <row r="25" spans="1:9" s="18" customFormat="1" ht="12" customHeight="1" thickBot="1" x14ac:dyDescent="0.25">
      <c r="A25" s="31" t="s">
        <v>52</v>
      </c>
      <c r="B25" s="48" t="s">
        <v>53</v>
      </c>
      <c r="C25" s="42">
        <f t="shared" si="0"/>
        <v>165284566</v>
      </c>
      <c r="D25" s="43">
        <f>5596040+25377271+3487179+47949076+82875000</f>
        <v>165284566</v>
      </c>
      <c r="E25" s="44"/>
      <c r="F25" s="44"/>
      <c r="H25" s="19" t="e">
        <f>'[1]1.2.sz.mell. '!C25+'[1]1.3.sz.mell.'!C25+'[1]1.4.sz.mell. '!C25+#REF!</f>
        <v>#REF!</v>
      </c>
      <c r="I25" s="36" t="e">
        <f t="shared" si="1"/>
        <v>#REF!</v>
      </c>
    </row>
    <row r="26" spans="1:9" s="18" customFormat="1" ht="12" customHeight="1" thickBot="1" x14ac:dyDescent="0.25">
      <c r="A26" s="14" t="s">
        <v>54</v>
      </c>
      <c r="B26" s="15" t="s">
        <v>55</v>
      </c>
      <c r="C26" s="16">
        <f t="shared" si="0"/>
        <v>481500000</v>
      </c>
      <c r="D26" s="49">
        <f>+D27+D31+D32+D33</f>
        <v>481500000</v>
      </c>
      <c r="E26" s="50">
        <f>+E27+E31+E32+E33</f>
        <v>0</v>
      </c>
      <c r="F26" s="50">
        <f>+F27+F31+F32+F33</f>
        <v>0</v>
      </c>
      <c r="H26" s="19" t="e">
        <f>'[1]1.2.sz.mell. '!C26+'[1]1.3.sz.mell.'!C26+'[1]1.4.sz.mell. '!C26+#REF!</f>
        <v>#REF!</v>
      </c>
      <c r="I26" s="19" t="e">
        <f t="shared" si="1"/>
        <v>#REF!</v>
      </c>
    </row>
    <row r="27" spans="1:9" s="18" customFormat="1" ht="12" customHeight="1" thickBot="1" x14ac:dyDescent="0.25">
      <c r="A27" s="20" t="s">
        <v>56</v>
      </c>
      <c r="B27" s="21" t="s">
        <v>57</v>
      </c>
      <c r="C27" s="22">
        <f>SUM(D27:F27)</f>
        <v>430000000</v>
      </c>
      <c r="D27" s="51">
        <f>SUM(D28:D29)</f>
        <v>430000000</v>
      </c>
      <c r="E27" s="51">
        <f t="shared" ref="E27:F27" si="2">SUM(E28:E29)</f>
        <v>0</v>
      </c>
      <c r="F27" s="51">
        <f t="shared" si="2"/>
        <v>0</v>
      </c>
      <c r="H27" s="19" t="e">
        <f>'[1]1.2.sz.mell. '!C27+'[1]1.3.sz.mell.'!C27+'[1]1.4.sz.mell. '!C27+#REF!</f>
        <v>#REF!</v>
      </c>
      <c r="I27" s="24" t="e">
        <f t="shared" si="1"/>
        <v>#REF!</v>
      </c>
    </row>
    <row r="28" spans="1:9" s="18" customFormat="1" ht="12" customHeight="1" thickBot="1" x14ac:dyDescent="0.25">
      <c r="A28" s="25" t="s">
        <v>58</v>
      </c>
      <c r="B28" s="26" t="s">
        <v>59</v>
      </c>
      <c r="C28" s="27">
        <f t="shared" ref="C28:C32" si="3">SUM(D28:F28)</f>
        <v>89000000</v>
      </c>
      <c r="D28" s="34">
        <f>80000000+9000000</f>
        <v>89000000</v>
      </c>
      <c r="E28" s="35"/>
      <c r="F28" s="35"/>
      <c r="H28" s="19" t="e">
        <f>'[1]1.2.sz.mell. '!C28+'[1]1.3.sz.mell.'!C28+'[1]1.4.sz.mell. '!C28+#REF!</f>
        <v>#REF!</v>
      </c>
      <c r="I28" s="29" t="e">
        <f t="shared" si="1"/>
        <v>#REF!</v>
      </c>
    </row>
    <row r="29" spans="1:9" s="18" customFormat="1" ht="12" customHeight="1" thickBot="1" x14ac:dyDescent="0.25">
      <c r="A29" s="25" t="s">
        <v>60</v>
      </c>
      <c r="B29" s="52" t="s">
        <v>61</v>
      </c>
      <c r="C29" s="53">
        <f t="shared" si="3"/>
        <v>341000000</v>
      </c>
      <c r="D29" s="34">
        <f>341000000</f>
        <v>341000000</v>
      </c>
      <c r="E29" s="35"/>
      <c r="F29" s="35"/>
      <c r="H29" s="19" t="e">
        <f>'[1]1.2.sz.mell. '!C29+'[1]1.3.sz.mell.'!C29+'[1]1.4.sz.mell. '!C29+#REF!</f>
        <v>#REF!</v>
      </c>
      <c r="I29" s="29" t="e">
        <f t="shared" si="1"/>
        <v>#REF!</v>
      </c>
    </row>
    <row r="30" spans="1:9" s="18" customFormat="1" ht="12" customHeight="1" thickBot="1" x14ac:dyDescent="0.25">
      <c r="A30" s="25" t="s">
        <v>62</v>
      </c>
      <c r="B30" s="26" t="s">
        <v>63</v>
      </c>
      <c r="C30" s="53">
        <f t="shared" si="3"/>
        <v>0</v>
      </c>
      <c r="D30" s="41"/>
      <c r="E30" s="28"/>
      <c r="F30" s="28"/>
      <c r="H30" s="19" t="e">
        <f>'[1]1.2.sz.mell. '!C30+'[1]1.3.sz.mell.'!C30+'[1]1.4.sz.mell. '!C30+#REF!</f>
        <v>#REF!</v>
      </c>
      <c r="I30" s="29" t="e">
        <f t="shared" si="1"/>
        <v>#REF!</v>
      </c>
    </row>
    <row r="31" spans="1:9" s="18" customFormat="1" ht="12" customHeight="1" thickBot="1" x14ac:dyDescent="0.25">
      <c r="A31" s="25" t="s">
        <v>64</v>
      </c>
      <c r="B31" s="26" t="s">
        <v>65</v>
      </c>
      <c r="C31" s="53">
        <f t="shared" si="3"/>
        <v>35000000</v>
      </c>
      <c r="D31" s="34">
        <f>35000000</f>
        <v>35000000</v>
      </c>
      <c r="E31" s="35"/>
      <c r="F31" s="35"/>
      <c r="H31" s="19" t="e">
        <f>'[1]1.2.sz.mell. '!C31+'[1]1.3.sz.mell.'!C31+'[1]1.4.sz.mell. '!C31+#REF!</f>
        <v>#REF!</v>
      </c>
      <c r="I31" s="29" t="e">
        <f t="shared" si="1"/>
        <v>#REF!</v>
      </c>
    </row>
    <row r="32" spans="1:9" s="18" customFormat="1" ht="12" customHeight="1" thickBot="1" x14ac:dyDescent="0.25">
      <c r="A32" s="25" t="s">
        <v>66</v>
      </c>
      <c r="B32" s="26" t="s">
        <v>67</v>
      </c>
      <c r="C32" s="53">
        <f t="shared" si="3"/>
        <v>0</v>
      </c>
      <c r="D32" s="34"/>
      <c r="E32" s="35"/>
      <c r="F32" s="35"/>
      <c r="H32" s="19" t="e">
        <f>'[1]1.2.sz.mell. '!C32+'[1]1.3.sz.mell.'!C32+'[1]1.4.sz.mell. '!C32+#REF!</f>
        <v>#REF!</v>
      </c>
      <c r="I32" s="29" t="e">
        <f t="shared" si="1"/>
        <v>#REF!</v>
      </c>
    </row>
    <row r="33" spans="1:9" s="18" customFormat="1" ht="12" customHeight="1" thickBot="1" x14ac:dyDescent="0.25">
      <c r="A33" s="31" t="s">
        <v>68</v>
      </c>
      <c r="B33" s="48" t="s">
        <v>69</v>
      </c>
      <c r="C33" s="33">
        <f t="shared" si="0"/>
        <v>16500000</v>
      </c>
      <c r="D33" s="43">
        <f>6000000+4000000+2500000+500000+3500000</f>
        <v>16500000</v>
      </c>
      <c r="E33" s="44"/>
      <c r="F33" s="44"/>
      <c r="H33" s="19" t="e">
        <f>'[1]1.2.sz.mell. '!C33+'[1]1.3.sz.mell.'!C33+'[1]1.4.sz.mell. '!C33+#REF!</f>
        <v>#REF!</v>
      </c>
      <c r="I33" s="36" t="e">
        <f t="shared" si="1"/>
        <v>#REF!</v>
      </c>
    </row>
    <row r="34" spans="1:9" s="18" customFormat="1" ht="12" customHeight="1" thickBot="1" x14ac:dyDescent="0.25">
      <c r="A34" s="14" t="s">
        <v>70</v>
      </c>
      <c r="B34" s="15" t="s">
        <v>71</v>
      </c>
      <c r="C34" s="16">
        <f t="shared" si="0"/>
        <v>341663172</v>
      </c>
      <c r="D34" s="17">
        <f>SUM(D35:D45)</f>
        <v>67360372</v>
      </c>
      <c r="E34" s="16">
        <f>SUM(E35:E45)</f>
        <v>8150828</v>
      </c>
      <c r="F34" s="16">
        <f>SUM(F35:F45)</f>
        <v>266151972</v>
      </c>
      <c r="H34" s="19" t="e">
        <f>'[1]1.2.sz.mell. '!C34+'[1]1.3.sz.mell.'!C34+'[1]1.4.sz.mell. '!C34+#REF!</f>
        <v>#REF!</v>
      </c>
      <c r="I34" s="19" t="e">
        <f t="shared" si="1"/>
        <v>#REF!</v>
      </c>
    </row>
    <row r="35" spans="1:9" s="18" customFormat="1" ht="12" customHeight="1" thickBot="1" x14ac:dyDescent="0.25">
      <c r="A35" s="20" t="s">
        <v>72</v>
      </c>
      <c r="B35" s="21" t="s">
        <v>73</v>
      </c>
      <c r="C35" s="22">
        <f t="shared" si="0"/>
        <v>17790706</v>
      </c>
      <c r="D35" s="45">
        <f>7385026+10000+10375680</f>
        <v>17770706</v>
      </c>
      <c r="E35" s="23"/>
      <c r="F35" s="23">
        <v>20000</v>
      </c>
      <c r="H35" s="19" t="e">
        <f>'[1]1.2.sz.mell. '!C35+'[1]1.3.sz.mell.'!C35+'[1]1.4.sz.mell. '!C35+#REF!</f>
        <v>#REF!</v>
      </c>
      <c r="I35" s="24" t="e">
        <f t="shared" si="1"/>
        <v>#REF!</v>
      </c>
    </row>
    <row r="36" spans="1:9" s="18" customFormat="1" ht="12.75" customHeight="1" thickBot="1" x14ac:dyDescent="0.25">
      <c r="A36" s="25" t="s">
        <v>74</v>
      </c>
      <c r="B36" s="26" t="s">
        <v>75</v>
      </c>
      <c r="C36" s="40">
        <f t="shared" si="0"/>
        <v>78137324</v>
      </c>
      <c r="D36" s="41">
        <f>15901900+787402+500000+101992</f>
        <v>17291294</v>
      </c>
      <c r="E36" s="28">
        <f>4000000+1241400+372638</f>
        <v>5614038</v>
      </c>
      <c r="F36" s="23">
        <f>32107480+8820000+616000+13688512</f>
        <v>55231992</v>
      </c>
      <c r="H36" s="19" t="e">
        <f>'[1]1.2.sz.mell. '!C36+'[1]1.3.sz.mell.'!C36+'[1]1.4.sz.mell. '!C36+#REF!</f>
        <v>#REF!</v>
      </c>
      <c r="I36" s="29" t="e">
        <f t="shared" si="1"/>
        <v>#REF!</v>
      </c>
    </row>
    <row r="37" spans="1:9" s="18" customFormat="1" ht="12" customHeight="1" thickBot="1" x14ac:dyDescent="0.25">
      <c r="A37" s="25" t="s">
        <v>76</v>
      </c>
      <c r="B37" s="26" t="s">
        <v>77</v>
      </c>
      <c r="C37" s="27">
        <f t="shared" ref="C37:C87" si="4">SUM(D37:F37)</f>
        <v>27665692</v>
      </c>
      <c r="D37" s="41">
        <f>20000+6000000+700000+1000000+1109692</f>
        <v>8829692</v>
      </c>
      <c r="E37" s="28">
        <f>300000</f>
        <v>300000</v>
      </c>
      <c r="F37" s="23">
        <f>1586000+50000+4200000+12700000</f>
        <v>18536000</v>
      </c>
      <c r="H37" s="19" t="e">
        <f>'[1]1.2.sz.mell. '!C37+'[1]1.3.sz.mell.'!C37+'[1]1.4.sz.mell. '!C37+#REF!</f>
        <v>#REF!</v>
      </c>
      <c r="I37" s="29" t="e">
        <f t="shared" si="1"/>
        <v>#REF!</v>
      </c>
    </row>
    <row r="38" spans="1:9" s="18" customFormat="1" ht="12" customHeight="1" thickBot="1" x14ac:dyDescent="0.25">
      <c r="A38" s="25" t="s">
        <v>78</v>
      </c>
      <c r="B38" s="26" t="s">
        <v>79</v>
      </c>
      <c r="C38" s="27">
        <f t="shared" si="4"/>
        <v>740000</v>
      </c>
      <c r="D38" s="41">
        <f>440000+300000</f>
        <v>740000</v>
      </c>
      <c r="E38" s="28"/>
      <c r="F38" s="23"/>
      <c r="H38" s="19" t="e">
        <f>'[1]1.2.sz.mell. '!C38+'[1]1.3.sz.mell.'!C38+'[1]1.4.sz.mell. '!C38+#REF!</f>
        <v>#REF!</v>
      </c>
      <c r="I38" s="29" t="e">
        <f t="shared" si="1"/>
        <v>#REF!</v>
      </c>
    </row>
    <row r="39" spans="1:9" s="18" customFormat="1" ht="12" customHeight="1" thickBot="1" x14ac:dyDescent="0.25">
      <c r="A39" s="25" t="s">
        <v>80</v>
      </c>
      <c r="B39" s="26" t="s">
        <v>81</v>
      </c>
      <c r="C39" s="27">
        <f t="shared" si="4"/>
        <v>171606721</v>
      </c>
      <c r="D39" s="41"/>
      <c r="E39" s="28"/>
      <c r="F39" s="23">
        <f>17535396+708995+862330+152500000</f>
        <v>171606721</v>
      </c>
      <c r="H39" s="19" t="e">
        <f>'[1]1.2.sz.mell. '!C39+'[1]1.3.sz.mell.'!C39+'[1]1.4.sz.mell. '!C39+#REF!</f>
        <v>#REF!</v>
      </c>
      <c r="I39" s="29" t="e">
        <f t="shared" si="1"/>
        <v>#REF!</v>
      </c>
    </row>
    <row r="40" spans="1:9" s="18" customFormat="1" ht="12" customHeight="1" thickBot="1" x14ac:dyDescent="0.25">
      <c r="A40" s="25" t="s">
        <v>82</v>
      </c>
      <c r="B40" s="26" t="s">
        <v>83</v>
      </c>
      <c r="C40" s="40">
        <f t="shared" si="4"/>
        <v>31671064</v>
      </c>
      <c r="D40" s="41">
        <f>5400+1993957+12052638+212598+189000+2801434+333450+135000+27538</f>
        <v>17751015</v>
      </c>
      <c r="E40" s="28">
        <f>1161000+335178+100612</f>
        <v>1596790</v>
      </c>
      <c r="F40" s="23">
        <f>4914377+191429+869400+1533149+4814904</f>
        <v>12323259</v>
      </c>
      <c r="H40" s="19" t="e">
        <f>'[1]1.2.sz.mell. '!C40+'[1]1.3.sz.mell.'!C40+'[1]1.4.sz.mell. '!C40+#REF!</f>
        <v>#REF!</v>
      </c>
      <c r="I40" s="29" t="e">
        <f t="shared" si="1"/>
        <v>#REF!</v>
      </c>
    </row>
    <row r="41" spans="1:9" s="18" customFormat="1" ht="12" customHeight="1" thickBot="1" x14ac:dyDescent="0.25">
      <c r="A41" s="25" t="s">
        <v>84</v>
      </c>
      <c r="B41" s="26" t="s">
        <v>85</v>
      </c>
      <c r="C41" s="27">
        <f t="shared" si="4"/>
        <v>8433000</v>
      </c>
      <c r="D41" s="41"/>
      <c r="E41" s="28"/>
      <c r="F41" s="23">
        <f>7614000+650000+169000</f>
        <v>8433000</v>
      </c>
      <c r="H41" s="19" t="e">
        <f>'[1]1.2.sz.mell. '!C41+'[1]1.3.sz.mell.'!C41+'[1]1.4.sz.mell. '!C41+#REF!</f>
        <v>#REF!</v>
      </c>
      <c r="I41" s="29" t="e">
        <f t="shared" si="1"/>
        <v>#REF!</v>
      </c>
    </row>
    <row r="42" spans="1:9" s="18" customFormat="1" ht="12" customHeight="1" thickBot="1" x14ac:dyDescent="0.25">
      <c r="A42" s="25" t="s">
        <v>86</v>
      </c>
      <c r="B42" s="26" t="s">
        <v>87</v>
      </c>
      <c r="C42" s="27">
        <f t="shared" si="4"/>
        <v>0</v>
      </c>
      <c r="D42" s="41"/>
      <c r="E42" s="28"/>
      <c r="F42" s="23"/>
      <c r="H42" s="19" t="e">
        <f>'[1]1.2.sz.mell. '!C42+'[1]1.3.sz.mell.'!C42+'[1]1.4.sz.mell. '!C42+#REF!</f>
        <v>#REF!</v>
      </c>
      <c r="I42" s="29" t="e">
        <f t="shared" si="1"/>
        <v>#REF!</v>
      </c>
    </row>
    <row r="43" spans="1:9" s="18" customFormat="1" ht="12" customHeight="1" thickBot="1" x14ac:dyDescent="0.25">
      <c r="A43" s="25" t="s">
        <v>88</v>
      </c>
      <c r="B43" s="26" t="s">
        <v>89</v>
      </c>
      <c r="C43" s="27">
        <f t="shared" si="4"/>
        <v>0</v>
      </c>
      <c r="D43" s="41"/>
      <c r="E43" s="28"/>
      <c r="F43" s="23"/>
      <c r="H43" s="19" t="e">
        <f>'[1]1.2.sz.mell. '!C43+'[1]1.3.sz.mell.'!C43+'[1]1.4.sz.mell. '!C43+#REF!</f>
        <v>#REF!</v>
      </c>
      <c r="I43" s="29" t="e">
        <f t="shared" si="1"/>
        <v>#REF!</v>
      </c>
    </row>
    <row r="44" spans="1:9" s="18" customFormat="1" ht="12" customHeight="1" thickBot="1" x14ac:dyDescent="0.25">
      <c r="A44" s="31" t="s">
        <v>90</v>
      </c>
      <c r="B44" s="48" t="s">
        <v>91</v>
      </c>
      <c r="C44" s="27">
        <f t="shared" si="4"/>
        <v>500000</v>
      </c>
      <c r="D44" s="43">
        <f>500000</f>
        <v>500000</v>
      </c>
      <c r="E44" s="44"/>
      <c r="F44" s="23"/>
      <c r="H44" s="19" t="e">
        <f>'[1]1.2.sz.mell. '!C44+'[1]1.3.sz.mell.'!C44+'[1]1.4.sz.mell. '!C44+#REF!</f>
        <v>#REF!</v>
      </c>
      <c r="I44" s="29" t="e">
        <f t="shared" si="1"/>
        <v>#REF!</v>
      </c>
    </row>
    <row r="45" spans="1:9" s="18" customFormat="1" ht="12" customHeight="1" thickBot="1" x14ac:dyDescent="0.25">
      <c r="A45" s="31" t="s">
        <v>92</v>
      </c>
      <c r="B45" s="32" t="s">
        <v>93</v>
      </c>
      <c r="C45" s="42">
        <f t="shared" si="4"/>
        <v>5118665</v>
      </c>
      <c r="D45" s="43">
        <f>507601+335000+700000+2935064</f>
        <v>4477665</v>
      </c>
      <c r="E45" s="44">
        <f>640000</f>
        <v>640000</v>
      </c>
      <c r="F45" s="23">
        <v>1000</v>
      </c>
      <c r="H45" s="19" t="e">
        <f>'[1]1.2.sz.mell. '!C45+'[1]1.3.sz.mell.'!C45+'[1]1.4.sz.mell. '!C45+#REF!</f>
        <v>#REF!</v>
      </c>
      <c r="I45" s="36" t="e">
        <f t="shared" si="1"/>
        <v>#REF!</v>
      </c>
    </row>
    <row r="46" spans="1:9" s="18" customFormat="1" ht="12" customHeight="1" thickBot="1" x14ac:dyDescent="0.25">
      <c r="A46" s="14" t="s">
        <v>94</v>
      </c>
      <c r="B46" s="15" t="s">
        <v>95</v>
      </c>
      <c r="C46" s="16">
        <f t="shared" si="4"/>
        <v>22087500</v>
      </c>
      <c r="D46" s="17">
        <f>SUM(D47:D51)</f>
        <v>21787500</v>
      </c>
      <c r="E46" s="16">
        <f>SUM(E47:E51)</f>
        <v>300000</v>
      </c>
      <c r="F46" s="16">
        <f>SUM(F47:F51)</f>
        <v>0</v>
      </c>
      <c r="H46" s="19" t="e">
        <f>'[1]1.2.sz.mell. '!C46+'[1]1.3.sz.mell.'!C46+'[1]1.4.sz.mell. '!C46+#REF!</f>
        <v>#REF!</v>
      </c>
      <c r="I46" s="19" t="e">
        <f t="shared" si="1"/>
        <v>#REF!</v>
      </c>
    </row>
    <row r="47" spans="1:9" s="18" customFormat="1" ht="12" customHeight="1" thickBot="1" x14ac:dyDescent="0.25">
      <c r="A47" s="20" t="s">
        <v>96</v>
      </c>
      <c r="B47" s="21" t="s">
        <v>97</v>
      </c>
      <c r="C47" s="54">
        <f t="shared" si="4"/>
        <v>0</v>
      </c>
      <c r="D47" s="45"/>
      <c r="E47" s="23"/>
      <c r="F47" s="23"/>
      <c r="H47" s="19" t="e">
        <f>'[1]1.2.sz.mell. '!C47+'[1]1.3.sz.mell.'!C47+'[1]1.4.sz.mell. '!C47+#REF!</f>
        <v>#REF!</v>
      </c>
      <c r="I47" s="24" t="e">
        <f t="shared" si="1"/>
        <v>#REF!</v>
      </c>
    </row>
    <row r="48" spans="1:9" s="18" customFormat="1" ht="12" customHeight="1" thickBot="1" x14ac:dyDescent="0.25">
      <c r="A48" s="25" t="s">
        <v>98</v>
      </c>
      <c r="B48" s="26" t="s">
        <v>99</v>
      </c>
      <c r="C48" s="27">
        <f t="shared" si="4"/>
        <v>21787500</v>
      </c>
      <c r="D48" s="41">
        <f>21787500</f>
        <v>21787500</v>
      </c>
      <c r="E48" s="28"/>
      <c r="F48" s="28"/>
      <c r="H48" s="19" t="e">
        <f>'[1]1.2.sz.mell. '!C48+'[1]1.3.sz.mell.'!C48+'[1]1.4.sz.mell. '!C48+#REF!</f>
        <v>#REF!</v>
      </c>
      <c r="I48" s="29" t="e">
        <f t="shared" si="1"/>
        <v>#REF!</v>
      </c>
    </row>
    <row r="49" spans="1:9" s="18" customFormat="1" ht="12" customHeight="1" thickBot="1" x14ac:dyDescent="0.25">
      <c r="A49" s="25" t="s">
        <v>100</v>
      </c>
      <c r="B49" s="26" t="s">
        <v>101</v>
      </c>
      <c r="C49" s="27">
        <f t="shared" si="4"/>
        <v>300000</v>
      </c>
      <c r="D49" s="41"/>
      <c r="E49" s="28">
        <f>300000</f>
        <v>300000</v>
      </c>
      <c r="F49" s="28"/>
      <c r="H49" s="19" t="e">
        <f>'[1]1.2.sz.mell. '!C49+'[1]1.3.sz.mell.'!C49+'[1]1.4.sz.mell. '!C49+#REF!</f>
        <v>#REF!</v>
      </c>
      <c r="I49" s="29" t="e">
        <f t="shared" si="1"/>
        <v>#REF!</v>
      </c>
    </row>
    <row r="50" spans="1:9" s="18" customFormat="1" ht="12" customHeight="1" thickBot="1" x14ac:dyDescent="0.25">
      <c r="A50" s="25" t="s">
        <v>102</v>
      </c>
      <c r="B50" s="26" t="s">
        <v>103</v>
      </c>
      <c r="C50" s="27">
        <f t="shared" si="4"/>
        <v>0</v>
      </c>
      <c r="D50" s="41"/>
      <c r="E50" s="28"/>
      <c r="F50" s="28"/>
      <c r="H50" s="19" t="e">
        <f>'[1]1.2.sz.mell. '!C50+'[1]1.3.sz.mell.'!C50+'[1]1.4.sz.mell. '!C50+#REF!</f>
        <v>#REF!</v>
      </c>
      <c r="I50" s="29" t="e">
        <f t="shared" si="1"/>
        <v>#REF!</v>
      </c>
    </row>
    <row r="51" spans="1:9" s="18" customFormat="1" ht="12" customHeight="1" thickBot="1" x14ac:dyDescent="0.25">
      <c r="A51" s="31" t="s">
        <v>104</v>
      </c>
      <c r="B51" s="32" t="s">
        <v>105</v>
      </c>
      <c r="C51" s="55">
        <f t="shared" si="4"/>
        <v>0</v>
      </c>
      <c r="D51" s="43"/>
      <c r="E51" s="44"/>
      <c r="F51" s="44"/>
      <c r="H51" s="19" t="e">
        <f>'[1]1.2.sz.mell. '!C51+'[1]1.3.sz.mell.'!C51+'[1]1.4.sz.mell. '!C51+#REF!</f>
        <v>#REF!</v>
      </c>
      <c r="I51" s="36" t="e">
        <f t="shared" si="1"/>
        <v>#REF!</v>
      </c>
    </row>
    <row r="52" spans="1:9" s="18" customFormat="1" ht="12" customHeight="1" thickBot="1" x14ac:dyDescent="0.25">
      <c r="A52" s="14" t="s">
        <v>106</v>
      </c>
      <c r="B52" s="56" t="s">
        <v>107</v>
      </c>
      <c r="C52" s="57">
        <f t="shared" si="4"/>
        <v>2182700</v>
      </c>
      <c r="D52" s="17">
        <f>SUM(D53:D55)</f>
        <v>2182700</v>
      </c>
      <c r="E52" s="16">
        <f>SUM(E53:E55)</f>
        <v>0</v>
      </c>
      <c r="F52" s="16">
        <f>SUM(F53:F55)</f>
        <v>0</v>
      </c>
      <c r="H52" s="19" t="e">
        <f>'[1]1.2.sz.mell. '!C52+'[1]1.3.sz.mell.'!C52+'[1]1.4.sz.mell. '!C52+#REF!</f>
        <v>#REF!</v>
      </c>
      <c r="I52" s="19" t="e">
        <f t="shared" si="1"/>
        <v>#REF!</v>
      </c>
    </row>
    <row r="53" spans="1:9" s="18" customFormat="1" ht="12" customHeight="1" thickBot="1" x14ac:dyDescent="0.25">
      <c r="A53" s="20" t="s">
        <v>108</v>
      </c>
      <c r="B53" s="21" t="s">
        <v>109</v>
      </c>
      <c r="C53" s="58">
        <f t="shared" si="4"/>
        <v>0</v>
      </c>
      <c r="D53" s="38"/>
      <c r="E53" s="39"/>
      <c r="F53" s="39"/>
      <c r="H53" s="19" t="e">
        <f>'[1]1.2.sz.mell. '!C53+'[1]1.3.sz.mell.'!C53+'[1]1.4.sz.mell. '!C53+#REF!</f>
        <v>#REF!</v>
      </c>
      <c r="I53" s="24" t="e">
        <f t="shared" si="1"/>
        <v>#REF!</v>
      </c>
    </row>
    <row r="54" spans="1:9" s="18" customFormat="1" ht="12" customHeight="1" thickBot="1" x14ac:dyDescent="0.25">
      <c r="A54" s="25" t="s">
        <v>110</v>
      </c>
      <c r="B54" s="26" t="s">
        <v>111</v>
      </c>
      <c r="C54" s="27">
        <f t="shared" si="4"/>
        <v>480000</v>
      </c>
      <c r="D54" s="41">
        <f>480000</f>
        <v>480000</v>
      </c>
      <c r="E54" s="28"/>
      <c r="F54" s="28"/>
      <c r="H54" s="19" t="e">
        <f>'[1]1.2.sz.mell. '!C54+'[1]1.3.sz.mell.'!C54+'[1]1.4.sz.mell. '!C54+#REF!</f>
        <v>#REF!</v>
      </c>
      <c r="I54" s="29" t="e">
        <f t="shared" si="1"/>
        <v>#REF!</v>
      </c>
    </row>
    <row r="55" spans="1:9" s="18" customFormat="1" ht="12" customHeight="1" thickBot="1" x14ac:dyDescent="0.25">
      <c r="A55" s="25" t="s">
        <v>112</v>
      </c>
      <c r="B55" s="26" t="s">
        <v>113</v>
      </c>
      <c r="C55" s="40">
        <f t="shared" si="4"/>
        <v>1702700</v>
      </c>
      <c r="D55" s="41">
        <f>950000+752700</f>
        <v>1702700</v>
      </c>
      <c r="E55" s="28"/>
      <c r="F55" s="28"/>
      <c r="H55" s="19" t="e">
        <f>'[1]1.2.sz.mell. '!C55+'[1]1.3.sz.mell.'!C55+'[1]1.4.sz.mell. '!C55+#REF!</f>
        <v>#REF!</v>
      </c>
      <c r="I55" s="29" t="e">
        <f t="shared" si="1"/>
        <v>#REF!</v>
      </c>
    </row>
    <row r="56" spans="1:9" s="18" customFormat="1" ht="12" customHeight="1" thickBot="1" x14ac:dyDescent="0.25">
      <c r="A56" s="31" t="s">
        <v>114</v>
      </c>
      <c r="B56" s="32" t="s">
        <v>115</v>
      </c>
      <c r="C56" s="33">
        <f t="shared" si="4"/>
        <v>0</v>
      </c>
      <c r="D56" s="59"/>
      <c r="E56" s="60"/>
      <c r="F56" s="60"/>
      <c r="H56" s="19" t="e">
        <f>'[1]1.2.sz.mell. '!C56+'[1]1.3.sz.mell.'!C56+'[1]1.4.sz.mell. '!C56+#REF!</f>
        <v>#REF!</v>
      </c>
      <c r="I56" s="36" t="e">
        <f t="shared" si="1"/>
        <v>#REF!</v>
      </c>
    </row>
    <row r="57" spans="1:9" s="18" customFormat="1" ht="12" customHeight="1" thickBot="1" x14ac:dyDescent="0.25">
      <c r="A57" s="14" t="s">
        <v>116</v>
      </c>
      <c r="B57" s="37" t="s">
        <v>117</v>
      </c>
      <c r="C57" s="16">
        <f t="shared" si="4"/>
        <v>0</v>
      </c>
      <c r="D57" s="17">
        <f>SUM(D58:D60)</f>
        <v>0</v>
      </c>
      <c r="E57" s="16">
        <f>SUM(E58:E60)</f>
        <v>0</v>
      </c>
      <c r="F57" s="16">
        <f>SUM(F58:F60)</f>
        <v>0</v>
      </c>
      <c r="H57" s="19" t="e">
        <f>'[1]1.2.sz.mell. '!C57+'[1]1.3.sz.mell.'!C57+'[1]1.4.sz.mell. '!C57+#REF!</f>
        <v>#REF!</v>
      </c>
      <c r="I57" s="19" t="e">
        <f t="shared" si="1"/>
        <v>#REF!</v>
      </c>
    </row>
    <row r="58" spans="1:9" s="18" customFormat="1" ht="12" customHeight="1" thickBot="1" x14ac:dyDescent="0.25">
      <c r="A58" s="20" t="s">
        <v>118</v>
      </c>
      <c r="B58" s="21" t="s">
        <v>119</v>
      </c>
      <c r="C58" s="54">
        <f t="shared" si="4"/>
        <v>0</v>
      </c>
      <c r="D58" s="41"/>
      <c r="E58" s="28"/>
      <c r="F58" s="28"/>
      <c r="H58" s="19" t="e">
        <f>'[1]1.2.sz.mell. '!C58+'[1]1.3.sz.mell.'!C58+'[1]1.4.sz.mell. '!C58+#REF!</f>
        <v>#REF!</v>
      </c>
      <c r="I58" s="24" t="e">
        <f t="shared" si="1"/>
        <v>#REF!</v>
      </c>
    </row>
    <row r="59" spans="1:9" s="18" customFormat="1" ht="12" customHeight="1" thickBot="1" x14ac:dyDescent="0.25">
      <c r="A59" s="25" t="s">
        <v>120</v>
      </c>
      <c r="B59" s="26" t="s">
        <v>121</v>
      </c>
      <c r="C59" s="47">
        <f t="shared" si="4"/>
        <v>0</v>
      </c>
      <c r="D59" s="41"/>
      <c r="E59" s="28"/>
      <c r="F59" s="28"/>
      <c r="H59" s="19" t="e">
        <f>'[1]1.2.sz.mell. '!C59+'[1]1.3.sz.mell.'!C59+'[1]1.4.sz.mell. '!C59+#REF!</f>
        <v>#REF!</v>
      </c>
      <c r="I59" s="29" t="e">
        <f t="shared" si="1"/>
        <v>#REF!</v>
      </c>
    </row>
    <row r="60" spans="1:9" s="18" customFormat="1" ht="12" customHeight="1" thickBot="1" x14ac:dyDescent="0.25">
      <c r="A60" s="25" t="s">
        <v>122</v>
      </c>
      <c r="B60" s="26" t="s">
        <v>123</v>
      </c>
      <c r="C60" s="47">
        <f t="shared" si="4"/>
        <v>0</v>
      </c>
      <c r="D60" s="41"/>
      <c r="E60" s="28"/>
      <c r="F60" s="28"/>
      <c r="H60" s="19" t="e">
        <f>'[1]1.2.sz.mell. '!C60+'[1]1.3.sz.mell.'!C60+'[1]1.4.sz.mell. '!C60+#REF!</f>
        <v>#REF!</v>
      </c>
      <c r="I60" s="29" t="e">
        <f t="shared" si="1"/>
        <v>#REF!</v>
      </c>
    </row>
    <row r="61" spans="1:9" s="18" customFormat="1" ht="12" customHeight="1" thickBot="1" x14ac:dyDescent="0.25">
      <c r="A61" s="31" t="s">
        <v>124</v>
      </c>
      <c r="B61" s="32" t="s">
        <v>125</v>
      </c>
      <c r="C61" s="55">
        <f t="shared" si="4"/>
        <v>0</v>
      </c>
      <c r="D61" s="41"/>
      <c r="E61" s="28"/>
      <c r="F61" s="28"/>
      <c r="H61" s="19" t="e">
        <f>'[1]1.2.sz.mell. '!C61+'[1]1.3.sz.mell.'!C61+'[1]1.4.sz.mell. '!C61+#REF!</f>
        <v>#REF!</v>
      </c>
      <c r="I61" s="36" t="e">
        <f t="shared" si="1"/>
        <v>#REF!</v>
      </c>
    </row>
    <row r="62" spans="1:9" s="18" customFormat="1" ht="12" customHeight="1" thickBot="1" x14ac:dyDescent="0.25">
      <c r="A62" s="61" t="s">
        <v>126</v>
      </c>
      <c r="B62" s="15" t="s">
        <v>127</v>
      </c>
      <c r="C62" s="16">
        <f t="shared" si="4"/>
        <v>2705718272</v>
      </c>
      <c r="D62" s="49">
        <f>+D5+D12+D19+D26+D34+D46+D52+D57</f>
        <v>2408360529</v>
      </c>
      <c r="E62" s="50">
        <f>+E5+E12+E19+E26+E34+E46+E52+E57</f>
        <v>8450828</v>
      </c>
      <c r="F62" s="50">
        <f>+F5+F12+F19+F26+F34+F46+F52+F57</f>
        <v>288906915</v>
      </c>
      <c r="H62" s="19" t="e">
        <f>'[1]1.2.sz.mell. '!C62+'[1]1.3.sz.mell.'!C62+'[1]1.4.sz.mell. '!C62+#REF!</f>
        <v>#REF!</v>
      </c>
      <c r="I62" s="19" t="e">
        <f t="shared" si="1"/>
        <v>#REF!</v>
      </c>
    </row>
    <row r="63" spans="1:9" s="18" customFormat="1" ht="12" customHeight="1" thickBot="1" x14ac:dyDescent="0.25">
      <c r="A63" s="62" t="s">
        <v>128</v>
      </c>
      <c r="B63" s="37" t="s">
        <v>129</v>
      </c>
      <c r="C63" s="16">
        <f t="shared" si="4"/>
        <v>169269106</v>
      </c>
      <c r="D63" s="17">
        <f>SUM(D64:D66)</f>
        <v>169269106</v>
      </c>
      <c r="E63" s="16">
        <f>SUM(E64:E66)</f>
        <v>0</v>
      </c>
      <c r="F63" s="16">
        <f>SUM(F64:F66)</f>
        <v>0</v>
      </c>
      <c r="H63" s="19" t="e">
        <f>'[1]1.2.sz.mell. '!C63+'[1]1.3.sz.mell.'!C63+'[1]1.4.sz.mell. '!C63+#REF!</f>
        <v>#REF!</v>
      </c>
      <c r="I63" s="19" t="e">
        <f t="shared" si="1"/>
        <v>#REF!</v>
      </c>
    </row>
    <row r="64" spans="1:9" s="18" customFormat="1" ht="12" customHeight="1" thickBot="1" x14ac:dyDescent="0.25">
      <c r="A64" s="20" t="s">
        <v>130</v>
      </c>
      <c r="B64" s="21" t="s">
        <v>131</v>
      </c>
      <c r="C64" s="22">
        <f t="shared" si="4"/>
        <v>69269106</v>
      </c>
      <c r="D64" s="41">
        <f>69269106</f>
        <v>69269106</v>
      </c>
      <c r="E64" s="28"/>
      <c r="F64" s="28"/>
      <c r="H64" s="19" t="e">
        <f>'[1]1.2.sz.mell. '!C64+'[1]1.3.sz.mell.'!C64+'[1]1.4.sz.mell. '!C64+#REF!</f>
        <v>#REF!</v>
      </c>
      <c r="I64" s="24" t="e">
        <f t="shared" si="1"/>
        <v>#REF!</v>
      </c>
    </row>
    <row r="65" spans="1:9" s="18" customFormat="1" ht="12" customHeight="1" thickBot="1" x14ac:dyDescent="0.25">
      <c r="A65" s="25" t="s">
        <v>132</v>
      </c>
      <c r="B65" s="26" t="s">
        <v>133</v>
      </c>
      <c r="C65" s="27">
        <f t="shared" si="4"/>
        <v>100000000</v>
      </c>
      <c r="D65" s="41">
        <v>100000000</v>
      </c>
      <c r="E65" s="28"/>
      <c r="F65" s="28"/>
      <c r="H65" s="19" t="e">
        <f>'[1]1.2.sz.mell. '!C65+'[1]1.3.sz.mell.'!C65+'[1]1.4.sz.mell. '!C65+#REF!</f>
        <v>#REF!</v>
      </c>
      <c r="I65" s="29" t="e">
        <f t="shared" si="1"/>
        <v>#REF!</v>
      </c>
    </row>
    <row r="66" spans="1:9" s="18" customFormat="1" ht="12" customHeight="1" thickBot="1" x14ac:dyDescent="0.25">
      <c r="A66" s="31" t="s">
        <v>134</v>
      </c>
      <c r="B66" s="63" t="s">
        <v>135</v>
      </c>
      <c r="C66" s="55">
        <f t="shared" si="4"/>
        <v>0</v>
      </c>
      <c r="D66" s="41"/>
      <c r="E66" s="28"/>
      <c r="F66" s="28"/>
      <c r="H66" s="19" t="e">
        <f>'[1]1.2.sz.mell. '!C66+'[1]1.3.sz.mell.'!C66+'[1]1.4.sz.mell. '!C66+#REF!</f>
        <v>#REF!</v>
      </c>
      <c r="I66" s="36" t="e">
        <f t="shared" si="1"/>
        <v>#REF!</v>
      </c>
    </row>
    <row r="67" spans="1:9" s="18" customFormat="1" ht="12" customHeight="1" thickBot="1" x14ac:dyDescent="0.25">
      <c r="A67" s="62" t="s">
        <v>136</v>
      </c>
      <c r="B67" s="37" t="s">
        <v>137</v>
      </c>
      <c r="C67" s="16">
        <f t="shared" si="4"/>
        <v>0</v>
      </c>
      <c r="D67" s="17">
        <f>SUM(D68:D71)</f>
        <v>0</v>
      </c>
      <c r="E67" s="16">
        <f>SUM(E68:E71)</f>
        <v>0</v>
      </c>
      <c r="F67" s="16">
        <f>SUM(F68:F71)</f>
        <v>0</v>
      </c>
      <c r="H67" s="19" t="e">
        <f>'[1]1.2.sz.mell. '!C67+'[1]1.3.sz.mell.'!C67+'[1]1.4.sz.mell. '!C67+#REF!</f>
        <v>#REF!</v>
      </c>
      <c r="I67" s="19" t="e">
        <f t="shared" si="1"/>
        <v>#REF!</v>
      </c>
    </row>
    <row r="68" spans="1:9" s="18" customFormat="1" ht="12" customHeight="1" thickBot="1" x14ac:dyDescent="0.25">
      <c r="A68" s="20" t="s">
        <v>138</v>
      </c>
      <c r="B68" s="21" t="s">
        <v>139</v>
      </c>
      <c r="C68" s="54">
        <f t="shared" si="4"/>
        <v>0</v>
      </c>
      <c r="D68" s="41"/>
      <c r="E68" s="28"/>
      <c r="F68" s="28"/>
      <c r="H68" s="19" t="e">
        <f>'[1]1.2.sz.mell. '!C68+'[1]1.3.sz.mell.'!C68+'[1]1.4.sz.mell. '!C68+#REF!</f>
        <v>#REF!</v>
      </c>
      <c r="I68" s="24" t="e">
        <f t="shared" si="1"/>
        <v>#REF!</v>
      </c>
    </row>
    <row r="69" spans="1:9" s="18" customFormat="1" ht="12" customHeight="1" thickBot="1" x14ac:dyDescent="0.25">
      <c r="A69" s="25" t="s">
        <v>140</v>
      </c>
      <c r="B69" s="26" t="s">
        <v>141</v>
      </c>
      <c r="C69" s="47">
        <f t="shared" si="4"/>
        <v>0</v>
      </c>
      <c r="D69" s="41"/>
      <c r="E69" s="28"/>
      <c r="F69" s="28"/>
      <c r="H69" s="19" t="e">
        <f>'[1]1.2.sz.mell. '!C69+'[1]1.3.sz.mell.'!C69+'[1]1.4.sz.mell. '!C69+#REF!</f>
        <v>#REF!</v>
      </c>
      <c r="I69" s="29" t="e">
        <f t="shared" ref="I69:I87" si="5">C69-H69</f>
        <v>#REF!</v>
      </c>
    </row>
    <row r="70" spans="1:9" s="18" customFormat="1" ht="12" customHeight="1" thickBot="1" x14ac:dyDescent="0.25">
      <c r="A70" s="25" t="s">
        <v>142</v>
      </c>
      <c r="B70" s="26" t="s">
        <v>143</v>
      </c>
      <c r="C70" s="47">
        <f t="shared" si="4"/>
        <v>0</v>
      </c>
      <c r="D70" s="41"/>
      <c r="E70" s="28"/>
      <c r="F70" s="28"/>
      <c r="H70" s="19" t="e">
        <f>'[1]1.2.sz.mell. '!C70+'[1]1.3.sz.mell.'!C70+'[1]1.4.sz.mell. '!C70+#REF!</f>
        <v>#REF!</v>
      </c>
      <c r="I70" s="29" t="e">
        <f t="shared" si="5"/>
        <v>#REF!</v>
      </c>
    </row>
    <row r="71" spans="1:9" s="18" customFormat="1" ht="12" customHeight="1" thickBot="1" x14ac:dyDescent="0.25">
      <c r="A71" s="31" t="s">
        <v>144</v>
      </c>
      <c r="B71" s="32" t="s">
        <v>145</v>
      </c>
      <c r="C71" s="55">
        <f t="shared" si="4"/>
        <v>0</v>
      </c>
      <c r="D71" s="41"/>
      <c r="E71" s="28"/>
      <c r="F71" s="28"/>
      <c r="H71" s="19" t="e">
        <f>'[1]1.2.sz.mell. '!C71+'[1]1.3.sz.mell.'!C71+'[1]1.4.sz.mell. '!C71+#REF!</f>
        <v>#REF!</v>
      </c>
      <c r="I71" s="36" t="e">
        <f t="shared" si="5"/>
        <v>#REF!</v>
      </c>
    </row>
    <row r="72" spans="1:9" s="18" customFormat="1" ht="12" customHeight="1" thickBot="1" x14ac:dyDescent="0.25">
      <c r="A72" s="62" t="s">
        <v>146</v>
      </c>
      <c r="B72" s="37" t="s">
        <v>147</v>
      </c>
      <c r="C72" s="16">
        <f t="shared" si="4"/>
        <v>364667600</v>
      </c>
      <c r="D72" s="17">
        <f>SUM(D73:D74)</f>
        <v>346583469</v>
      </c>
      <c r="E72" s="16">
        <f>SUM(E73:E74)</f>
        <v>829764</v>
      </c>
      <c r="F72" s="16">
        <f>SUM(F73:F74)</f>
        <v>17254367</v>
      </c>
      <c r="H72" s="19" t="e">
        <f>'[1]1.2.sz.mell. '!C72+'[1]1.3.sz.mell.'!C72+'[1]1.4.sz.mell. '!C72+#REF!</f>
        <v>#REF!</v>
      </c>
      <c r="I72" s="19" t="e">
        <f t="shared" si="5"/>
        <v>#REF!</v>
      </c>
    </row>
    <row r="73" spans="1:9" s="18" customFormat="1" ht="12" customHeight="1" thickBot="1" x14ac:dyDescent="0.25">
      <c r="A73" s="20" t="s">
        <v>148</v>
      </c>
      <c r="B73" s="21" t="s">
        <v>149</v>
      </c>
      <c r="C73" s="22">
        <f t="shared" si="4"/>
        <v>364667600</v>
      </c>
      <c r="D73" s="41">
        <f>346583469</f>
        <v>346583469</v>
      </c>
      <c r="E73" s="28">
        <f>829764</f>
        <v>829764</v>
      </c>
      <c r="F73" s="28">
        <f>1550858+372804+435258+1054835+13840612</f>
        <v>17254367</v>
      </c>
      <c r="H73" s="19" t="e">
        <f>'[1]1.2.sz.mell. '!C73+'[1]1.3.sz.mell.'!C73+'[1]1.4.sz.mell. '!C73+#REF!</f>
        <v>#REF!</v>
      </c>
      <c r="I73" s="24" t="e">
        <f t="shared" si="5"/>
        <v>#REF!</v>
      </c>
    </row>
    <row r="74" spans="1:9" s="18" customFormat="1" ht="12" customHeight="1" thickBot="1" x14ac:dyDescent="0.25">
      <c r="A74" s="31" t="s">
        <v>150</v>
      </c>
      <c r="B74" s="32" t="s">
        <v>151</v>
      </c>
      <c r="C74" s="55">
        <f t="shared" si="4"/>
        <v>0</v>
      </c>
      <c r="D74" s="41"/>
      <c r="E74" s="28"/>
      <c r="F74" s="28"/>
      <c r="H74" s="19" t="e">
        <f>'[1]1.2.sz.mell. '!C74+'[1]1.3.sz.mell.'!C74+'[1]1.4.sz.mell. '!C74+#REF!</f>
        <v>#REF!</v>
      </c>
      <c r="I74" s="36" t="e">
        <f t="shared" si="5"/>
        <v>#REF!</v>
      </c>
    </row>
    <row r="75" spans="1:9" s="18" customFormat="1" ht="12" customHeight="1" thickBot="1" x14ac:dyDescent="0.25">
      <c r="A75" s="62" t="s">
        <v>152</v>
      </c>
      <c r="B75" s="37" t="s">
        <v>153</v>
      </c>
      <c r="C75" s="16">
        <f t="shared" si="4"/>
        <v>0</v>
      </c>
      <c r="D75" s="17">
        <f>SUM(D76:D78)</f>
        <v>0</v>
      </c>
      <c r="E75" s="16">
        <f>SUM(E76:E78)</f>
        <v>0</v>
      </c>
      <c r="F75" s="16">
        <f>SUM(F76:F78)</f>
        <v>0</v>
      </c>
      <c r="H75" s="19" t="e">
        <f>'[1]1.2.sz.mell. '!C75+'[1]1.3.sz.mell.'!C75+'[1]1.4.sz.mell. '!C75+#REF!</f>
        <v>#REF!</v>
      </c>
      <c r="I75" s="19" t="e">
        <f t="shared" si="5"/>
        <v>#REF!</v>
      </c>
    </row>
    <row r="76" spans="1:9" s="18" customFormat="1" ht="12" customHeight="1" thickBot="1" x14ac:dyDescent="0.25">
      <c r="A76" s="20" t="s">
        <v>154</v>
      </c>
      <c r="B76" s="21" t="s">
        <v>155</v>
      </c>
      <c r="C76" s="54">
        <f t="shared" si="4"/>
        <v>0</v>
      </c>
      <c r="D76" s="41"/>
      <c r="E76" s="28"/>
      <c r="F76" s="28"/>
      <c r="H76" s="19" t="e">
        <f>'[1]1.2.sz.mell. '!C76+'[1]1.3.sz.mell.'!C76+'[1]1.4.sz.mell. '!C76+#REF!</f>
        <v>#REF!</v>
      </c>
      <c r="I76" s="24" t="e">
        <f t="shared" si="5"/>
        <v>#REF!</v>
      </c>
    </row>
    <row r="77" spans="1:9" s="18" customFormat="1" ht="12" customHeight="1" thickBot="1" x14ac:dyDescent="0.25">
      <c r="A77" s="25" t="s">
        <v>156</v>
      </c>
      <c r="B77" s="26" t="s">
        <v>157</v>
      </c>
      <c r="C77" s="47">
        <f t="shared" si="4"/>
        <v>0</v>
      </c>
      <c r="D77" s="41"/>
      <c r="E77" s="28"/>
      <c r="F77" s="28"/>
      <c r="H77" s="19" t="e">
        <f>'[1]1.2.sz.mell. '!C77+'[1]1.3.sz.mell.'!C77+'[1]1.4.sz.mell. '!C77+#REF!</f>
        <v>#REF!</v>
      </c>
      <c r="I77" s="29" t="e">
        <f t="shared" si="5"/>
        <v>#REF!</v>
      </c>
    </row>
    <row r="78" spans="1:9" s="18" customFormat="1" ht="12" customHeight="1" thickBot="1" x14ac:dyDescent="0.25">
      <c r="A78" s="31" t="s">
        <v>158</v>
      </c>
      <c r="B78" s="32" t="s">
        <v>159</v>
      </c>
      <c r="C78" s="55">
        <f t="shared" si="4"/>
        <v>0</v>
      </c>
      <c r="D78" s="41"/>
      <c r="E78" s="28"/>
      <c r="F78" s="28"/>
      <c r="H78" s="19" t="e">
        <f>'[1]1.2.sz.mell. '!C78+'[1]1.3.sz.mell.'!C78+'[1]1.4.sz.mell. '!C78+#REF!</f>
        <v>#REF!</v>
      </c>
      <c r="I78" s="36" t="e">
        <f t="shared" si="5"/>
        <v>#REF!</v>
      </c>
    </row>
    <row r="79" spans="1:9" s="18" customFormat="1" ht="12" customHeight="1" thickBot="1" x14ac:dyDescent="0.25">
      <c r="A79" s="62" t="s">
        <v>160</v>
      </c>
      <c r="B79" s="37" t="s">
        <v>161</v>
      </c>
      <c r="C79" s="16">
        <f t="shared" si="4"/>
        <v>0</v>
      </c>
      <c r="D79" s="17">
        <f>SUM(D80:D83)</f>
        <v>0</v>
      </c>
      <c r="E79" s="16">
        <f>SUM(E80:E83)</f>
        <v>0</v>
      </c>
      <c r="F79" s="16">
        <f>SUM(F80:F83)</f>
        <v>0</v>
      </c>
      <c r="H79" s="19" t="e">
        <f>'[1]1.2.sz.mell. '!C79+'[1]1.3.sz.mell.'!C79+'[1]1.4.sz.mell. '!C79+#REF!</f>
        <v>#REF!</v>
      </c>
      <c r="I79" s="19" t="e">
        <f t="shared" si="5"/>
        <v>#REF!</v>
      </c>
    </row>
    <row r="80" spans="1:9" s="18" customFormat="1" ht="12" customHeight="1" thickBot="1" x14ac:dyDescent="0.25">
      <c r="A80" s="64" t="s">
        <v>162</v>
      </c>
      <c r="B80" s="21" t="s">
        <v>163</v>
      </c>
      <c r="C80" s="54">
        <f t="shared" si="4"/>
        <v>0</v>
      </c>
      <c r="D80" s="41"/>
      <c r="E80" s="28"/>
      <c r="F80" s="28"/>
      <c r="H80" s="19" t="e">
        <f>'[1]1.2.sz.mell. '!C80+'[1]1.3.sz.mell.'!C80+'[1]1.4.sz.mell. '!C80+#REF!</f>
        <v>#REF!</v>
      </c>
      <c r="I80" s="24" t="e">
        <f t="shared" si="5"/>
        <v>#REF!</v>
      </c>
    </row>
    <row r="81" spans="1:9" s="18" customFormat="1" ht="12" customHeight="1" thickBot="1" x14ac:dyDescent="0.25">
      <c r="A81" s="65" t="s">
        <v>164</v>
      </c>
      <c r="B81" s="26" t="s">
        <v>165</v>
      </c>
      <c r="C81" s="47">
        <f t="shared" si="4"/>
        <v>0</v>
      </c>
      <c r="D81" s="41"/>
      <c r="E81" s="28"/>
      <c r="F81" s="28"/>
      <c r="H81" s="19" t="e">
        <f>'[1]1.2.sz.mell. '!C81+'[1]1.3.sz.mell.'!C81+'[1]1.4.sz.mell. '!C81+#REF!</f>
        <v>#REF!</v>
      </c>
      <c r="I81" s="29" t="e">
        <f t="shared" si="5"/>
        <v>#REF!</v>
      </c>
    </row>
    <row r="82" spans="1:9" s="18" customFormat="1" ht="12" customHeight="1" thickBot="1" x14ac:dyDescent="0.25">
      <c r="A82" s="65" t="s">
        <v>166</v>
      </c>
      <c r="B82" s="26" t="s">
        <v>167</v>
      </c>
      <c r="C82" s="47">
        <f t="shared" si="4"/>
        <v>0</v>
      </c>
      <c r="D82" s="41"/>
      <c r="E82" s="28"/>
      <c r="F82" s="28"/>
      <c r="H82" s="19" t="e">
        <f>'[1]1.2.sz.mell. '!C82+'[1]1.3.sz.mell.'!C82+'[1]1.4.sz.mell. '!C82+#REF!</f>
        <v>#REF!</v>
      </c>
      <c r="I82" s="29" t="e">
        <f t="shared" si="5"/>
        <v>#REF!</v>
      </c>
    </row>
    <row r="83" spans="1:9" s="18" customFormat="1" ht="12" customHeight="1" thickBot="1" x14ac:dyDescent="0.25">
      <c r="A83" s="66" t="s">
        <v>168</v>
      </c>
      <c r="B83" s="32" t="s">
        <v>169</v>
      </c>
      <c r="C83" s="55">
        <f t="shared" si="4"/>
        <v>0</v>
      </c>
      <c r="D83" s="41"/>
      <c r="E83" s="28"/>
      <c r="F83" s="28"/>
      <c r="H83" s="19" t="e">
        <f>'[1]1.2.sz.mell. '!C83+'[1]1.3.sz.mell.'!C83+'[1]1.4.sz.mell. '!C83+#REF!</f>
        <v>#REF!</v>
      </c>
      <c r="I83" s="36" t="e">
        <f t="shared" si="5"/>
        <v>#REF!</v>
      </c>
    </row>
    <row r="84" spans="1:9" s="18" customFormat="1" ht="12" customHeight="1" thickBot="1" x14ac:dyDescent="0.25">
      <c r="A84" s="62" t="s">
        <v>170</v>
      </c>
      <c r="B84" s="37" t="s">
        <v>171</v>
      </c>
      <c r="C84" s="16">
        <f t="shared" si="4"/>
        <v>0</v>
      </c>
      <c r="D84" s="67"/>
      <c r="E84" s="68"/>
      <c r="F84" s="68"/>
      <c r="H84" s="19" t="e">
        <f>'[1]1.2.sz.mell. '!C84+'[1]1.3.sz.mell.'!C84+'[1]1.4.sz.mell. '!C84+#REF!</f>
        <v>#REF!</v>
      </c>
      <c r="I84" s="19" t="e">
        <f t="shared" si="5"/>
        <v>#REF!</v>
      </c>
    </row>
    <row r="85" spans="1:9" s="18" customFormat="1" ht="13.5" customHeight="1" thickBot="1" x14ac:dyDescent="0.25">
      <c r="A85" s="62" t="s">
        <v>172</v>
      </c>
      <c r="B85" s="37" t="s">
        <v>173</v>
      </c>
      <c r="C85" s="16">
        <f t="shared" si="4"/>
        <v>0</v>
      </c>
      <c r="D85" s="67"/>
      <c r="E85" s="68"/>
      <c r="F85" s="68"/>
      <c r="H85" s="19" t="e">
        <f>'[1]1.2.sz.mell. '!C85+'[1]1.3.sz.mell.'!C85+'[1]1.4.sz.mell. '!C85+#REF!</f>
        <v>#REF!</v>
      </c>
      <c r="I85" s="19" t="e">
        <f t="shared" si="5"/>
        <v>#REF!</v>
      </c>
    </row>
    <row r="86" spans="1:9" s="18" customFormat="1" ht="15.75" customHeight="1" thickBot="1" x14ac:dyDescent="0.25">
      <c r="A86" s="62" t="s">
        <v>174</v>
      </c>
      <c r="B86" s="69" t="s">
        <v>175</v>
      </c>
      <c r="C86" s="16">
        <f t="shared" si="4"/>
        <v>533936706</v>
      </c>
      <c r="D86" s="49">
        <f>+D63+D67+D72+D75+D79+D85+D84</f>
        <v>515852575</v>
      </c>
      <c r="E86" s="50">
        <f>+E63+E67+E72+E75+E79+E85+E84</f>
        <v>829764</v>
      </c>
      <c r="F86" s="50">
        <f>+F63+F67+F72+F75+F79+F85+F84</f>
        <v>17254367</v>
      </c>
      <c r="H86" s="19" t="e">
        <f>'[1]1.2.sz.mell. '!C86+'[1]1.3.sz.mell.'!C86+'[1]1.4.sz.mell. '!C86+#REF!</f>
        <v>#REF!</v>
      </c>
      <c r="I86" s="19" t="e">
        <f t="shared" si="5"/>
        <v>#REF!</v>
      </c>
    </row>
    <row r="87" spans="1:9" s="18" customFormat="1" ht="16.5" customHeight="1" thickBot="1" x14ac:dyDescent="0.25">
      <c r="A87" s="70" t="s">
        <v>176</v>
      </c>
      <c r="B87" s="71" t="s">
        <v>177</v>
      </c>
      <c r="C87" s="16">
        <f t="shared" si="4"/>
        <v>3239654978</v>
      </c>
      <c r="D87" s="49">
        <f>+D62+D86</f>
        <v>2924213104</v>
      </c>
      <c r="E87" s="50">
        <f>+E62+E86</f>
        <v>9280592</v>
      </c>
      <c r="F87" s="50">
        <f>+F62+F86</f>
        <v>306161282</v>
      </c>
      <c r="H87" s="19" t="e">
        <f>'[1]1.2.sz.mell. '!C87+'[1]1.3.sz.mell.'!C87+'[1]1.4.sz.mell. '!C87+#REF!</f>
        <v>#REF!</v>
      </c>
      <c r="I87" s="19" t="e">
        <f t="shared" si="5"/>
        <v>#REF!</v>
      </c>
    </row>
    <row r="88" spans="1:9" s="18" customFormat="1" ht="83.25" customHeight="1" thickBot="1" x14ac:dyDescent="0.25">
      <c r="A88" s="72"/>
      <c r="B88" s="73"/>
      <c r="C88" s="74"/>
      <c r="H88" s="19" t="e">
        <f>'[1]1.2.sz.mell. '!C88+'[1]1.3.sz.mell.'!C88+'[1]1.4.sz.mell. '!C88+#REF!</f>
        <v>#REF!</v>
      </c>
      <c r="I88" s="3"/>
    </row>
    <row r="89" spans="1:9" ht="16.5" customHeight="1" thickBot="1" x14ac:dyDescent="0.3">
      <c r="A89" s="1" t="s">
        <v>178</v>
      </c>
      <c r="B89" s="1"/>
      <c r="C89" s="1"/>
      <c r="D89" s="75"/>
      <c r="H89" s="19" t="e">
        <f>'[1]1.2.sz.mell. '!C89+'[1]1.3.sz.mell.'!C89+'[1]1.4.sz.mell. '!C89+#REF!</f>
        <v>#REF!</v>
      </c>
      <c r="I89" s="3"/>
    </row>
    <row r="90" spans="1:9" ht="16.5" customHeight="1" thickBot="1" x14ac:dyDescent="0.3">
      <c r="A90" s="76" t="s">
        <v>179</v>
      </c>
      <c r="B90" s="76"/>
      <c r="C90" s="77" t="s">
        <v>2</v>
      </c>
      <c r="H90" s="19" t="e">
        <f>'[1]1.2.sz.mell. '!C90+'[1]1.3.sz.mell.'!C90+'[1]1.4.sz.mell. '!C90+#REF!</f>
        <v>#VALUE!</v>
      </c>
      <c r="I90" s="3"/>
    </row>
    <row r="91" spans="1:9" ht="38.1" customHeight="1" thickBot="1" x14ac:dyDescent="0.3">
      <c r="A91" s="7" t="s">
        <v>3</v>
      </c>
      <c r="B91" s="8" t="s">
        <v>180</v>
      </c>
      <c r="C91" s="9" t="str">
        <f>+C3</f>
        <v>2019. évi előirányzat</v>
      </c>
      <c r="D91" s="2" t="s">
        <v>6</v>
      </c>
      <c r="E91" s="2" t="s">
        <v>7</v>
      </c>
      <c r="F91" s="2" t="s">
        <v>8</v>
      </c>
      <c r="H91" s="19" t="e">
        <f>'[1]1.2.sz.mell. '!C91+'[1]1.3.sz.mell.'!C91+'[1]1.4.sz.mell. '!C91+#REF!</f>
        <v>#VALUE!</v>
      </c>
      <c r="I91" s="3"/>
    </row>
    <row r="92" spans="1:9" s="13" customFormat="1" ht="12" customHeight="1" thickBot="1" x14ac:dyDescent="0.25">
      <c r="A92" s="78" t="s">
        <v>9</v>
      </c>
      <c r="B92" s="79" t="s">
        <v>10</v>
      </c>
      <c r="C92" s="12" t="s">
        <v>11</v>
      </c>
      <c r="H92" s="19" t="e">
        <f>'[1]1.2.sz.mell. '!C92+'[1]1.3.sz.mell.'!C92+'[1]1.4.sz.mell. '!C92+#REF!</f>
        <v>#VALUE!</v>
      </c>
      <c r="I92" s="3"/>
    </row>
    <row r="93" spans="1:9" ht="12" customHeight="1" thickBot="1" x14ac:dyDescent="0.3">
      <c r="A93" s="80" t="s">
        <v>12</v>
      </c>
      <c r="B93" s="81" t="s">
        <v>181</v>
      </c>
      <c r="C93" s="82">
        <f t="shared" ref="C93:C154" si="6">SUM(D93:F93)</f>
        <v>2570323808</v>
      </c>
      <c r="D93" s="83">
        <f>+D94+D95+D96+D97+D98+D111</f>
        <v>739705108</v>
      </c>
      <c r="E93" s="84">
        <f>+E94+E95+E96+E97+E98+E111</f>
        <v>223670940</v>
      </c>
      <c r="F93" s="57">
        <f>F94+F95+F96+F97+F98+F111</f>
        <v>1606947760</v>
      </c>
      <c r="H93" s="19" t="e">
        <f>'[1]1.2.sz.mell. '!C93+'[1]1.3.sz.mell.'!C93+'[1]1.4.sz.mell. '!C93+#REF!</f>
        <v>#REF!</v>
      </c>
      <c r="I93" s="19" t="e">
        <f t="shared" ref="I93:I154" si="7">C93-H93</f>
        <v>#REF!</v>
      </c>
    </row>
    <row r="94" spans="1:9" ht="12" customHeight="1" thickBot="1" x14ac:dyDescent="0.3">
      <c r="A94" s="85" t="s">
        <v>14</v>
      </c>
      <c r="B94" s="86" t="s">
        <v>182</v>
      </c>
      <c r="C94" s="87">
        <f t="shared" si="6"/>
        <v>1060522902</v>
      </c>
      <c r="D94" s="88">
        <f>23173251+2787126+1407675+14384916+61829+2528076+5742073+5312587</f>
        <v>55397533</v>
      </c>
      <c r="E94" s="89">
        <f>147375885+935085+4069918</f>
        <v>152380888</v>
      </c>
      <c r="F94" s="89">
        <f>60512486+64039486+48091292+208655734+471445483</f>
        <v>852744481</v>
      </c>
      <c r="H94" s="19" t="e">
        <f>'[1]1.2.sz.mell. '!C94+'[1]1.3.sz.mell.'!C94+'[1]1.4.sz.mell. '!C94+#REF!</f>
        <v>#REF!</v>
      </c>
      <c r="I94" s="24" t="e">
        <f t="shared" si="7"/>
        <v>#REF!</v>
      </c>
    </row>
    <row r="95" spans="1:9" ht="12" customHeight="1" thickBot="1" x14ac:dyDescent="0.3">
      <c r="A95" s="25" t="s">
        <v>16</v>
      </c>
      <c r="B95" s="90" t="s">
        <v>183</v>
      </c>
      <c r="C95" s="87">
        <f t="shared" si="6"/>
        <v>220941970</v>
      </c>
      <c r="D95" s="41">
        <f>4364055+1409889+7817+2684650+14227+10944+444000+1007723+1067610</f>
        <v>11010915</v>
      </c>
      <c r="E95" s="28">
        <f>30406649+133681+815187</f>
        <v>31355517</v>
      </c>
      <c r="F95" s="28">
        <f>13261042+12834203+9499320+44850807+98130166</f>
        <v>178575538</v>
      </c>
      <c r="H95" s="19" t="e">
        <f>'[1]1.2.sz.mell. '!C95+'[1]1.3.sz.mell.'!C95+'[1]1.4.sz.mell. '!C95+#REF!</f>
        <v>#REF!</v>
      </c>
      <c r="I95" s="29" t="e">
        <f t="shared" si="7"/>
        <v>#REF!</v>
      </c>
    </row>
    <row r="96" spans="1:9" ht="12" customHeight="1" thickBot="1" x14ac:dyDescent="0.3">
      <c r="A96" s="25" t="s">
        <v>18</v>
      </c>
      <c r="B96" s="90" t="s">
        <v>184</v>
      </c>
      <c r="C96" s="87">
        <f>SUM(D96:F96)</f>
        <v>911691403</v>
      </c>
      <c r="D96" s="43">
        <f>415496+34588831+4192823+96000+889000+13277327+313996+3082677+698500+16688593+835000+27068590+825500+43854655+45600000+4500000+20525292+45669+157480+54851+3760587+437750+7125983+1438017+300000+49047304+2354100+10000+4070204+259082+8850000+765820</f>
        <v>296129127</v>
      </c>
      <c r="E96" s="44">
        <f>38780508+150000+369027+635000</f>
        <v>39934535</v>
      </c>
      <c r="F96" s="28">
        <f>229985778+15749737+50789082+80145873+198957271</f>
        <v>575627741</v>
      </c>
      <c r="H96" s="19" t="e">
        <f>'[1]1.2.sz.mell. '!C96+'[1]1.3.sz.mell.'!C96+'[1]1.4.sz.mell. '!C96+#REF!</f>
        <v>#REF!</v>
      </c>
      <c r="I96" s="29" t="e">
        <f t="shared" si="7"/>
        <v>#REF!</v>
      </c>
    </row>
    <row r="97" spans="1:9" ht="12" customHeight="1" thickBot="1" x14ac:dyDescent="0.3">
      <c r="A97" s="25" t="s">
        <v>20</v>
      </c>
      <c r="B97" s="90" t="s">
        <v>185</v>
      </c>
      <c r="C97" s="91">
        <f t="shared" ref="C97:C113" si="8">SUM(D97:F97)</f>
        <v>75850000</v>
      </c>
      <c r="D97" s="43">
        <f>24250000+48100000+3500000</f>
        <v>75850000</v>
      </c>
      <c r="E97" s="44"/>
      <c r="F97" s="44"/>
      <c r="H97" s="19" t="e">
        <f>'[1]1.2.sz.mell. '!C97+'[1]1.3.sz.mell.'!C97+'[1]1.4.sz.mell. '!C97+#REF!</f>
        <v>#REF!</v>
      </c>
      <c r="I97" s="29" t="e">
        <f t="shared" si="7"/>
        <v>#REF!</v>
      </c>
    </row>
    <row r="98" spans="1:9" ht="12" customHeight="1" thickBot="1" x14ac:dyDescent="0.3">
      <c r="A98" s="25" t="s">
        <v>186</v>
      </c>
      <c r="B98" s="92" t="s">
        <v>187</v>
      </c>
      <c r="C98" s="87">
        <f t="shared" si="8"/>
        <v>221964570</v>
      </c>
      <c r="D98" s="43">
        <f>SUM(D99:D110)</f>
        <v>221964570</v>
      </c>
      <c r="E98" s="43">
        <f t="shared" ref="E98" si="9">SUM(E99:E110)</f>
        <v>0</v>
      </c>
      <c r="F98" s="44"/>
      <c r="H98" s="19" t="e">
        <f>'[1]1.2.sz.mell. '!C98+'[1]1.3.sz.mell.'!C98+'[1]1.4.sz.mell. '!C98+#REF!</f>
        <v>#REF!</v>
      </c>
      <c r="I98" s="29" t="e">
        <f t="shared" si="7"/>
        <v>#REF!</v>
      </c>
    </row>
    <row r="99" spans="1:9" ht="12" customHeight="1" thickBot="1" x14ac:dyDescent="0.3">
      <c r="A99" s="25" t="s">
        <v>24</v>
      </c>
      <c r="B99" s="90" t="s">
        <v>188</v>
      </c>
      <c r="C99" s="87">
        <f t="shared" si="8"/>
        <v>100000</v>
      </c>
      <c r="D99" s="43">
        <v>100000</v>
      </c>
      <c r="E99" s="44"/>
      <c r="F99" s="44"/>
      <c r="H99" s="19" t="e">
        <f>'[1]1.2.sz.mell. '!C99+'[1]1.3.sz.mell.'!C99+'[1]1.4.sz.mell. '!C99+#REF!</f>
        <v>#REF!</v>
      </c>
      <c r="I99" s="29" t="e">
        <f t="shared" si="7"/>
        <v>#REF!</v>
      </c>
    </row>
    <row r="100" spans="1:9" ht="12" customHeight="1" thickBot="1" x14ac:dyDescent="0.3">
      <c r="A100" s="25" t="s">
        <v>189</v>
      </c>
      <c r="B100" s="93" t="s">
        <v>190</v>
      </c>
      <c r="C100" s="87">
        <f t="shared" si="8"/>
        <v>0</v>
      </c>
      <c r="D100" s="43"/>
      <c r="E100" s="44"/>
      <c r="F100" s="44"/>
      <c r="H100" s="19" t="e">
        <f>'[1]1.2.sz.mell. '!C100+'[1]1.3.sz.mell.'!C100+'[1]1.4.sz.mell. '!C100+#REF!</f>
        <v>#REF!</v>
      </c>
      <c r="I100" s="29" t="e">
        <f t="shared" si="7"/>
        <v>#REF!</v>
      </c>
    </row>
    <row r="101" spans="1:9" ht="12" customHeight="1" thickBot="1" x14ac:dyDescent="0.3">
      <c r="A101" s="25" t="s">
        <v>191</v>
      </c>
      <c r="B101" s="93" t="s">
        <v>192</v>
      </c>
      <c r="C101" s="87">
        <f t="shared" si="8"/>
        <v>0</v>
      </c>
      <c r="D101" s="43"/>
      <c r="E101" s="44"/>
      <c r="F101" s="44"/>
      <c r="H101" s="19" t="e">
        <f>'[1]1.2.sz.mell. '!C101+'[1]1.3.sz.mell.'!C101+'[1]1.4.sz.mell. '!C101+#REF!</f>
        <v>#REF!</v>
      </c>
      <c r="I101" s="29" t="e">
        <f t="shared" si="7"/>
        <v>#REF!</v>
      </c>
    </row>
    <row r="102" spans="1:9" ht="12" customHeight="1" thickBot="1" x14ac:dyDescent="0.3">
      <c r="A102" s="25" t="s">
        <v>193</v>
      </c>
      <c r="B102" s="94" t="s">
        <v>194</v>
      </c>
      <c r="C102" s="87">
        <f t="shared" si="8"/>
        <v>0</v>
      </c>
      <c r="D102" s="43"/>
      <c r="E102" s="44"/>
      <c r="F102" s="44"/>
      <c r="H102" s="19" t="e">
        <f>'[1]1.2.sz.mell. '!C102+'[1]1.3.sz.mell.'!C102+'[1]1.4.sz.mell. '!C102+#REF!</f>
        <v>#REF!</v>
      </c>
      <c r="I102" s="29" t="e">
        <f t="shared" si="7"/>
        <v>#REF!</v>
      </c>
    </row>
    <row r="103" spans="1:9" ht="12" customHeight="1" thickBot="1" x14ac:dyDescent="0.3">
      <c r="A103" s="25" t="s">
        <v>195</v>
      </c>
      <c r="B103" s="95" t="s">
        <v>196</v>
      </c>
      <c r="C103" s="87">
        <f t="shared" si="8"/>
        <v>0</v>
      </c>
      <c r="D103" s="43"/>
      <c r="E103" s="44"/>
      <c r="F103" s="44"/>
      <c r="H103" s="19" t="e">
        <f>'[1]1.2.sz.mell. '!C103+'[1]1.3.sz.mell.'!C103+'[1]1.4.sz.mell. '!C103+#REF!</f>
        <v>#REF!</v>
      </c>
      <c r="I103" s="29" t="e">
        <f t="shared" si="7"/>
        <v>#REF!</v>
      </c>
    </row>
    <row r="104" spans="1:9" ht="12" customHeight="1" thickBot="1" x14ac:dyDescent="0.3">
      <c r="A104" s="25" t="s">
        <v>197</v>
      </c>
      <c r="B104" s="95" t="s">
        <v>198</v>
      </c>
      <c r="C104" s="87">
        <f t="shared" si="8"/>
        <v>0</v>
      </c>
      <c r="D104" s="43"/>
      <c r="E104" s="44"/>
      <c r="F104" s="44"/>
      <c r="H104" s="19" t="e">
        <f>'[1]1.2.sz.mell. '!C104+'[1]1.3.sz.mell.'!C104+'[1]1.4.sz.mell. '!C104+#REF!</f>
        <v>#REF!</v>
      </c>
      <c r="I104" s="29" t="e">
        <f t="shared" si="7"/>
        <v>#REF!</v>
      </c>
    </row>
    <row r="105" spans="1:9" ht="12" customHeight="1" thickBot="1" x14ac:dyDescent="0.3">
      <c r="A105" s="25" t="s">
        <v>199</v>
      </c>
      <c r="B105" s="94" t="s">
        <v>200</v>
      </c>
      <c r="C105" s="87">
        <f t="shared" si="8"/>
        <v>590500</v>
      </c>
      <c r="D105" s="43">
        <f>523000+67500</f>
        <v>590500</v>
      </c>
      <c r="E105" s="44"/>
      <c r="F105" s="44"/>
      <c r="H105" s="19" t="e">
        <f>'[1]1.2.sz.mell. '!C105+'[1]1.3.sz.mell.'!C105+'[1]1.4.sz.mell. '!C105+#REF!</f>
        <v>#REF!</v>
      </c>
      <c r="I105" s="29" t="e">
        <f t="shared" si="7"/>
        <v>#REF!</v>
      </c>
    </row>
    <row r="106" spans="1:9" ht="12" customHeight="1" thickBot="1" x14ac:dyDescent="0.3">
      <c r="A106" s="25" t="s">
        <v>201</v>
      </c>
      <c r="B106" s="94" t="s">
        <v>202</v>
      </c>
      <c r="C106" s="87">
        <f t="shared" si="8"/>
        <v>0</v>
      </c>
      <c r="D106" s="43"/>
      <c r="E106" s="44"/>
      <c r="F106" s="44"/>
      <c r="H106" s="19" t="e">
        <f>'[1]1.2.sz.mell. '!C106+'[1]1.3.sz.mell.'!C106+'[1]1.4.sz.mell. '!C106+#REF!</f>
        <v>#REF!</v>
      </c>
      <c r="I106" s="29" t="e">
        <f t="shared" si="7"/>
        <v>#REF!</v>
      </c>
    </row>
    <row r="107" spans="1:9" ht="12" customHeight="1" thickBot="1" x14ac:dyDescent="0.3">
      <c r="A107" s="25" t="s">
        <v>203</v>
      </c>
      <c r="B107" s="95" t="s">
        <v>204</v>
      </c>
      <c r="C107" s="87">
        <f t="shared" si="8"/>
        <v>0</v>
      </c>
      <c r="D107" s="43"/>
      <c r="E107" s="44"/>
      <c r="F107" s="44"/>
      <c r="H107" s="19" t="e">
        <f>'[1]1.2.sz.mell. '!C107+'[1]1.3.sz.mell.'!C107+'[1]1.4.sz.mell. '!C107+#REF!</f>
        <v>#REF!</v>
      </c>
      <c r="I107" s="29" t="e">
        <f t="shared" si="7"/>
        <v>#REF!</v>
      </c>
    </row>
    <row r="108" spans="1:9" ht="12" customHeight="1" thickBot="1" x14ac:dyDescent="0.3">
      <c r="A108" s="96" t="s">
        <v>205</v>
      </c>
      <c r="B108" s="93" t="s">
        <v>206</v>
      </c>
      <c r="C108" s="87">
        <f t="shared" si="8"/>
        <v>0</v>
      </c>
      <c r="D108" s="43"/>
      <c r="E108" s="44"/>
      <c r="F108" s="44"/>
      <c r="H108" s="19" t="e">
        <f>'[1]1.2.sz.mell. '!C108+'[1]1.3.sz.mell.'!C108+'[1]1.4.sz.mell. '!C108+#REF!</f>
        <v>#REF!</v>
      </c>
      <c r="I108" s="29" t="e">
        <f t="shared" si="7"/>
        <v>#REF!</v>
      </c>
    </row>
    <row r="109" spans="1:9" ht="12" customHeight="1" thickBot="1" x14ac:dyDescent="0.3">
      <c r="A109" s="25" t="s">
        <v>207</v>
      </c>
      <c r="B109" s="93" t="s">
        <v>208</v>
      </c>
      <c r="C109" s="87">
        <f t="shared" si="8"/>
        <v>0</v>
      </c>
      <c r="D109" s="43"/>
      <c r="E109" s="44"/>
      <c r="F109" s="44"/>
      <c r="H109" s="19" t="e">
        <f>'[1]1.2.sz.mell. '!C109+'[1]1.3.sz.mell.'!C109+'[1]1.4.sz.mell. '!C109+#REF!</f>
        <v>#REF!</v>
      </c>
      <c r="I109" s="29" t="e">
        <f t="shared" si="7"/>
        <v>#REF!</v>
      </c>
    </row>
    <row r="110" spans="1:9" ht="12" customHeight="1" thickBot="1" x14ac:dyDescent="0.3">
      <c r="A110" s="31" t="s">
        <v>209</v>
      </c>
      <c r="B110" s="93" t="s">
        <v>210</v>
      </c>
      <c r="C110" s="87">
        <f t="shared" si="8"/>
        <v>221274070</v>
      </c>
      <c r="D110" s="41">
        <f>1000000+47869145+6604733+15489215+46984511+23326783+69312000+7332000+1437616+580000+1338067</f>
        <v>221274070</v>
      </c>
      <c r="E110" s="28"/>
      <c r="F110" s="44"/>
      <c r="H110" s="19" t="e">
        <f>'[1]1.2.sz.mell. '!C110+'[1]1.3.sz.mell.'!C110+'[1]1.4.sz.mell. '!C110+#REF!</f>
        <v>#REF!</v>
      </c>
      <c r="I110" s="29" t="e">
        <f t="shared" si="7"/>
        <v>#REF!</v>
      </c>
    </row>
    <row r="111" spans="1:9" ht="12" customHeight="1" thickBot="1" x14ac:dyDescent="0.3">
      <c r="A111" s="25" t="s">
        <v>211</v>
      </c>
      <c r="B111" s="90" t="s">
        <v>212</v>
      </c>
      <c r="C111" s="91">
        <f t="shared" si="8"/>
        <v>79352963</v>
      </c>
      <c r="D111" s="41">
        <f>SUM(D112:D113)</f>
        <v>79352963</v>
      </c>
      <c r="E111" s="41">
        <f t="shared" ref="E111" si="10">SUM(E112:E113)</f>
        <v>0</v>
      </c>
      <c r="F111" s="28"/>
      <c r="H111" s="19" t="e">
        <f>'[1]1.2.sz.mell. '!C111+'[1]1.3.sz.mell.'!C111+'[1]1.4.sz.mell. '!C111+#REF!</f>
        <v>#REF!</v>
      </c>
      <c r="I111" s="29" t="e">
        <f t="shared" si="7"/>
        <v>#REF!</v>
      </c>
    </row>
    <row r="112" spans="1:9" ht="12" customHeight="1" thickBot="1" x14ac:dyDescent="0.3">
      <c r="A112" s="25" t="s">
        <v>213</v>
      </c>
      <c r="B112" s="90" t="s">
        <v>214</v>
      </c>
      <c r="C112" s="87">
        <f t="shared" si="8"/>
        <v>15830503</v>
      </c>
      <c r="D112" s="43">
        <f>15000000-580000+1410503</f>
        <v>15830503</v>
      </c>
      <c r="E112" s="44"/>
      <c r="F112" s="28"/>
      <c r="H112" s="19" t="e">
        <f>'[1]1.2.sz.mell. '!C112+'[1]1.3.sz.mell.'!C112+'[1]1.4.sz.mell. '!C112+#REF!</f>
        <v>#REF!</v>
      </c>
      <c r="I112" s="29" t="e">
        <f t="shared" si="7"/>
        <v>#REF!</v>
      </c>
    </row>
    <row r="113" spans="1:9" ht="12" customHeight="1" thickBot="1" x14ac:dyDescent="0.3">
      <c r="A113" s="97" t="s">
        <v>215</v>
      </c>
      <c r="B113" s="98" t="s">
        <v>216</v>
      </c>
      <c r="C113" s="87">
        <f t="shared" si="8"/>
        <v>63522460</v>
      </c>
      <c r="D113" s="99">
        <f>63390965+131495</f>
        <v>63522460</v>
      </c>
      <c r="E113" s="100"/>
      <c r="F113" s="100"/>
      <c r="H113" s="19" t="e">
        <f>'[1]1.2.sz.mell. '!C113+'[1]1.3.sz.mell.'!C113+'[1]1.4.sz.mell. '!C113+#REF!</f>
        <v>#REF!</v>
      </c>
      <c r="I113" s="36" t="e">
        <f t="shared" si="7"/>
        <v>#REF!</v>
      </c>
    </row>
    <row r="114" spans="1:9" ht="12" customHeight="1" thickBot="1" x14ac:dyDescent="0.3">
      <c r="A114" s="101" t="s">
        <v>26</v>
      </c>
      <c r="B114" s="102" t="s">
        <v>217</v>
      </c>
      <c r="C114" s="103">
        <f t="shared" si="6"/>
        <v>510474338</v>
      </c>
      <c r="D114" s="17">
        <f>+D115+D117+D119</f>
        <v>486938334</v>
      </c>
      <c r="E114" s="16">
        <f>+E115+E117+E119</f>
        <v>3585917</v>
      </c>
      <c r="F114" s="104">
        <f>+F115+F117+F119</f>
        <v>19950087</v>
      </c>
      <c r="H114" s="19" t="e">
        <f>'[1]1.2.sz.mell. '!C114+'[1]1.3.sz.mell.'!C114+'[1]1.4.sz.mell. '!C114+#REF!</f>
        <v>#REF!</v>
      </c>
      <c r="I114" s="19" t="e">
        <f t="shared" si="7"/>
        <v>#REF!</v>
      </c>
    </row>
    <row r="115" spans="1:9" ht="15" customHeight="1" thickBot="1" x14ac:dyDescent="0.3">
      <c r="A115" s="20" t="s">
        <v>28</v>
      </c>
      <c r="B115" s="90" t="s">
        <v>218</v>
      </c>
      <c r="C115" s="87">
        <f t="shared" si="6"/>
        <v>377241731</v>
      </c>
      <c r="D115" s="45">
        <f>229989520+300000+13809000+835610+12076323+1270000+359410+4508500+2505001+5000+6704583+82307980</f>
        <v>354670927</v>
      </c>
      <c r="E115" s="23">
        <f>3355917+230000</f>
        <v>3585917</v>
      </c>
      <c r="F115" s="23">
        <f>506050+641350+1986214+1926590+13924683</f>
        <v>18984887</v>
      </c>
      <c r="H115" s="19" t="e">
        <f>'[1]1.2.sz.mell. '!C115+'[1]1.3.sz.mell.'!C115+'[1]1.4.sz.mell. '!C115+#REF!</f>
        <v>#REF!</v>
      </c>
      <c r="I115" s="24" t="e">
        <f t="shared" si="7"/>
        <v>#REF!</v>
      </c>
    </row>
    <row r="116" spans="1:9" ht="12" customHeight="1" thickBot="1" x14ac:dyDescent="0.3">
      <c r="A116" s="20" t="s">
        <v>30</v>
      </c>
      <c r="B116" s="105" t="s">
        <v>219</v>
      </c>
      <c r="C116" s="87">
        <f t="shared" si="6"/>
        <v>300690547</v>
      </c>
      <c r="D116" s="45">
        <f>156693000+42191010+12076323+6704583+82307980</f>
        <v>299972896</v>
      </c>
      <c r="E116" s="23"/>
      <c r="F116" s="23">
        <v>717651</v>
      </c>
      <c r="H116" s="19" t="e">
        <f>'[1]1.2.sz.mell. '!C116+'[1]1.3.sz.mell.'!C116+'[1]1.4.sz.mell. '!C116+#REF!</f>
        <v>#REF!</v>
      </c>
      <c r="I116" s="29" t="e">
        <f t="shared" si="7"/>
        <v>#REF!</v>
      </c>
    </row>
    <row r="117" spans="1:9" ht="12" customHeight="1" thickBot="1" x14ac:dyDescent="0.3">
      <c r="A117" s="20" t="s">
        <v>32</v>
      </c>
      <c r="B117" s="105" t="s">
        <v>220</v>
      </c>
      <c r="C117" s="91">
        <f t="shared" si="6"/>
        <v>106313501</v>
      </c>
      <c r="D117" s="41">
        <f>9517731+51474577+42450993+1905000</f>
        <v>105348301</v>
      </c>
      <c r="E117" s="28"/>
      <c r="F117" s="28">
        <v>965200</v>
      </c>
      <c r="H117" s="19" t="e">
        <f>'[1]1.2.sz.mell. '!C117+'[1]1.3.sz.mell.'!C117+'[1]1.4.sz.mell. '!C117+#REF!</f>
        <v>#REF!</v>
      </c>
      <c r="I117" s="29" t="e">
        <f t="shared" si="7"/>
        <v>#REF!</v>
      </c>
    </row>
    <row r="118" spans="1:9" ht="12" customHeight="1" thickBot="1" x14ac:dyDescent="0.3">
      <c r="A118" s="20" t="s">
        <v>34</v>
      </c>
      <c r="B118" s="105" t="s">
        <v>221</v>
      </c>
      <c r="C118" s="91">
        <f t="shared" si="6"/>
        <v>69859070</v>
      </c>
      <c r="D118" s="41">
        <f>28614577+42450993-1206500</f>
        <v>69859070</v>
      </c>
      <c r="E118" s="106"/>
      <c r="F118" s="41"/>
      <c r="H118" s="19" t="e">
        <f>'[1]1.2.sz.mell. '!C118+'[1]1.3.sz.mell.'!C118+'[1]1.4.sz.mell. '!C118+#REF!</f>
        <v>#REF!</v>
      </c>
      <c r="I118" s="29" t="e">
        <f t="shared" si="7"/>
        <v>#REF!</v>
      </c>
    </row>
    <row r="119" spans="1:9" ht="12" customHeight="1" thickBot="1" x14ac:dyDescent="0.3">
      <c r="A119" s="20" t="s">
        <v>36</v>
      </c>
      <c r="B119" s="32" t="s">
        <v>222</v>
      </c>
      <c r="C119" s="91">
        <f t="shared" si="6"/>
        <v>26919106</v>
      </c>
      <c r="D119" s="41">
        <f>SUM(D120:D127)</f>
        <v>26919106</v>
      </c>
      <c r="E119" s="41">
        <f t="shared" ref="E119" si="11">SUM(E120:E127)</f>
        <v>0</v>
      </c>
      <c r="F119" s="41"/>
      <c r="H119" s="19" t="e">
        <f>'[1]1.2.sz.mell. '!C119+'[1]1.3.sz.mell.'!C119+'[1]1.4.sz.mell. '!C119+#REF!</f>
        <v>#REF!</v>
      </c>
      <c r="I119" s="29" t="e">
        <f t="shared" si="7"/>
        <v>#REF!</v>
      </c>
    </row>
    <row r="120" spans="1:9" ht="12" customHeight="1" thickBot="1" x14ac:dyDescent="0.3">
      <c r="A120" s="20" t="s">
        <v>38</v>
      </c>
      <c r="B120" s="30" t="s">
        <v>223</v>
      </c>
      <c r="C120" s="91">
        <f t="shared" si="6"/>
        <v>0</v>
      </c>
      <c r="D120" s="34"/>
      <c r="E120" s="34"/>
      <c r="F120" s="41"/>
      <c r="H120" s="19" t="e">
        <f>'[1]1.2.sz.mell. '!C120+'[1]1.3.sz.mell.'!C120+'[1]1.4.sz.mell. '!C120+#REF!</f>
        <v>#REF!</v>
      </c>
      <c r="I120" s="29" t="e">
        <f t="shared" si="7"/>
        <v>#REF!</v>
      </c>
    </row>
    <row r="121" spans="1:9" ht="12" customHeight="1" thickBot="1" x14ac:dyDescent="0.3">
      <c r="A121" s="20" t="s">
        <v>224</v>
      </c>
      <c r="B121" s="107" t="s">
        <v>225</v>
      </c>
      <c r="C121" s="91">
        <f t="shared" si="6"/>
        <v>0</v>
      </c>
      <c r="D121" s="34"/>
      <c r="E121" s="34"/>
      <c r="F121" s="41"/>
      <c r="H121" s="19" t="e">
        <f>'[1]1.2.sz.mell. '!C121+'[1]1.3.sz.mell.'!C121+'[1]1.4.sz.mell. '!C121+#REF!</f>
        <v>#REF!</v>
      </c>
      <c r="I121" s="29" t="e">
        <f t="shared" si="7"/>
        <v>#REF!</v>
      </c>
    </row>
    <row r="122" spans="1:9" ht="16.5" thickBot="1" x14ac:dyDescent="0.3">
      <c r="A122" s="20" t="s">
        <v>226</v>
      </c>
      <c r="B122" s="95" t="s">
        <v>198</v>
      </c>
      <c r="C122" s="91">
        <f t="shared" si="6"/>
        <v>0</v>
      </c>
      <c r="D122" s="34"/>
      <c r="E122" s="34"/>
      <c r="F122" s="41"/>
      <c r="H122" s="19" t="e">
        <f>'[1]1.2.sz.mell. '!C122+'[1]1.3.sz.mell.'!C122+'[1]1.4.sz.mell. '!C122+#REF!</f>
        <v>#REF!</v>
      </c>
      <c r="I122" s="29" t="e">
        <f t="shared" si="7"/>
        <v>#REF!</v>
      </c>
    </row>
    <row r="123" spans="1:9" ht="12" customHeight="1" thickBot="1" x14ac:dyDescent="0.3">
      <c r="A123" s="20" t="s">
        <v>227</v>
      </c>
      <c r="B123" s="95" t="s">
        <v>228</v>
      </c>
      <c r="C123" s="91">
        <f t="shared" si="6"/>
        <v>0</v>
      </c>
      <c r="D123" s="34"/>
      <c r="E123" s="34"/>
      <c r="F123" s="41"/>
      <c r="H123" s="19" t="e">
        <f>'[1]1.2.sz.mell. '!C123+'[1]1.3.sz.mell.'!C123+'[1]1.4.sz.mell. '!C123+#REF!</f>
        <v>#REF!</v>
      </c>
      <c r="I123" s="29" t="e">
        <f t="shared" si="7"/>
        <v>#REF!</v>
      </c>
    </row>
    <row r="124" spans="1:9" ht="12" customHeight="1" thickBot="1" x14ac:dyDescent="0.3">
      <c r="A124" s="20" t="s">
        <v>229</v>
      </c>
      <c r="B124" s="95" t="s">
        <v>230</v>
      </c>
      <c r="C124" s="91">
        <f t="shared" si="6"/>
        <v>0</v>
      </c>
      <c r="D124" s="34"/>
      <c r="E124" s="34"/>
      <c r="F124" s="41"/>
      <c r="H124" s="19" t="e">
        <f>'[1]1.2.sz.mell. '!C124+'[1]1.3.sz.mell.'!C124+'[1]1.4.sz.mell. '!C124+#REF!</f>
        <v>#REF!</v>
      </c>
      <c r="I124" s="29" t="e">
        <f t="shared" si="7"/>
        <v>#REF!</v>
      </c>
    </row>
    <row r="125" spans="1:9" ht="12" customHeight="1" thickBot="1" x14ac:dyDescent="0.3">
      <c r="A125" s="20" t="s">
        <v>231</v>
      </c>
      <c r="B125" s="95" t="s">
        <v>204</v>
      </c>
      <c r="C125" s="91">
        <f t="shared" si="6"/>
        <v>0</v>
      </c>
      <c r="D125" s="34"/>
      <c r="E125" s="34"/>
      <c r="F125" s="41"/>
      <c r="H125" s="19" t="e">
        <f>'[1]1.2.sz.mell. '!C125+'[1]1.3.sz.mell.'!C125+'[1]1.4.sz.mell. '!C125+#REF!</f>
        <v>#REF!</v>
      </c>
      <c r="I125" s="29" t="e">
        <f t="shared" si="7"/>
        <v>#REF!</v>
      </c>
    </row>
    <row r="126" spans="1:9" ht="12" customHeight="1" thickBot="1" x14ac:dyDescent="0.3">
      <c r="A126" s="20" t="s">
        <v>232</v>
      </c>
      <c r="B126" s="95" t="s">
        <v>233</v>
      </c>
      <c r="C126" s="91">
        <f t="shared" si="6"/>
        <v>0</v>
      </c>
      <c r="D126" s="34"/>
      <c r="E126" s="34"/>
      <c r="F126" s="41"/>
      <c r="H126" s="19" t="e">
        <f>'[1]1.2.sz.mell. '!C126+'[1]1.3.sz.mell.'!C126+'[1]1.4.sz.mell. '!C126+#REF!</f>
        <v>#REF!</v>
      </c>
      <c r="I126" s="29" t="e">
        <f t="shared" si="7"/>
        <v>#REF!</v>
      </c>
    </row>
    <row r="127" spans="1:9" ht="16.5" thickBot="1" x14ac:dyDescent="0.3">
      <c r="A127" s="96" t="s">
        <v>234</v>
      </c>
      <c r="B127" s="95" t="s">
        <v>235</v>
      </c>
      <c r="C127" s="91">
        <f t="shared" si="6"/>
        <v>26919106</v>
      </c>
      <c r="D127" s="43">
        <f>650000+26269106</f>
        <v>26919106</v>
      </c>
      <c r="E127" s="43"/>
      <c r="F127" s="43"/>
      <c r="H127" s="19" t="e">
        <f>'[1]1.2.sz.mell. '!C127+'[1]1.3.sz.mell.'!C127+'[1]1.4.sz.mell. '!C127+#REF!</f>
        <v>#REF!</v>
      </c>
      <c r="I127" s="36" t="e">
        <f t="shared" si="7"/>
        <v>#REF!</v>
      </c>
    </row>
    <row r="128" spans="1:9" ht="12" customHeight="1" thickBot="1" x14ac:dyDescent="0.3">
      <c r="A128" s="14" t="s">
        <v>40</v>
      </c>
      <c r="B128" s="108" t="s">
        <v>236</v>
      </c>
      <c r="C128" s="103">
        <f t="shared" si="6"/>
        <v>3080798146</v>
      </c>
      <c r="D128" s="17">
        <f>+D93+D114</f>
        <v>1226643442</v>
      </c>
      <c r="E128" s="16">
        <f>+E93+E114</f>
        <v>227256857</v>
      </c>
      <c r="F128" s="16">
        <f>+F93+F114</f>
        <v>1626897847</v>
      </c>
      <c r="H128" s="19" t="e">
        <f>'[1]1.2.sz.mell. '!C128+'[1]1.3.sz.mell.'!C128+'[1]1.4.sz.mell. '!C128+#REF!</f>
        <v>#REF!</v>
      </c>
      <c r="I128" s="19" t="e">
        <f t="shared" si="7"/>
        <v>#REF!</v>
      </c>
    </row>
    <row r="129" spans="1:9" ht="12" customHeight="1" thickBot="1" x14ac:dyDescent="0.3">
      <c r="A129" s="14" t="s">
        <v>237</v>
      </c>
      <c r="B129" s="108" t="s">
        <v>238</v>
      </c>
      <c r="C129" s="103">
        <f t="shared" si="6"/>
        <v>116952500</v>
      </c>
      <c r="D129" s="17">
        <f>+D130+D131+D132</f>
        <v>116952500</v>
      </c>
      <c r="E129" s="16">
        <f>+E130+E131+E132</f>
        <v>0</v>
      </c>
      <c r="F129" s="16">
        <f>+F130+F131+F132</f>
        <v>0</v>
      </c>
      <c r="H129" s="19" t="e">
        <f>'[1]1.2.sz.mell. '!C129+'[1]1.3.sz.mell.'!C129+'[1]1.4.sz.mell. '!C129+#REF!</f>
        <v>#REF!</v>
      </c>
      <c r="I129" s="19" t="e">
        <f t="shared" si="7"/>
        <v>#REF!</v>
      </c>
    </row>
    <row r="130" spans="1:9" ht="12" customHeight="1" thickBot="1" x14ac:dyDescent="0.3">
      <c r="A130" s="20" t="s">
        <v>56</v>
      </c>
      <c r="B130" s="105" t="s">
        <v>239</v>
      </c>
      <c r="C130" s="91">
        <f t="shared" si="6"/>
        <v>16952500</v>
      </c>
      <c r="D130" s="41">
        <f>11674500+5278000</f>
        <v>16952500</v>
      </c>
      <c r="E130" s="41"/>
      <c r="F130" s="41"/>
      <c r="H130" s="19" t="e">
        <f>'[1]1.2.sz.mell. '!C130+'[1]1.3.sz.mell.'!C130+'[1]1.4.sz.mell. '!C130+#REF!</f>
        <v>#REF!</v>
      </c>
      <c r="I130" s="24" t="e">
        <f t="shared" si="7"/>
        <v>#REF!</v>
      </c>
    </row>
    <row r="131" spans="1:9" ht="12" customHeight="1" thickBot="1" x14ac:dyDescent="0.3">
      <c r="A131" s="20" t="s">
        <v>62</v>
      </c>
      <c r="B131" s="105" t="s">
        <v>240</v>
      </c>
      <c r="C131" s="91">
        <f t="shared" si="6"/>
        <v>100000000</v>
      </c>
      <c r="D131" s="34">
        <v>100000000</v>
      </c>
      <c r="E131" s="34"/>
      <c r="F131" s="34"/>
      <c r="H131" s="19" t="e">
        <f>'[1]1.2.sz.mell. '!C131+'[1]1.3.sz.mell.'!C131+'[1]1.4.sz.mell. '!C131+#REF!</f>
        <v>#REF!</v>
      </c>
      <c r="I131" s="29" t="e">
        <f t="shared" si="7"/>
        <v>#REF!</v>
      </c>
    </row>
    <row r="132" spans="1:9" ht="12" customHeight="1" thickBot="1" x14ac:dyDescent="0.3">
      <c r="A132" s="96" t="s">
        <v>241</v>
      </c>
      <c r="B132" s="105" t="s">
        <v>242</v>
      </c>
      <c r="C132" s="109">
        <f t="shared" si="6"/>
        <v>0</v>
      </c>
      <c r="D132" s="34"/>
      <c r="E132" s="34"/>
      <c r="F132" s="34"/>
      <c r="H132" s="19" t="e">
        <f>'[1]1.2.sz.mell. '!C132+'[1]1.3.sz.mell.'!C132+'[1]1.4.sz.mell. '!C132+#REF!</f>
        <v>#REF!</v>
      </c>
      <c r="I132" s="36" t="e">
        <f t="shared" si="7"/>
        <v>#REF!</v>
      </c>
    </row>
    <row r="133" spans="1:9" ht="12" customHeight="1" thickBot="1" x14ac:dyDescent="0.3">
      <c r="A133" s="14" t="s">
        <v>70</v>
      </c>
      <c r="B133" s="108" t="s">
        <v>243</v>
      </c>
      <c r="C133" s="103">
        <f t="shared" si="6"/>
        <v>0</v>
      </c>
      <c r="D133" s="17">
        <f>+D134+D135+D136+D137+D138+D139</f>
        <v>0</v>
      </c>
      <c r="E133" s="16">
        <f>+E134+E135+E136+E137+E138+E139</f>
        <v>0</v>
      </c>
      <c r="F133" s="16">
        <f>SUM(F134:F139)</f>
        <v>0</v>
      </c>
      <c r="H133" s="19" t="e">
        <f>'[1]1.2.sz.mell. '!C133+'[1]1.3.sz.mell.'!C133+'[1]1.4.sz.mell. '!C133+#REF!</f>
        <v>#REF!</v>
      </c>
      <c r="I133" s="19" t="e">
        <f t="shared" si="7"/>
        <v>#REF!</v>
      </c>
    </row>
    <row r="134" spans="1:9" ht="12" customHeight="1" thickBot="1" x14ac:dyDescent="0.3">
      <c r="A134" s="20" t="s">
        <v>72</v>
      </c>
      <c r="B134" s="110" t="s">
        <v>244</v>
      </c>
      <c r="C134" s="91">
        <f t="shared" si="6"/>
        <v>0</v>
      </c>
      <c r="D134" s="34"/>
      <c r="E134" s="34"/>
      <c r="F134" s="34"/>
      <c r="H134" s="19" t="e">
        <f>'[1]1.2.sz.mell. '!C134+'[1]1.3.sz.mell.'!C134+'[1]1.4.sz.mell. '!C134+#REF!</f>
        <v>#REF!</v>
      </c>
      <c r="I134" s="24" t="e">
        <f t="shared" si="7"/>
        <v>#REF!</v>
      </c>
    </row>
    <row r="135" spans="1:9" ht="12" customHeight="1" thickBot="1" x14ac:dyDescent="0.3">
      <c r="A135" s="20" t="s">
        <v>74</v>
      </c>
      <c r="B135" s="110" t="s">
        <v>245</v>
      </c>
      <c r="C135" s="91">
        <f t="shared" si="6"/>
        <v>0</v>
      </c>
      <c r="D135" s="34"/>
      <c r="E135" s="34"/>
      <c r="F135" s="34"/>
      <c r="H135" s="19" t="e">
        <f>'[1]1.2.sz.mell. '!C135+'[1]1.3.sz.mell.'!C135+'[1]1.4.sz.mell. '!C135+#REF!</f>
        <v>#REF!</v>
      </c>
      <c r="I135" s="29" t="e">
        <f t="shared" si="7"/>
        <v>#REF!</v>
      </c>
    </row>
    <row r="136" spans="1:9" ht="12" customHeight="1" thickBot="1" x14ac:dyDescent="0.3">
      <c r="A136" s="20" t="s">
        <v>76</v>
      </c>
      <c r="B136" s="110" t="s">
        <v>246</v>
      </c>
      <c r="C136" s="91">
        <f t="shared" si="6"/>
        <v>0</v>
      </c>
      <c r="D136" s="34"/>
      <c r="E136" s="34"/>
      <c r="F136" s="34"/>
      <c r="H136" s="19" t="e">
        <f>'[1]1.2.sz.mell. '!C136+'[1]1.3.sz.mell.'!C136+'[1]1.4.sz.mell. '!C136+#REF!</f>
        <v>#REF!</v>
      </c>
      <c r="I136" s="29" t="e">
        <f t="shared" si="7"/>
        <v>#REF!</v>
      </c>
    </row>
    <row r="137" spans="1:9" ht="12" customHeight="1" thickBot="1" x14ac:dyDescent="0.3">
      <c r="A137" s="20" t="s">
        <v>78</v>
      </c>
      <c r="B137" s="110" t="s">
        <v>247</v>
      </c>
      <c r="C137" s="91">
        <f t="shared" si="6"/>
        <v>0</v>
      </c>
      <c r="D137" s="34"/>
      <c r="E137" s="34"/>
      <c r="F137" s="34"/>
      <c r="H137" s="19" t="e">
        <f>'[1]1.2.sz.mell. '!C137+'[1]1.3.sz.mell.'!C137+'[1]1.4.sz.mell. '!C137+#REF!</f>
        <v>#REF!</v>
      </c>
      <c r="I137" s="29" t="e">
        <f t="shared" si="7"/>
        <v>#REF!</v>
      </c>
    </row>
    <row r="138" spans="1:9" ht="12" customHeight="1" thickBot="1" x14ac:dyDescent="0.3">
      <c r="A138" s="20" t="s">
        <v>80</v>
      </c>
      <c r="B138" s="110" t="s">
        <v>248</v>
      </c>
      <c r="C138" s="91">
        <f t="shared" si="6"/>
        <v>0</v>
      </c>
      <c r="D138" s="34"/>
      <c r="E138" s="34"/>
      <c r="F138" s="34"/>
      <c r="H138" s="19" t="e">
        <f>'[1]1.2.sz.mell. '!C138+'[1]1.3.sz.mell.'!C138+'[1]1.4.sz.mell. '!C138+#REF!</f>
        <v>#REF!</v>
      </c>
      <c r="I138" s="29" t="e">
        <f t="shared" si="7"/>
        <v>#REF!</v>
      </c>
    </row>
    <row r="139" spans="1:9" ht="12" customHeight="1" thickBot="1" x14ac:dyDescent="0.3">
      <c r="A139" s="96" t="s">
        <v>82</v>
      </c>
      <c r="B139" s="110" t="s">
        <v>249</v>
      </c>
      <c r="C139" s="109">
        <f t="shared" si="6"/>
        <v>0</v>
      </c>
      <c r="D139" s="34"/>
      <c r="E139" s="34"/>
      <c r="F139" s="34"/>
      <c r="H139" s="19" t="e">
        <f>'[1]1.2.sz.mell. '!C139+'[1]1.3.sz.mell.'!C139+'[1]1.4.sz.mell. '!C139+#REF!</f>
        <v>#REF!</v>
      </c>
      <c r="I139" s="36" t="e">
        <f t="shared" si="7"/>
        <v>#REF!</v>
      </c>
    </row>
    <row r="140" spans="1:9" ht="12" customHeight="1" thickBot="1" x14ac:dyDescent="0.3">
      <c r="A140" s="14" t="s">
        <v>94</v>
      </c>
      <c r="B140" s="108" t="s">
        <v>250</v>
      </c>
      <c r="C140" s="103">
        <f t="shared" si="6"/>
        <v>41904332</v>
      </c>
      <c r="D140" s="49">
        <f>+D141+D142+D143+D144</f>
        <v>41904332</v>
      </c>
      <c r="E140" s="50">
        <f>+E141+E142+E143+E144</f>
        <v>0</v>
      </c>
      <c r="F140" s="50">
        <f>+F141+F142+F143+F144</f>
        <v>0</v>
      </c>
      <c r="H140" s="19" t="e">
        <f>'[1]1.2.sz.mell. '!C140+'[1]1.3.sz.mell.'!C140+'[1]1.4.sz.mell. '!C140+#REF!</f>
        <v>#REF!</v>
      </c>
      <c r="I140" s="19" t="e">
        <f t="shared" si="7"/>
        <v>#REF!</v>
      </c>
    </row>
    <row r="141" spans="1:9" ht="12" customHeight="1" thickBot="1" x14ac:dyDescent="0.3">
      <c r="A141" s="20" t="s">
        <v>96</v>
      </c>
      <c r="B141" s="110" t="s">
        <v>251</v>
      </c>
      <c r="C141" s="111">
        <f t="shared" si="6"/>
        <v>0</v>
      </c>
      <c r="D141" s="34"/>
      <c r="E141" s="34"/>
      <c r="F141" s="34"/>
      <c r="H141" s="19" t="e">
        <f>'[1]1.2.sz.mell. '!C141+'[1]1.3.sz.mell.'!C141+'[1]1.4.sz.mell. '!C141+#REF!</f>
        <v>#REF!</v>
      </c>
      <c r="I141" s="24" t="e">
        <f t="shared" si="7"/>
        <v>#REF!</v>
      </c>
    </row>
    <row r="142" spans="1:9" ht="12" customHeight="1" thickBot="1" x14ac:dyDescent="0.3">
      <c r="A142" s="20" t="s">
        <v>98</v>
      </c>
      <c r="B142" s="110" t="s">
        <v>252</v>
      </c>
      <c r="C142" s="91">
        <f t="shared" si="6"/>
        <v>41904332</v>
      </c>
      <c r="D142" s="34">
        <f>41904332</f>
        <v>41904332</v>
      </c>
      <c r="E142" s="34"/>
      <c r="F142" s="34"/>
      <c r="H142" s="19" t="e">
        <f>'[1]1.2.sz.mell. '!C142+'[1]1.3.sz.mell.'!C142+'[1]1.4.sz.mell. '!C142+#REF!</f>
        <v>#REF!</v>
      </c>
      <c r="I142" s="29" t="e">
        <f t="shared" si="7"/>
        <v>#REF!</v>
      </c>
    </row>
    <row r="143" spans="1:9" ht="12" customHeight="1" thickBot="1" x14ac:dyDescent="0.3">
      <c r="A143" s="20" t="s">
        <v>100</v>
      </c>
      <c r="B143" s="110" t="s">
        <v>253</v>
      </c>
      <c r="C143" s="111">
        <f t="shared" si="6"/>
        <v>0</v>
      </c>
      <c r="D143" s="34"/>
      <c r="E143" s="34"/>
      <c r="F143" s="34"/>
      <c r="H143" s="19" t="e">
        <f>'[1]1.2.sz.mell. '!C143+'[1]1.3.sz.mell.'!C143+'[1]1.4.sz.mell. '!C143+#REF!</f>
        <v>#REF!</v>
      </c>
      <c r="I143" s="29" t="e">
        <f t="shared" si="7"/>
        <v>#REF!</v>
      </c>
    </row>
    <row r="144" spans="1:9" ht="12" customHeight="1" thickBot="1" x14ac:dyDescent="0.3">
      <c r="A144" s="96" t="s">
        <v>102</v>
      </c>
      <c r="B144" s="92" t="s">
        <v>254</v>
      </c>
      <c r="C144" s="112">
        <f t="shared" si="6"/>
        <v>0</v>
      </c>
      <c r="D144" s="34"/>
      <c r="E144" s="34"/>
      <c r="F144" s="34"/>
      <c r="H144" s="19" t="e">
        <f>'[1]1.2.sz.mell. '!C144+'[1]1.3.sz.mell.'!C144+'[1]1.4.sz.mell. '!C144+#REF!</f>
        <v>#REF!</v>
      </c>
      <c r="I144" s="36" t="e">
        <f t="shared" si="7"/>
        <v>#REF!</v>
      </c>
    </row>
    <row r="145" spans="1:9" ht="12" customHeight="1" thickBot="1" x14ac:dyDescent="0.3">
      <c r="A145" s="14" t="s">
        <v>255</v>
      </c>
      <c r="B145" s="108" t="s">
        <v>256</v>
      </c>
      <c r="C145" s="103">
        <f t="shared" si="6"/>
        <v>0</v>
      </c>
      <c r="D145" s="113">
        <f>+D146+D147+D148+D149+D150</f>
        <v>0</v>
      </c>
      <c r="E145" s="114">
        <f>+E146+E147+E148+E149+E150</f>
        <v>0</v>
      </c>
      <c r="F145" s="114">
        <f>SUM(F146:F150)</f>
        <v>0</v>
      </c>
      <c r="H145" s="19" t="e">
        <f>'[1]1.2.sz.mell. '!C145+'[1]1.3.sz.mell.'!C145+'[1]1.4.sz.mell. '!C145+#REF!</f>
        <v>#REF!</v>
      </c>
      <c r="I145" s="19" t="e">
        <f t="shared" si="7"/>
        <v>#REF!</v>
      </c>
    </row>
    <row r="146" spans="1:9" ht="12" customHeight="1" thickBot="1" x14ac:dyDescent="0.3">
      <c r="A146" s="20" t="s">
        <v>108</v>
      </c>
      <c r="B146" s="110" t="s">
        <v>257</v>
      </c>
      <c r="C146" s="111">
        <f t="shared" si="6"/>
        <v>0</v>
      </c>
      <c r="D146" s="34"/>
      <c r="E146" s="34"/>
      <c r="F146" s="34"/>
      <c r="H146" s="19" t="e">
        <f>'[1]1.2.sz.mell. '!C146+'[1]1.3.sz.mell.'!C146+'[1]1.4.sz.mell. '!C146+#REF!</f>
        <v>#REF!</v>
      </c>
      <c r="I146" s="24" t="e">
        <f t="shared" si="7"/>
        <v>#REF!</v>
      </c>
    </row>
    <row r="147" spans="1:9" ht="12" customHeight="1" thickBot="1" x14ac:dyDescent="0.3">
      <c r="A147" s="20" t="s">
        <v>110</v>
      </c>
      <c r="B147" s="110" t="s">
        <v>258</v>
      </c>
      <c r="C147" s="111">
        <f t="shared" si="6"/>
        <v>0</v>
      </c>
      <c r="D147" s="34"/>
      <c r="E147" s="34"/>
      <c r="F147" s="34"/>
      <c r="H147" s="19" t="e">
        <f>'[1]1.2.sz.mell. '!C147+'[1]1.3.sz.mell.'!C147+'[1]1.4.sz.mell. '!C147+#REF!</f>
        <v>#REF!</v>
      </c>
      <c r="I147" s="29" t="e">
        <f t="shared" si="7"/>
        <v>#REF!</v>
      </c>
    </row>
    <row r="148" spans="1:9" ht="12" customHeight="1" thickBot="1" x14ac:dyDescent="0.3">
      <c r="A148" s="20" t="s">
        <v>112</v>
      </c>
      <c r="B148" s="110" t="s">
        <v>259</v>
      </c>
      <c r="C148" s="111">
        <f t="shared" si="6"/>
        <v>0</v>
      </c>
      <c r="D148" s="34"/>
      <c r="E148" s="34"/>
      <c r="F148" s="34"/>
      <c r="H148" s="19" t="e">
        <f>'[1]1.2.sz.mell. '!C148+'[1]1.3.sz.mell.'!C148+'[1]1.4.sz.mell. '!C148+#REF!</f>
        <v>#REF!</v>
      </c>
      <c r="I148" s="29" t="e">
        <f t="shared" si="7"/>
        <v>#REF!</v>
      </c>
    </row>
    <row r="149" spans="1:9" ht="12" customHeight="1" thickBot="1" x14ac:dyDescent="0.3">
      <c r="A149" s="20" t="s">
        <v>114</v>
      </c>
      <c r="B149" s="110" t="s">
        <v>260</v>
      </c>
      <c r="C149" s="111">
        <f t="shared" si="6"/>
        <v>0</v>
      </c>
      <c r="D149" s="34"/>
      <c r="E149" s="34"/>
      <c r="F149" s="34"/>
      <c r="H149" s="19" t="e">
        <f>'[1]1.2.sz.mell. '!C149+'[1]1.3.sz.mell.'!C149+'[1]1.4.sz.mell. '!C149+#REF!</f>
        <v>#REF!</v>
      </c>
      <c r="I149" s="29" t="e">
        <f t="shared" si="7"/>
        <v>#REF!</v>
      </c>
    </row>
    <row r="150" spans="1:9" ht="12" customHeight="1" thickBot="1" x14ac:dyDescent="0.3">
      <c r="A150" s="20" t="s">
        <v>261</v>
      </c>
      <c r="B150" s="110" t="s">
        <v>262</v>
      </c>
      <c r="C150" s="112">
        <f t="shared" si="6"/>
        <v>0</v>
      </c>
      <c r="D150" s="59"/>
      <c r="E150" s="59"/>
      <c r="F150" s="34"/>
      <c r="H150" s="19" t="e">
        <f>'[1]1.2.sz.mell. '!C150+'[1]1.3.sz.mell.'!C150+'[1]1.4.sz.mell. '!C150+#REF!</f>
        <v>#REF!</v>
      </c>
      <c r="I150" s="36" t="e">
        <f t="shared" si="7"/>
        <v>#REF!</v>
      </c>
    </row>
    <row r="151" spans="1:9" ht="12" customHeight="1" thickBot="1" x14ac:dyDescent="0.3">
      <c r="A151" s="14" t="s">
        <v>116</v>
      </c>
      <c r="B151" s="108" t="s">
        <v>263</v>
      </c>
      <c r="C151" s="103">
        <f t="shared" si="6"/>
        <v>0</v>
      </c>
      <c r="D151" s="113"/>
      <c r="E151" s="114"/>
      <c r="F151" s="115"/>
      <c r="H151" s="19" t="e">
        <f>'[1]1.2.sz.mell. '!C151+'[1]1.3.sz.mell.'!C151+'[1]1.4.sz.mell. '!C151+#REF!</f>
        <v>#REF!</v>
      </c>
      <c r="I151" s="19" t="e">
        <f t="shared" si="7"/>
        <v>#REF!</v>
      </c>
    </row>
    <row r="152" spans="1:9" ht="12" customHeight="1" thickBot="1" x14ac:dyDescent="0.3">
      <c r="A152" s="14" t="s">
        <v>264</v>
      </c>
      <c r="B152" s="108" t="s">
        <v>265</v>
      </c>
      <c r="C152" s="103">
        <f t="shared" si="6"/>
        <v>0</v>
      </c>
      <c r="D152" s="113"/>
      <c r="E152" s="114"/>
      <c r="F152" s="115"/>
      <c r="H152" s="19" t="e">
        <f>'[1]1.2.sz.mell. '!C152+'[1]1.3.sz.mell.'!C152+'[1]1.4.sz.mell. '!C152+#REF!</f>
        <v>#REF!</v>
      </c>
      <c r="I152" s="19" t="e">
        <f t="shared" si="7"/>
        <v>#REF!</v>
      </c>
    </row>
    <row r="153" spans="1:9" ht="15" customHeight="1" thickBot="1" x14ac:dyDescent="0.3">
      <c r="A153" s="14" t="s">
        <v>266</v>
      </c>
      <c r="B153" s="108" t="s">
        <v>267</v>
      </c>
      <c r="C153" s="103">
        <f t="shared" si="6"/>
        <v>158856832</v>
      </c>
      <c r="D153" s="116">
        <f>+D129+D133+D140+D145+D151+D152</f>
        <v>158856832</v>
      </c>
      <c r="E153" s="117">
        <f>+E129+E133+E140+E145+E151+E152</f>
        <v>0</v>
      </c>
      <c r="F153" s="117">
        <f>+F129+F133+F140+F145+F151+F152</f>
        <v>0</v>
      </c>
      <c r="G153" s="118"/>
      <c r="H153" s="19" t="e">
        <f>'[1]1.2.sz.mell. '!C153+'[1]1.3.sz.mell.'!C153+'[1]1.4.sz.mell. '!C153+#REF!</f>
        <v>#REF!</v>
      </c>
      <c r="I153" s="19" t="e">
        <f t="shared" si="7"/>
        <v>#REF!</v>
      </c>
    </row>
    <row r="154" spans="1:9" s="18" customFormat="1" ht="12.95" customHeight="1" thickBot="1" x14ac:dyDescent="0.25">
      <c r="A154" s="119" t="s">
        <v>268</v>
      </c>
      <c r="B154" s="120" t="s">
        <v>269</v>
      </c>
      <c r="C154" s="103">
        <f t="shared" si="6"/>
        <v>3239654978</v>
      </c>
      <c r="D154" s="116">
        <f>+D128+D153</f>
        <v>1385500274</v>
      </c>
      <c r="E154" s="117">
        <f>+E128+E153</f>
        <v>227256857</v>
      </c>
      <c r="F154" s="117">
        <f>+F128+F153</f>
        <v>1626897847</v>
      </c>
      <c r="H154" s="19" t="e">
        <f>'[1]1.2.sz.mell. '!C154+'[1]1.3.sz.mell.'!C154+'[1]1.4.sz.mell. '!C154+#REF!</f>
        <v>#REF!</v>
      </c>
      <c r="I154" s="19" t="e">
        <f t="shared" si="7"/>
        <v>#REF!</v>
      </c>
    </row>
    <row r="155" spans="1:9" ht="7.5" customHeight="1" x14ac:dyDescent="0.25">
      <c r="C155" s="121"/>
    </row>
    <row r="156" spans="1:9" x14ac:dyDescent="0.25">
      <c r="A156" s="122" t="s">
        <v>270</v>
      </c>
      <c r="B156" s="122"/>
      <c r="C156" s="122"/>
    </row>
    <row r="157" spans="1:9" ht="15" customHeight="1" thickBot="1" x14ac:dyDescent="0.3">
      <c r="A157" s="5" t="s">
        <v>271</v>
      </c>
      <c r="B157" s="5"/>
      <c r="C157" s="6" t="s">
        <v>2</v>
      </c>
    </row>
    <row r="158" spans="1:9" ht="13.5" customHeight="1" thickBot="1" x14ac:dyDescent="0.3">
      <c r="A158" s="14">
        <v>1</v>
      </c>
      <c r="B158" s="123" t="s">
        <v>272</v>
      </c>
      <c r="C158" s="16">
        <f>+C62-C128</f>
        <v>-375079874</v>
      </c>
      <c r="D158" s="75"/>
    </row>
    <row r="159" spans="1:9" ht="27.75" customHeight="1" thickBot="1" x14ac:dyDescent="0.3">
      <c r="A159" s="14" t="s">
        <v>26</v>
      </c>
      <c r="B159" s="123" t="s">
        <v>273</v>
      </c>
      <c r="C159" s="16">
        <f>+C86-C153</f>
        <v>375079874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KÖLTSÉGVETÉSÉNEK ÖSSZEVONT MÉRLEGE
&amp;R&amp;"Times New Roman CE,Félkövér dőlt"&amp;11 1. számú melléklet a 8/2019.(III.28.)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2019-03-28T13:32:02Z</dcterms:created>
  <dcterms:modified xsi:type="dcterms:W3CDTF">2019-03-28T13:32:03Z</dcterms:modified>
</cp:coreProperties>
</file>