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898" firstSheet="18" activeTab="2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3. sz. mell" sheetId="20" r:id="rId20"/>
    <sheet name="9.4. sz. mell" sheetId="21" r:id="rId21"/>
    <sheet name="9.5. sz. mell" sheetId="22" r:id="rId22"/>
    <sheet name="10.sz.mell" sheetId="23" r:id="rId23"/>
    <sheet name="1. sz tájékoztató t." sheetId="24" r:id="rId24"/>
    <sheet name="2. sz tájékoztató t" sheetId="25" r:id="rId25"/>
    <sheet name="3. sz tájékoztató t." sheetId="26" r:id="rId26"/>
    <sheet name="4.sz tájékoztató t." sheetId="27" r:id="rId27"/>
    <sheet name="5.sz tájékoztató t." sheetId="28" r:id="rId28"/>
    <sheet name="6.sz tájékoztató t." sheetId="29" r:id="rId29"/>
    <sheet name="7. sz tájékoztató t." sheetId="30" r:id="rId30"/>
    <sheet name="Munka1" sheetId="31" r:id="rId31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'9.3. sz. mell'!$1:$6</definedName>
    <definedName name="_xlnm.Print_Titles" localSheetId="20">'9.4. sz. mell'!$1:$6</definedName>
    <definedName name="_xlnm.Print_Titles" localSheetId="21">'9.5. sz. mell'!$1:$6</definedName>
    <definedName name="_xlnm.Print_Area" localSheetId="23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29">'7. sz tájékoztató t.'!$A$1:$E$37</definedName>
  </definedNames>
  <calcPr fullCalcOnLoad="1"/>
</workbook>
</file>

<file path=xl/sharedStrings.xml><?xml version="1.0" encoding="utf-8"?>
<sst xmlns="http://schemas.openxmlformats.org/spreadsheetml/2006/main" count="3876" uniqueCount="628">
  <si>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</si>
  <si>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</si>
  <si>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</si>
  <si>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</si>
  <si>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</si>
  <si>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</si>
  <si>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</si>
  <si>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</si>
  <si>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</si>
  <si>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</si>
  <si>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</si>
  <si>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</si>
  <si>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</si>
  <si>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</si>
  <si>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</si>
  <si>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</si>
  <si>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</si>
  <si>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</si>
  <si>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</si>
  <si>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</si>
  <si>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</si>
  <si>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</si>
  <si>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</si>
  <si>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</si>
  <si>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</si>
  <si>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</si>
  <si>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</si>
  <si>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</si>
  <si>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</si>
  <si>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</si>
  <si>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</si>
  <si>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</si>
  <si>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</si>
  <si>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</si>
  <si>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</si>
  <si>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</si>
  <si>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</si>
  <si>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</si>
  <si>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</si>
  <si>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</si>
  <si>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</si>
  <si>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</si>
  <si>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</si>
  <si>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</si>
  <si>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</si>
  <si>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</si>
  <si>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</si>
  <si>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</si>
  <si>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</si>
  <si>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</si>
  <si>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</si>
  <si>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</si>
  <si>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</si>
  <si>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</si>
  <si>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</si>
  <si>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</si>
  <si>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</si>
  <si>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</si>
  <si>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</si>
  <si>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</si>
  <si>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</si>
  <si>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</si>
  <si>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</si>
  <si>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</si>
  <si>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</si>
  <si>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</si>
  <si>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</si>
  <si>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</si>
  <si>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</si>
  <si>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</si>
  <si>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</si>
  <si>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</si>
  <si>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</si>
  <si>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</si>
  <si>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</si>
  <si>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</si>
  <si>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</si>
  <si>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</si>
  <si>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</si>
  <si>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</si>
  <si>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</si>
  <si>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</si>
  <si>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</si>
  <si>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</si>
  <si>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</si>
  <si>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</si>
  <si>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</si>
  <si>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</si>
  <si>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</si>
  <si>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</si>
  <si>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</si>
  <si>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</si>
  <si>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</si>
  <si>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</si>
  <si>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</si>
  <si>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</si>
  <si>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</si>
  <si>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</si>
  <si>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</si>
  <si>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</si>
  <si>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</si>
  <si>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</si>
  <si>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</si>
  <si>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</si>
  <si>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</si>
  <si>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</si>
  <si>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</si>
  <si>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</si>
  <si>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</si>
  <si>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</si>
  <si>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</si>
  <si>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</si>
  <si>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</si>
  <si>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</si>
  <si>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</si>
  <si>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</si>
  <si>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</si>
  <si>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</si>
  <si>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</si>
  <si>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</si>
  <si>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</si>
  <si>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</si>
  <si>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</si>
  <si>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</si>
  <si>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</si>
  <si>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</si>
  <si>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</si>
  <si>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</si>
  <si>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</si>
  <si>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</si>
  <si>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</si>
  <si>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</si>
  <si>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</si>
  <si>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</si>
  <si>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</si>
  <si>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</si>
  <si>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</si>
  <si>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</si>
  <si>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</si>
  <si>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</si>
  <si>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</si>
  <si>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</si>
  <si>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</si>
  <si>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</si>
  <si>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</si>
  <si>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</si>
  <si>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</si>
  <si>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</si>
  <si>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</si>
  <si>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</si>
  <si>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</si>
  <si>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</si>
  <si>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</si>
  <si>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</si>
  <si>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</si>
  <si>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</si>
  <si>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</si>
  <si>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</si>
  <si>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</si>
  <si>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</si>
  <si>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</si>
  <si>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</si>
  <si>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</si>
  <si>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</si>
  <si>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</si>
  <si>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</si>
  <si>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</si>
  <si>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</si>
  <si>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</si>
  <si>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</si>
  <si>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</si>
  <si>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</si>
  <si>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</si>
  <si>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</si>
  <si>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</si>
  <si>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</si>
  <si>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</si>
  <si>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</si>
  <si>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</si>
  <si>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</si>
  <si>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</si>
  <si>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</si>
  <si>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</si>
  <si>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</si>
  <si>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</si>
  <si>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</si>
  <si>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</si>
  <si>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</si>
  <si>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</si>
  <si>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</si>
  <si>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</si>
  <si>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</si>
  <si>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</si>
  <si>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</si>
  <si>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</si>
  <si>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</si>
  <si>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</si>
  <si>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</si>
  <si>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</si>
  <si>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</si>
  <si>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</si>
  <si>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</si>
  <si>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</si>
  <si>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</si>
  <si>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</si>
  <si>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</si>
  <si>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</si>
  <si>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</si>
  <si>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</si>
  <si>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</si>
  <si>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</si>
  <si>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</si>
  <si>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</si>
  <si>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</si>
  <si>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</si>
  <si>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</si>
  <si>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</si>
  <si>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</si>
  <si>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</si>
  <si>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</si>
  <si>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</si>
  <si>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</si>
  <si>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</si>
  <si>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</si>
  <si>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</si>
  <si>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</si>
  <si>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</si>
  <si>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</si>
  <si>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</si>
  <si>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</si>
  <si>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</si>
  <si>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</si>
  <si>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</si>
  <si>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</si>
  <si>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</si>
  <si>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</si>
  <si>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</si>
  <si>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</si>
  <si>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</si>
  <si>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</si>
  <si>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</si>
  <si>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</si>
  <si>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</si>
  <si>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</si>
  <si>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</si>
  <si>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</si>
  <si>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</si>
  <si>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</si>
  <si>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</si>
  <si>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</si>
  <si>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</si>
  <si>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</si>
  <si>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</si>
  <si>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</si>
  <si>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</si>
  <si>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</si>
  <si>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</si>
  <si>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</si>
  <si>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</si>
  <si>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</si>
  <si>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</si>
  <si>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</si>
  <si>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</si>
  <si>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</si>
  <si>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</si>
  <si>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</si>
  <si>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</si>
  <si>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</si>
  <si>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</si>
  <si>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</si>
  <si>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</si>
  <si>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</si>
  <si>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</si>
  <si>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</si>
  <si>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</si>
  <si>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</si>
  <si>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</si>
  <si>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</si>
  <si>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</si>
  <si>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</si>
  <si>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</si>
  <si>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</si>
  <si>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</si>
  <si>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</si>
  <si>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</si>
  <si>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</si>
  <si>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</si>
  <si>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</si>
  <si>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</si>
  <si>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</si>
  <si>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</si>
  <si>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</si>
  <si>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</si>
  <si>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</si>
  <si>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</si>
  <si>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</si>
  <si>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</si>
  <si>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</si>
  <si>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</si>
  <si>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</si>
  <si>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</si>
  <si>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</si>
  <si>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</si>
  <si>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</si>
  <si>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</si>
  <si>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</si>
  <si>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</si>
  <si>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</si>
  <si>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</si>
  <si>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</si>
  <si>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</si>
  <si>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</si>
  <si>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</si>
  <si>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</si>
  <si>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</si>
  <si>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</si>
  <si>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</si>
  <si>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</si>
  <si>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</si>
  <si>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</si>
  <si>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</si>
  <si>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</si>
  <si>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</si>
  <si>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</si>
  <si>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</si>
  <si>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</si>
  <si>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</si>
  <si>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</si>
  <si>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</si>
  <si>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</si>
  <si>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</si>
  <si>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</si>
  <si>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</si>
  <si>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</si>
  <si>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</si>
  <si>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</si>
  <si>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</si>
  <si>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</si>
  <si>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</si>
  <si>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</si>
  <si>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</si>
  <si>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</si>
  <si>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</si>
  <si>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</si>
  <si>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</si>
  <si>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</si>
  <si>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</si>
  <si>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</si>
  <si>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</si>
  <si>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</si>
  <si>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</si>
  <si>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</si>
  <si>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</si>
  <si>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</si>
  <si>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</si>
  <si>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</si>
  <si>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</si>
  <si>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</si>
  <si>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</si>
  <si>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</si>
  <si>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</si>
  <si>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</si>
  <si>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</si>
  <si>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</si>
  <si>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</si>
  <si>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</si>
  <si>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</si>
  <si>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</si>
  <si>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</si>
  <si>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</si>
  <si>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</si>
  <si>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</si>
  <si>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</si>
  <si>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</si>
  <si>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</si>
  <si>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</si>
  <si>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</si>
  <si>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</si>
  <si>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</si>
  <si>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</si>
  <si>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</si>
  <si>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</si>
  <si>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</si>
  <si>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</si>
  <si>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</si>
  <si>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</si>
  <si>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</si>
  <si>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</si>
  <si>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</si>
  <si>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</si>
  <si>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</si>
  <si>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</si>
  <si>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</si>
  <si>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</si>
  <si>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</si>
  <si>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</si>
  <si>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</si>
  <si>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</si>
  <si>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</si>
  <si>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</si>
  <si>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</si>
  <si>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</si>
  <si>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</si>
  <si>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</si>
  <si>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</si>
  <si>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</si>
  <si>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</si>
  <si>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</si>
  <si>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</si>
  <si>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</si>
  <si>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</si>
  <si>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</si>
  <si>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</si>
  <si>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</si>
  <si>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</si>
  <si>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</si>
  <si>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</si>
  <si>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</si>
  <si>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</si>
  <si>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</si>
  <si>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</si>
  <si>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</si>
  <si>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</si>
  <si>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</si>
  <si>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</si>
  <si>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</si>
  <si>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</si>
  <si>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</si>
  <si>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</si>
  <si>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</si>
  <si>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</si>
  <si>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</si>
  <si>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</si>
  <si>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</si>
  <si>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</si>
  <si>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</si>
  <si>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</si>
  <si>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</si>
  <si>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</si>
  <si>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</si>
  <si>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</si>
  <si>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</si>
  <si>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</si>
  <si>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</si>
  <si>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</si>
  <si>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</si>
  <si>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</si>
  <si>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</si>
  <si>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</si>
  <si>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</si>
  <si>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</si>
  <si>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</si>
  <si>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</si>
  <si>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</si>
  <si>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</si>
  <si>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</si>
  <si>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</si>
  <si>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</si>
  <si>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</si>
  <si>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</si>
  <si>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</si>
  <si>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</si>
  <si>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</si>
  <si>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</si>
  <si>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</si>
  <si>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</si>
  <si>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</si>
  <si>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</si>
  <si>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</si>
  <si>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</si>
  <si>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</si>
  <si>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</si>
  <si>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</si>
  <si>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</si>
  <si>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</si>
  <si>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</si>
  <si>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</si>
  <si>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</si>
  <si>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</si>
  <si>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</si>
  <si>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</si>
  <si>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</si>
  <si>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</si>
  <si>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</si>
  <si>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</si>
  <si>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</si>
  <si>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</si>
  <si>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</si>
  <si>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</si>
  <si>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</si>
  <si>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</si>
  <si>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</si>
  <si>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</si>
  <si>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</si>
  <si>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</si>
  <si>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</si>
  <si>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</si>
  <si>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</si>
  <si>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</si>
  <si>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</si>
  <si>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</si>
  <si>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</si>
  <si>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</si>
  <si>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</si>
  <si>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</si>
  <si>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</si>
  <si>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</si>
  <si>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</si>
  <si>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</si>
  <si>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</si>
  <si>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</si>
  <si>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</si>
  <si>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</si>
  <si>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</si>
  <si>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</si>
  <si>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</si>
  <si>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</si>
  <si>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</si>
  <si>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</si>
  <si>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</si>
  <si>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</si>
  <si>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</si>
  <si>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</si>
  <si>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</si>
  <si>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</si>
  <si>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</si>
  <si>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</si>
  <si>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</si>
  <si>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</si>
  <si>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</si>
  <si>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</si>
  <si>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</si>
  <si>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</si>
  <si>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</si>
  <si>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</si>
  <si>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</si>
  <si>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</si>
  <si>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</si>
  <si>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</si>
  <si>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</si>
  <si>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</si>
  <si>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</si>
  <si>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</si>
  <si>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</si>
  <si>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</si>
  <si>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</si>
  <si>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</si>
  <si>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</si>
  <si>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</si>
  <si>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</si>
  <si>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</si>
  <si>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</si>
  <si>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</si>
  <si>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</si>
  <si>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</si>
  <si>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</si>
  <si>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</si>
  <si>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</si>
  <si>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</si>
  <si>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</si>
  <si>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</si>
  <si>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</si>
  <si>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</si>
  <si>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</si>
  <si>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</si>
  <si>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</si>
  <si>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</si>
  <si>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</si>
  <si>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</si>
  <si>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</si>
  <si>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</si>
  <si>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</si>
  <si>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</si>
  <si>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Magánszemélyek kommunális adója</t>
  </si>
  <si>
    <t>Eleki Közös Hivatal eszközbeszerzés</t>
  </si>
  <si>
    <t>Eleki Közös Önkormányzati Hivatal</t>
  </si>
  <si>
    <t>Napköziotthonos Óvodák</t>
  </si>
  <si>
    <t>Reibel Mihály Városi Művelődési Központ és Könyvtár</t>
  </si>
  <si>
    <t>05</t>
  </si>
  <si>
    <t>Naplemente Idősek Otthona</t>
  </si>
  <si>
    <t>Éves tervezett létszám előirányzat (fő) 2015.08.31-ig</t>
  </si>
  <si>
    <t>Éves tervezett létszám előirányzat (fő) 2015.09.01-től</t>
  </si>
  <si>
    <t>06</t>
  </si>
  <si>
    <t>Magánszemélyek kommunálós adója</t>
  </si>
  <si>
    <t>Önkormányzati hivatal működési támogatása</t>
  </si>
  <si>
    <t>Zöldterület gazdálkodás</t>
  </si>
  <si>
    <t>Közvilágítás fenntartás</t>
  </si>
  <si>
    <t>Köztemető fenntartás</t>
  </si>
  <si>
    <t>Közutak fenntartása</t>
  </si>
  <si>
    <t>Lakott külterülettel kapcsolatos feladatok támogatása</t>
  </si>
  <si>
    <t>Óvodapedagógusok, és az óvodapedagógusok nevelő munkáját közvetlenül segítők bértámogatása</t>
  </si>
  <si>
    <t>Óvodaműködtetési támogatás</t>
  </si>
  <si>
    <t>Köznevelési intézmények működtetéséhez kapcsolódó támogatás</t>
  </si>
  <si>
    <t>Szociális étkeztetés</t>
  </si>
  <si>
    <t>Egyéb kötelező önkormányzati feladatok támogatása</t>
  </si>
  <si>
    <t>Település-üzemeltetéshez kapcsolódó feladatellátás kiegészítő támogatása</t>
  </si>
  <si>
    <t>Települési önkormányzatok szociális feladatainak egyéb támogatása</t>
  </si>
  <si>
    <t>Időskorúak átmeneti és tartós bentlakásos ellátása- szakmai dolgozók bértámogatása</t>
  </si>
  <si>
    <t>Időskorúak átmeneti és tartós bentlakásos ellátása- intézmény-üzemeltetési támogatása</t>
  </si>
  <si>
    <t>Intézményi gyermekétkeztetés kapcsán az étkeztetési feladatot ellátók után járó bértámogatás</t>
  </si>
  <si>
    <t>Intézményi gyermekétkeztetés üzemeltetési támogatása</t>
  </si>
  <si>
    <t>A rászoruló gyermekek intézményen kívüli szünidei étkeztetésének támogatása</t>
  </si>
  <si>
    <t>Települési önkormányzatok nyilvános könyvári és közművelődési feladatainak támogatása</t>
  </si>
  <si>
    <t>A 2015. évről áthúzódó bérkompenzáció támogatása</t>
  </si>
  <si>
    <t>Gyula és Környéke Többcélú Kistértégi Társulás</t>
  </si>
  <si>
    <t>Labdarugó Egyesület</t>
  </si>
  <si>
    <t>Működési támogatás</t>
  </si>
  <si>
    <t>Települési nemzetiségi önkormányzatok</t>
  </si>
  <si>
    <t>Tagdíj</t>
  </si>
  <si>
    <t>Rendőrség</t>
  </si>
  <si>
    <t>DAREH</t>
  </si>
  <si>
    <t>TÖOSZ, Katasztrófavédelem, Leader</t>
  </si>
  <si>
    <t>Tagdíjak</t>
  </si>
  <si>
    <t>Lakosság</t>
  </si>
  <si>
    <t>Bursa Hungarica ösztöndíj</t>
  </si>
  <si>
    <t>Civil szervezetek</t>
  </si>
  <si>
    <t>Felhalmozási támogatás</t>
  </si>
  <si>
    <t>Szennvíz rákötés ösztönzés</t>
  </si>
  <si>
    <t>Helyi védettségű épületek felújítás támogatása</t>
  </si>
  <si>
    <t>Ebből:   - működési célú</t>
  </si>
  <si>
    <t xml:space="preserve">              - felhalmozási célú</t>
  </si>
  <si>
    <t>ebből:            Építményadó</t>
  </si>
  <si>
    <t>Elek Város Önkormányzat adósságot keletkeztető ügyletekből és kezességvállalásokból fennálló kötelezettségei</t>
  </si>
  <si>
    <t>Elek Város Önkormányzat saját bevételeinek részletezése az adósságot keletkeztető ügyletből származó tárgyévi fizetési kötelezettség megállapításához</t>
  </si>
  <si>
    <t>Hivatal fűtési rendzserének korszerűsítése - dologi kiadás</t>
  </si>
  <si>
    <t>2013</t>
  </si>
  <si>
    <t>2014</t>
  </si>
  <si>
    <t>Általános Iskola Lőkösházi út 10. épületéének fűtéskorszrűsítése - dologi kiadás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</si>
</sst>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[$¥€-2]\ #\ ##,000_);[Red]\([$€-2]\ #\ ##,000\)"/>
    <numFmt numFmtId="174" formatCode="0.00000000"/>
    <numFmt numFmtId="175" formatCode="#,##0.0"/>
    <numFmt numFmtId="176" formatCode="mmm\ d/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i/>
      <sz val="10"/>
      <color indexed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10"/>
      <color indexed="8"/>
      <name val="Arial Unicode MS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7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23" borderId="0" applyNumberFormat="0" applyBorder="0" applyAlignment="0" applyProtection="0"/>
    <xf numFmtId="0" fontId="34" fillId="18" borderId="1" applyNumberFormat="0" applyAlignment="0" applyProtection="0"/>
    <xf numFmtId="0" fontId="34" fillId="7" borderId="1" applyNumberFormat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48" fillId="0" borderId="2" applyNumberFormat="0" applyFill="0" applyAlignment="0" applyProtection="0"/>
    <xf numFmtId="0" fontId="60" fillId="0" borderId="3" applyNumberFormat="0" applyFill="0" applyAlignment="0" applyProtection="0"/>
    <xf numFmtId="0" fontId="49" fillId="0" borderId="4" applyNumberFormat="0" applyFill="0" applyAlignment="0" applyProtection="0"/>
    <xf numFmtId="0" fontId="61" fillId="0" borderId="5" applyNumberFormat="0" applyFill="0" applyAlignment="0" applyProtection="0"/>
    <xf numFmtId="0" fontId="50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25" borderId="7" applyNumberFormat="0" applyAlignment="0" applyProtection="0"/>
    <xf numFmtId="0" fontId="35" fillId="1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0" fillId="8" borderId="9" applyNumberFormat="0" applyFont="0" applyAlignment="0" applyProtection="0"/>
    <xf numFmtId="0" fontId="46" fillId="10" borderId="9" applyNumberFormat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4" borderId="0" applyNumberFormat="0" applyBorder="0" applyAlignment="0" applyProtection="0"/>
    <xf numFmtId="0" fontId="3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13" borderId="0" applyNumberFormat="0" applyBorder="0" applyAlignment="0" applyProtection="0"/>
    <xf numFmtId="0" fontId="39" fillId="31" borderId="10" applyNumberFormat="0" applyAlignment="0" applyProtection="0"/>
    <xf numFmtId="0" fontId="39" fillId="19" borderId="10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4" fillId="31" borderId="1" applyNumberFormat="0" applyAlignment="0" applyProtection="0"/>
    <xf numFmtId="0" fontId="44" fillId="19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ill="0" applyBorder="0" applyAlignment="0" applyProtection="0"/>
  </cellStyleXfs>
  <cellXfs count="696">
    <xf numFmtId="0" fontId="0" fillId="0" borderId="0" xfId="0" applyAlignment="1">
      <alignment/>
    </xf>
    <xf numFmtId="0" fontId="0" fillId="0" borderId="0" xfId="96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96" applyFont="1" applyFill="1" applyBorder="1" applyAlignment="1" applyProtection="1">
      <alignment horizontal="center" vertical="center" wrapText="1"/>
      <protection/>
    </xf>
    <xf numFmtId="0" fontId="6" fillId="0" borderId="0" xfId="96" applyFont="1" applyFill="1" applyBorder="1" applyAlignment="1" applyProtection="1">
      <alignment vertical="center" wrapText="1"/>
      <protection/>
    </xf>
    <xf numFmtId="0" fontId="17" fillId="0" borderId="12" xfId="96" applyFont="1" applyFill="1" applyBorder="1" applyAlignment="1" applyProtection="1">
      <alignment horizontal="left" vertical="center" wrapText="1" indent="1"/>
      <protection/>
    </xf>
    <xf numFmtId="0" fontId="17" fillId="0" borderId="13" xfId="96" applyFont="1" applyFill="1" applyBorder="1" applyAlignment="1" applyProtection="1">
      <alignment horizontal="left" vertical="center" wrapText="1" indent="1"/>
      <protection/>
    </xf>
    <xf numFmtId="0" fontId="17" fillId="0" borderId="14" xfId="96" applyFont="1" applyFill="1" applyBorder="1" applyAlignment="1" applyProtection="1">
      <alignment horizontal="left" vertical="center" wrapText="1" indent="1"/>
      <protection/>
    </xf>
    <xf numFmtId="0" fontId="17" fillId="0" borderId="15" xfId="96" applyFont="1" applyFill="1" applyBorder="1" applyAlignment="1" applyProtection="1">
      <alignment horizontal="left" vertical="center" wrapText="1" indent="1"/>
      <protection/>
    </xf>
    <xf numFmtId="0" fontId="17" fillId="0" borderId="16" xfId="96" applyFont="1" applyFill="1" applyBorder="1" applyAlignment="1" applyProtection="1">
      <alignment horizontal="left" vertical="center" wrapText="1" indent="1"/>
      <protection/>
    </xf>
    <xf numFmtId="0" fontId="17" fillId="0" borderId="17" xfId="96" applyFont="1" applyFill="1" applyBorder="1" applyAlignment="1" applyProtection="1">
      <alignment horizontal="left" vertical="center" wrapText="1" indent="1"/>
      <protection/>
    </xf>
    <xf numFmtId="49" fontId="17" fillId="0" borderId="18" xfId="96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96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96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96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96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96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96" applyFont="1" applyFill="1" applyBorder="1" applyAlignment="1" applyProtection="1">
      <alignment horizontal="left" vertical="center" wrapText="1" indent="1"/>
      <protection/>
    </xf>
    <xf numFmtId="0" fontId="15" fillId="0" borderId="24" xfId="96" applyFont="1" applyFill="1" applyBorder="1" applyAlignment="1" applyProtection="1">
      <alignment horizontal="left" vertical="center" wrapText="1" indent="1"/>
      <protection/>
    </xf>
    <xf numFmtId="0" fontId="15" fillId="0" borderId="25" xfId="96" applyFont="1" applyFill="1" applyBorder="1" applyAlignment="1" applyProtection="1">
      <alignment horizontal="left" vertical="center" wrapText="1" indent="1"/>
      <protection/>
    </xf>
    <xf numFmtId="0" fontId="15" fillId="0" borderId="26" xfId="96" applyFont="1" applyFill="1" applyBorder="1" applyAlignment="1" applyProtection="1">
      <alignment horizontal="left" vertical="center" wrapText="1" indent="1"/>
      <protection/>
    </xf>
    <xf numFmtId="0" fontId="7" fillId="0" borderId="24" xfId="96" applyFont="1" applyFill="1" applyBorder="1" applyAlignment="1" applyProtection="1">
      <alignment horizontal="center" vertical="center" wrapText="1"/>
      <protection/>
    </xf>
    <xf numFmtId="0" fontId="7" fillId="0" borderId="25" xfId="96" applyFont="1" applyFill="1" applyBorder="1" applyAlignment="1" applyProtection="1">
      <alignment horizontal="center"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15" fillId="0" borderId="25" xfId="96" applyFont="1" applyFill="1" applyBorder="1" applyAlignment="1" applyProtection="1">
      <alignment vertical="center" wrapText="1"/>
      <protection/>
    </xf>
    <xf numFmtId="0" fontId="15" fillId="0" borderId="30" xfId="96" applyFont="1" applyFill="1" applyBorder="1" applyAlignment="1" applyProtection="1">
      <alignment vertical="center" wrapText="1"/>
      <protection/>
    </xf>
    <xf numFmtId="0" fontId="17" fillId="0" borderId="17" xfId="0" applyFont="1" applyBorder="1" applyAlignment="1" applyProtection="1">
      <alignment horizontal="left" vertical="center" indent="1"/>
      <protection locked="0"/>
    </xf>
    <xf numFmtId="0" fontId="15" fillId="0" borderId="24" xfId="96" applyFont="1" applyFill="1" applyBorder="1" applyAlignment="1" applyProtection="1">
      <alignment horizontal="center" vertical="center" wrapText="1"/>
      <protection/>
    </xf>
    <xf numFmtId="0" fontId="15" fillId="0" borderId="25" xfId="96" applyFont="1" applyFill="1" applyBorder="1" applyAlignment="1" applyProtection="1">
      <alignment horizontal="center" vertical="center" wrapText="1"/>
      <protection/>
    </xf>
    <xf numFmtId="0" fontId="15" fillId="0" borderId="31" xfId="96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25" xfId="97" applyFont="1" applyFill="1" applyBorder="1" applyAlignment="1" applyProtection="1">
      <alignment horizontal="left" vertical="center" indent="1"/>
      <protection/>
    </xf>
    <xf numFmtId="0" fontId="2" fillId="0" borderId="0" xfId="96" applyFill="1">
      <alignment/>
      <protection/>
    </xf>
    <xf numFmtId="0" fontId="7" fillId="0" borderId="31" xfId="96" applyFont="1" applyFill="1" applyBorder="1" applyAlignment="1" applyProtection="1">
      <alignment horizontal="center" vertical="center" wrapText="1"/>
      <protection/>
    </xf>
    <xf numFmtId="0" fontId="17" fillId="0" borderId="0" xfId="96" applyFont="1" applyFill="1">
      <alignment/>
      <protection/>
    </xf>
    <xf numFmtId="0" fontId="19" fillId="0" borderId="0" xfId="9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7" fillId="0" borderId="3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0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9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3" fontId="23" fillId="0" borderId="13" xfId="0" applyNumberFormat="1" applyFont="1" applyFill="1" applyBorder="1" applyAlignment="1" applyProtection="1">
      <alignment vertical="center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7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97" applyFont="1" applyFill="1" applyBorder="1" applyAlignment="1" applyProtection="1">
      <alignment horizontal="center" vertical="center" wrapText="1"/>
      <protection/>
    </xf>
    <xf numFmtId="0" fontId="7" fillId="0" borderId="30" xfId="97" applyFont="1" applyFill="1" applyBorder="1" applyAlignment="1" applyProtection="1">
      <alignment horizontal="center" vertical="center"/>
      <protection/>
    </xf>
    <xf numFmtId="0" fontId="7" fillId="0" borderId="42" xfId="97" applyFont="1" applyFill="1" applyBorder="1" applyAlignment="1" applyProtection="1">
      <alignment horizontal="center" vertical="center"/>
      <protection/>
    </xf>
    <xf numFmtId="0" fontId="2" fillId="0" borderId="0" xfId="97" applyFill="1" applyProtection="1">
      <alignment/>
      <protection/>
    </xf>
    <xf numFmtId="0" fontId="17" fillId="0" borderId="24" xfId="97" applyFont="1" applyFill="1" applyBorder="1" applyAlignment="1" applyProtection="1">
      <alignment horizontal="left" vertical="center" indent="1"/>
      <protection/>
    </xf>
    <xf numFmtId="0" fontId="2" fillId="0" borderId="0" xfId="97" applyFill="1" applyAlignment="1" applyProtection="1">
      <alignment vertical="center"/>
      <protection/>
    </xf>
    <xf numFmtId="0" fontId="17" fillId="0" borderId="18" xfId="97" applyFont="1" applyFill="1" applyBorder="1" applyAlignment="1" applyProtection="1">
      <alignment horizontal="left" vertical="center" indent="1"/>
      <protection/>
    </xf>
    <xf numFmtId="164" fontId="17" fillId="0" borderId="12" xfId="97" applyNumberFormat="1" applyFont="1" applyFill="1" applyBorder="1" applyAlignment="1" applyProtection="1">
      <alignment vertical="center"/>
      <protection locked="0"/>
    </xf>
    <xf numFmtId="164" fontId="17" fillId="0" borderId="28" xfId="97" applyNumberFormat="1" applyFont="1" applyFill="1" applyBorder="1" applyAlignment="1" applyProtection="1">
      <alignment vertical="center"/>
      <protection/>
    </xf>
    <xf numFmtId="0" fontId="17" fillId="0" borderId="19" xfId="97" applyFont="1" applyFill="1" applyBorder="1" applyAlignment="1" applyProtection="1">
      <alignment horizontal="left" vertical="center" indent="1"/>
      <protection/>
    </xf>
    <xf numFmtId="164" fontId="17" fillId="0" borderId="13" xfId="97" applyNumberFormat="1" applyFont="1" applyFill="1" applyBorder="1" applyAlignment="1" applyProtection="1">
      <alignment vertical="center"/>
      <protection locked="0"/>
    </xf>
    <xf numFmtId="164" fontId="17" fillId="0" borderId="27" xfId="97" applyNumberFormat="1" applyFont="1" applyFill="1" applyBorder="1" applyAlignment="1" applyProtection="1">
      <alignment vertical="center"/>
      <protection/>
    </xf>
    <xf numFmtId="0" fontId="2" fillId="0" borderId="0" xfId="97" applyFill="1" applyAlignment="1" applyProtection="1">
      <alignment vertical="center"/>
      <protection locked="0"/>
    </xf>
    <xf numFmtId="164" fontId="17" fillId="0" borderId="14" xfId="97" applyNumberFormat="1" applyFont="1" applyFill="1" applyBorder="1" applyAlignment="1" applyProtection="1">
      <alignment vertical="center"/>
      <protection locked="0"/>
    </xf>
    <xf numFmtId="164" fontId="17" fillId="0" borderId="39" xfId="97" applyNumberFormat="1" applyFont="1" applyFill="1" applyBorder="1" applyAlignment="1" applyProtection="1">
      <alignment vertical="center"/>
      <protection/>
    </xf>
    <xf numFmtId="164" fontId="15" fillId="0" borderId="25" xfId="97" applyNumberFormat="1" applyFont="1" applyFill="1" applyBorder="1" applyAlignment="1" applyProtection="1">
      <alignment vertical="center"/>
      <protection/>
    </xf>
    <xf numFmtId="164" fontId="15" fillId="0" borderId="31" xfId="97" applyNumberFormat="1" applyFont="1" applyFill="1" applyBorder="1" applyAlignment="1" applyProtection="1">
      <alignment vertical="center"/>
      <protection/>
    </xf>
    <xf numFmtId="0" fontId="17" fillId="0" borderId="20" xfId="97" applyFont="1" applyFill="1" applyBorder="1" applyAlignment="1" applyProtection="1">
      <alignment horizontal="left" vertical="center" indent="1"/>
      <protection/>
    </xf>
    <xf numFmtId="0" fontId="15" fillId="0" borderId="24" xfId="97" applyFont="1" applyFill="1" applyBorder="1" applyAlignment="1" applyProtection="1">
      <alignment horizontal="left" vertical="center" indent="1"/>
      <protection/>
    </xf>
    <xf numFmtId="164" fontId="15" fillId="0" borderId="25" xfId="97" applyNumberFormat="1" applyFont="1" applyFill="1" applyBorder="1" applyProtection="1">
      <alignment/>
      <protection/>
    </xf>
    <xf numFmtId="164" fontId="15" fillId="0" borderId="31" xfId="97" applyNumberFormat="1" applyFont="1" applyFill="1" applyBorder="1" applyProtection="1">
      <alignment/>
      <protection/>
    </xf>
    <xf numFmtId="0" fontId="2" fillId="0" borderId="0" xfId="97" applyFill="1" applyProtection="1">
      <alignment/>
      <protection locked="0"/>
    </xf>
    <xf numFmtId="0" fontId="0" fillId="0" borderId="0" xfId="97" applyFont="1" applyFill="1" applyProtection="1">
      <alignment/>
      <protection/>
    </xf>
    <xf numFmtId="0" fontId="4" fillId="0" borderId="0" xfId="97" applyFont="1" applyFill="1" applyProtection="1">
      <alignment/>
      <protection locked="0"/>
    </xf>
    <xf numFmtId="0" fontId="6" fillId="0" borderId="0" xfId="97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4" borderId="25" xfId="0" applyNumberFormat="1" applyFont="1" applyFill="1" applyBorder="1" applyAlignment="1" applyProtection="1">
      <alignment vertical="center" wrapText="1"/>
      <protection/>
    </xf>
    <xf numFmtId="164" fontId="7" fillId="34" borderId="25" xfId="0" applyNumberFormat="1" applyFont="1" applyFill="1" applyBorder="1" applyAlignment="1" applyProtection="1">
      <alignment vertical="center" wrapText="1"/>
      <protection/>
    </xf>
    <xf numFmtId="164" fontId="0" fillId="34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5" fillId="0" borderId="25" xfId="96" applyFont="1" applyFill="1" applyBorder="1" applyAlignment="1" applyProtection="1">
      <alignment horizontal="left" vertical="center" wrapText="1" indent="1"/>
      <protection/>
    </xf>
    <xf numFmtId="0" fontId="6" fillId="0" borderId="0" xfId="96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5" xfId="96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96" applyNumberFormat="1" applyFont="1" applyFill="1" applyBorder="1" applyAlignment="1" applyProtection="1">
      <alignment horizontal="left" vertical="center"/>
      <protection/>
    </xf>
    <xf numFmtId="0" fontId="17" fillId="0" borderId="33" xfId="96" applyFont="1" applyFill="1" applyBorder="1" applyAlignment="1" applyProtection="1">
      <alignment horizontal="left" vertical="center" wrapText="1" indent="1"/>
      <protection/>
    </xf>
    <xf numFmtId="0" fontId="17" fillId="0" borderId="13" xfId="96" applyFont="1" applyFill="1" applyBorder="1" applyAlignment="1" applyProtection="1">
      <alignment horizontal="left" indent="6"/>
      <protection/>
    </xf>
    <xf numFmtId="0" fontId="17" fillId="0" borderId="13" xfId="96" applyFont="1" applyFill="1" applyBorder="1" applyAlignment="1" applyProtection="1">
      <alignment horizontal="left" vertical="center" wrapText="1" indent="6"/>
      <protection/>
    </xf>
    <xf numFmtId="0" fontId="17" fillId="0" borderId="17" xfId="96" applyFont="1" applyFill="1" applyBorder="1" applyAlignment="1" applyProtection="1">
      <alignment horizontal="left" vertical="center" wrapText="1" indent="6"/>
      <protection/>
    </xf>
    <xf numFmtId="0" fontId="17" fillId="0" borderId="40" xfId="96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96" applyFont="1" applyFill="1" applyBorder="1">
      <alignment/>
      <protection/>
    </xf>
    <xf numFmtId="0" fontId="1" fillId="0" borderId="0" xfId="96" applyFont="1" applyFill="1">
      <alignment/>
      <protection/>
    </xf>
    <xf numFmtId="164" fontId="4" fillId="0" borderId="0" xfId="96" applyNumberFormat="1" applyFont="1" applyFill="1" applyBorder="1" applyAlignment="1" applyProtection="1">
      <alignment horizontal="centerContinuous" vertical="center"/>
      <protection/>
    </xf>
    <xf numFmtId="0" fontId="0" fillId="0" borderId="19" xfId="96" applyFont="1" applyFill="1" applyBorder="1" applyAlignment="1">
      <alignment horizontal="center" vertical="center"/>
      <protection/>
    </xf>
    <xf numFmtId="0" fontId="0" fillId="0" borderId="20" xfId="96" applyFont="1" applyFill="1" applyBorder="1" applyAlignment="1">
      <alignment horizontal="center" vertical="center"/>
      <protection/>
    </xf>
    <xf numFmtId="0" fontId="0" fillId="0" borderId="24" xfId="96" applyFont="1" applyFill="1" applyBorder="1" applyAlignment="1">
      <alignment horizontal="center" vertical="center"/>
      <protection/>
    </xf>
    <xf numFmtId="0" fontId="0" fillId="0" borderId="25" xfId="96" applyFont="1" applyFill="1" applyBorder="1" applyAlignment="1">
      <alignment horizontal="center" vertical="center"/>
      <protection/>
    </xf>
    <xf numFmtId="0" fontId="0" fillId="0" borderId="31" xfId="96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96" applyFont="1" applyFill="1" applyBorder="1" applyAlignment="1">
      <alignment horizontal="center" vertical="center"/>
      <protection/>
    </xf>
    <xf numFmtId="0" fontId="3" fillId="0" borderId="25" xfId="96" applyFont="1" applyFill="1" applyBorder="1">
      <alignment/>
      <protection/>
    </xf>
    <xf numFmtId="166" fontId="0" fillId="0" borderId="39" xfId="71" applyNumberFormat="1" applyFont="1" applyFill="1" applyBorder="1" applyAlignment="1">
      <alignment/>
    </xf>
    <xf numFmtId="166" fontId="0" fillId="0" borderId="27" xfId="71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96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4" xfId="96" applyFont="1" applyFill="1" applyBorder="1" applyProtection="1">
      <alignment/>
      <protection locked="0"/>
    </xf>
    <xf numFmtId="166" fontId="0" fillId="0" borderId="14" xfId="71" applyNumberFormat="1" applyFont="1" applyFill="1" applyBorder="1" applyAlignment="1" applyProtection="1">
      <alignment/>
      <protection locked="0"/>
    </xf>
    <xf numFmtId="0" fontId="0" fillId="0" borderId="13" xfId="96" applyFont="1" applyFill="1" applyBorder="1" applyProtection="1">
      <alignment/>
      <protection locked="0"/>
    </xf>
    <xf numFmtId="166" fontId="0" fillId="0" borderId="13" xfId="71" applyNumberFormat="1" applyFont="1" applyFill="1" applyBorder="1" applyAlignment="1" applyProtection="1">
      <alignment/>
      <protection locked="0"/>
    </xf>
    <xf numFmtId="0" fontId="0" fillId="0" borderId="17" xfId="96" applyFont="1" applyFill="1" applyBorder="1" applyProtection="1">
      <alignment/>
      <protection locked="0"/>
    </xf>
    <xf numFmtId="166" fontId="0" fillId="0" borderId="17" xfId="71" applyNumberFormat="1" applyFont="1" applyFill="1" applyBorder="1" applyAlignment="1" applyProtection="1">
      <alignment/>
      <protection locked="0"/>
    </xf>
    <xf numFmtId="0" fontId="15" fillId="0" borderId="22" xfId="96" applyFont="1" applyFill="1" applyBorder="1" applyAlignment="1" applyProtection="1">
      <alignment horizontal="center" vertical="center" wrapText="1"/>
      <protection/>
    </xf>
    <xf numFmtId="0" fontId="15" fillId="0" borderId="15" xfId="96" applyFont="1" applyFill="1" applyBorder="1" applyAlignment="1" applyProtection="1">
      <alignment horizontal="center" vertical="center" wrapText="1"/>
      <protection/>
    </xf>
    <xf numFmtId="0" fontId="15" fillId="0" borderId="49" xfId="96" applyFont="1" applyFill="1" applyBorder="1" applyAlignment="1" applyProtection="1">
      <alignment horizontal="center" vertical="center" wrapText="1"/>
      <protection/>
    </xf>
    <xf numFmtId="0" fontId="17" fillId="0" borderId="24" xfId="96" applyFont="1" applyFill="1" applyBorder="1" applyAlignment="1" applyProtection="1">
      <alignment horizontal="center" vertical="center"/>
      <protection/>
    </xf>
    <xf numFmtId="0" fontId="17" fillId="0" borderId="22" xfId="96" applyFont="1" applyFill="1" applyBorder="1" applyAlignment="1" applyProtection="1">
      <alignment horizontal="center" vertical="center"/>
      <protection/>
    </xf>
    <xf numFmtId="0" fontId="17" fillId="0" borderId="19" xfId="96" applyFont="1" applyFill="1" applyBorder="1" applyAlignment="1" applyProtection="1">
      <alignment horizontal="center" vertical="center"/>
      <protection/>
    </xf>
    <xf numFmtId="0" fontId="17" fillId="0" borderId="21" xfId="96" applyFont="1" applyFill="1" applyBorder="1" applyAlignment="1" applyProtection="1">
      <alignment horizontal="center" vertical="center"/>
      <protection/>
    </xf>
    <xf numFmtId="166" fontId="15" fillId="0" borderId="31" xfId="71" applyNumberFormat="1" applyFont="1" applyFill="1" applyBorder="1" applyAlignment="1" applyProtection="1">
      <alignment/>
      <protection/>
    </xf>
    <xf numFmtId="166" fontId="17" fillId="0" borderId="49" xfId="71" applyNumberFormat="1" applyFont="1" applyFill="1" applyBorder="1" applyAlignment="1" applyProtection="1">
      <alignment/>
      <protection locked="0"/>
    </xf>
    <xf numFmtId="166" fontId="17" fillId="0" borderId="27" xfId="71" applyNumberFormat="1" applyFont="1" applyFill="1" applyBorder="1" applyAlignment="1" applyProtection="1">
      <alignment/>
      <protection locked="0"/>
    </xf>
    <xf numFmtId="166" fontId="17" fillId="0" borderId="29" xfId="71" applyNumberFormat="1" applyFont="1" applyFill="1" applyBorder="1" applyAlignment="1" applyProtection="1">
      <alignment/>
      <protection locked="0"/>
    </xf>
    <xf numFmtId="0" fontId="17" fillId="0" borderId="15" xfId="96" applyFont="1" applyFill="1" applyBorder="1" applyProtection="1">
      <alignment/>
      <protection locked="0"/>
    </xf>
    <xf numFmtId="0" fontId="17" fillId="0" borderId="13" xfId="96" applyFont="1" applyFill="1" applyBorder="1" applyProtection="1">
      <alignment/>
      <protection locked="0"/>
    </xf>
    <xf numFmtId="0" fontId="17" fillId="0" borderId="17" xfId="96" applyFont="1" applyFill="1" applyBorder="1" applyProtection="1">
      <alignment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6" xfId="0" applyFont="1" applyFill="1" applyBorder="1" applyAlignment="1" applyProtection="1">
      <alignment horizontal="left" vertical="center" wrapText="1" indent="1"/>
      <protection/>
    </xf>
    <xf numFmtId="0" fontId="21" fillId="0" borderId="16" xfId="0" applyFont="1" applyFill="1" applyBorder="1" applyAlignment="1" applyProtection="1">
      <alignment horizontal="left" vertical="center" wrapText="1" indent="8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5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3" fontId="3" fillId="0" borderId="3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49" xfId="0" applyNumberFormat="1" applyFont="1" applyFill="1" applyBorder="1" applyAlignment="1" applyProtection="1">
      <alignment vertical="center"/>
      <protection/>
    </xf>
    <xf numFmtId="49" fontId="23" fillId="0" borderId="19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7" xfId="0" applyNumberFormat="1" applyFont="1" applyFill="1" applyBorder="1" applyAlignment="1" applyProtection="1">
      <alignment vertical="center"/>
      <protection/>
    </xf>
    <xf numFmtId="49" fontId="17" fillId="0" borderId="19" xfId="0" applyNumberFormat="1" applyFont="1" applyFill="1" applyBorder="1" applyAlignment="1" applyProtection="1">
      <alignment vertical="center"/>
      <protection/>
    </xf>
    <xf numFmtId="3" fontId="17" fillId="0" borderId="27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5" fillId="0" borderId="55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6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96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9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3" xfId="97" applyFont="1" applyFill="1" applyBorder="1" applyAlignment="1" applyProtection="1">
      <alignment horizontal="left" vertical="center" indent="1"/>
      <protection/>
    </xf>
    <xf numFmtId="0" fontId="17" fillId="0" borderId="14" xfId="97" applyFont="1" applyFill="1" applyBorder="1" applyAlignment="1" applyProtection="1">
      <alignment horizontal="left" vertical="center" wrapText="1" indent="1"/>
      <protection/>
    </xf>
    <xf numFmtId="0" fontId="17" fillId="0" borderId="13" xfId="97" applyFont="1" applyFill="1" applyBorder="1" applyAlignment="1" applyProtection="1">
      <alignment horizontal="left" vertical="center" wrapText="1" indent="1"/>
      <protection/>
    </xf>
    <xf numFmtId="0" fontId="17" fillId="0" borderId="14" xfId="97" applyFont="1" applyFill="1" applyBorder="1" applyAlignment="1" applyProtection="1">
      <alignment horizontal="left" vertical="center" indent="1"/>
      <protection/>
    </xf>
    <xf numFmtId="0" fontId="7" fillId="0" borderId="25" xfId="97" applyFont="1" applyFill="1" applyBorder="1" applyAlignment="1" applyProtection="1">
      <alignment horizontal="left" indent="1"/>
      <protection/>
    </xf>
    <xf numFmtId="164" fontId="17" fillId="0" borderId="60" xfId="9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0" fontId="21" fillId="0" borderId="17" xfId="0" applyFont="1" applyBorder="1" applyAlignment="1" applyProtection="1">
      <alignment horizontal="left" vertical="center" wrapText="1" indent="1"/>
      <protection/>
    </xf>
    <xf numFmtId="0" fontId="22" fillId="0" borderId="32" xfId="0" applyFont="1" applyBorder="1" applyAlignment="1" applyProtection="1">
      <alignment horizontal="left" vertical="center" wrapText="1" indent="1"/>
      <protection/>
    </xf>
    <xf numFmtId="164" fontId="15" fillId="0" borderId="42" xfId="96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96" applyNumberFormat="1" applyFont="1" applyFill="1" applyBorder="1" applyAlignment="1" applyProtection="1">
      <alignment horizontal="right" vertical="center" wrapText="1" indent="1"/>
      <protection/>
    </xf>
    <xf numFmtId="164" fontId="17" fillId="0" borderId="49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9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96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96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9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4" xfId="71" applyNumberFormat="1" applyFont="1" applyFill="1" applyBorder="1" applyAlignment="1" applyProtection="1">
      <alignment/>
      <protection locked="0"/>
    </xf>
    <xf numFmtId="166" fontId="17" fillId="0" borderId="59" xfId="71" applyNumberFormat="1" applyFont="1" applyFill="1" applyBorder="1" applyAlignment="1" applyProtection="1">
      <alignment/>
      <protection locked="0"/>
    </xf>
    <xf numFmtId="166" fontId="17" fillId="0" borderId="54" xfId="71" applyNumberFormat="1" applyFont="1" applyFill="1" applyBorder="1" applyAlignment="1" applyProtection="1">
      <alignment/>
      <protection locked="0"/>
    </xf>
    <xf numFmtId="0" fontId="17" fillId="0" borderId="14" xfId="96" applyFont="1" applyFill="1" applyBorder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9" xfId="0" applyNumberFormat="1" applyFont="1" applyFill="1" applyBorder="1" applyAlignment="1" applyProtection="1">
      <alignment horizontal="right" vertical="center"/>
      <protection/>
    </xf>
    <xf numFmtId="49" fontId="7" fillId="0" borderId="6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6" xfId="96" applyFont="1" applyFill="1" applyBorder="1" applyAlignment="1" applyProtection="1">
      <alignment horizontal="center" vertical="center" wrapText="1"/>
      <protection/>
    </xf>
    <xf numFmtId="0" fontId="6" fillId="0" borderId="66" xfId="96" applyFont="1" applyFill="1" applyBorder="1" applyAlignment="1" applyProtection="1">
      <alignment vertical="center" wrapText="1"/>
      <protection/>
    </xf>
    <xf numFmtId="164" fontId="6" fillId="0" borderId="66" xfId="96" applyNumberFormat="1" applyFont="1" applyFill="1" applyBorder="1" applyAlignment="1" applyProtection="1">
      <alignment horizontal="right" vertical="center" wrapText="1" indent="1"/>
      <protection/>
    </xf>
    <xf numFmtId="0" fontId="17" fillId="0" borderId="66" xfId="96" applyFont="1" applyFill="1" applyBorder="1" applyAlignment="1" applyProtection="1">
      <alignment horizontal="right" vertical="center" wrapText="1" indent="1"/>
      <protection locked="0"/>
    </xf>
    <xf numFmtId="164" fontId="17" fillId="0" borderId="66" xfId="9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2" fillId="0" borderId="0" xfId="96" applyFont="1" applyFill="1" applyProtection="1">
      <alignment/>
      <protection/>
    </xf>
    <xf numFmtId="0" fontId="2" fillId="0" borderId="0" xfId="96" applyFont="1" applyFill="1" applyAlignment="1" applyProtection="1">
      <alignment horizontal="right" vertical="center" indent="1"/>
      <protection/>
    </xf>
    <xf numFmtId="0" fontId="2" fillId="0" borderId="0" xfId="96" applyFont="1" applyFill="1">
      <alignment/>
      <protection/>
    </xf>
    <xf numFmtId="0" fontId="2" fillId="0" borderId="0" xfId="96" applyFont="1" applyFill="1" applyAlignment="1">
      <alignment horizontal="right" vertical="center" indent="1"/>
      <protection/>
    </xf>
    <xf numFmtId="0" fontId="26" fillId="0" borderId="13" xfId="0" applyFont="1" applyBorder="1" applyAlignment="1">
      <alignment horizontal="justify" wrapText="1"/>
    </xf>
    <xf numFmtId="0" fontId="26" fillId="0" borderId="13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96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96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9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96" applyNumberFormat="1" applyFont="1" applyFill="1" applyBorder="1" applyAlignment="1" applyProtection="1">
      <alignment horizontal="right" vertical="center" wrapText="1" indent="1"/>
      <protection/>
    </xf>
    <xf numFmtId="0" fontId="7" fillId="0" borderId="55" xfId="96" applyFont="1" applyFill="1" applyBorder="1" applyAlignment="1" applyProtection="1">
      <alignment horizontal="center" vertical="center" wrapText="1"/>
      <protection/>
    </xf>
    <xf numFmtId="164" fontId="21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15" fillId="0" borderId="26" xfId="96" applyFont="1" applyFill="1" applyBorder="1" applyAlignment="1" applyProtection="1">
      <alignment horizontal="center" vertical="center" wrapText="1"/>
      <protection/>
    </xf>
    <xf numFmtId="0" fontId="15" fillId="0" borderId="30" xfId="96" applyFont="1" applyFill="1" applyBorder="1" applyAlignment="1" applyProtection="1">
      <alignment horizontal="center" vertical="center" wrapText="1"/>
      <protection/>
    </xf>
    <xf numFmtId="0" fontId="15" fillId="0" borderId="42" xfId="96" applyFont="1" applyFill="1" applyBorder="1" applyAlignment="1" applyProtection="1">
      <alignment horizontal="center" vertical="center" wrapText="1"/>
      <protection/>
    </xf>
    <xf numFmtId="164" fontId="17" fillId="0" borderId="39" xfId="96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96" applyFont="1" applyFill="1" applyBorder="1" applyAlignment="1" applyProtection="1">
      <alignment horizontal="left" vertical="center" wrapText="1" indent="6"/>
      <protection/>
    </xf>
    <xf numFmtId="0" fontId="2" fillId="0" borderId="0" xfId="96" applyFill="1" applyProtection="1">
      <alignment/>
      <protection/>
    </xf>
    <xf numFmtId="0" fontId="17" fillId="0" borderId="0" xfId="96" applyFont="1" applyFill="1" applyProtection="1">
      <alignment/>
      <protection/>
    </xf>
    <xf numFmtId="0" fontId="0" fillId="0" borderId="0" xfId="96" applyFont="1" applyFill="1" applyProtection="1">
      <alignment/>
      <protection/>
    </xf>
    <xf numFmtId="0" fontId="21" fillId="0" borderId="14" xfId="0" applyFont="1" applyBorder="1" applyAlignment="1" applyProtection="1">
      <alignment horizontal="left" wrapText="1" indent="1"/>
      <protection/>
    </xf>
    <xf numFmtId="0" fontId="21" fillId="0" borderId="13" xfId="0" applyFont="1" applyBorder="1" applyAlignment="1" applyProtection="1">
      <alignment horizontal="left" wrapText="1" indent="1"/>
      <protection/>
    </xf>
    <xf numFmtId="0" fontId="21" fillId="0" borderId="17" xfId="0" applyFont="1" applyBorder="1" applyAlignment="1" applyProtection="1">
      <alignment horizontal="left" wrapText="1" inden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20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1" fillId="0" borderId="21" xfId="0" applyFont="1" applyBorder="1" applyAlignment="1" applyProtection="1">
      <alignment wrapText="1"/>
      <protection/>
    </xf>
    <xf numFmtId="0" fontId="22" fillId="0" borderId="25" xfId="0" applyFont="1" applyBorder="1" applyAlignment="1" applyProtection="1">
      <alignment wrapText="1"/>
      <protection/>
    </xf>
    <xf numFmtId="0" fontId="22" fillId="0" borderId="33" xfId="0" applyFont="1" applyBorder="1" applyAlignment="1" applyProtection="1">
      <alignment wrapText="1"/>
      <protection/>
    </xf>
    <xf numFmtId="0" fontId="2" fillId="0" borderId="0" xfId="96" applyFill="1" applyAlignment="1" applyProtection="1">
      <alignment/>
      <protection/>
    </xf>
    <xf numFmtId="164" fontId="20" fillId="0" borderId="31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96" applyFont="1" applyFill="1" applyProtection="1">
      <alignment/>
      <protection/>
    </xf>
    <xf numFmtId="0" fontId="6" fillId="0" borderId="0" xfId="96" applyFont="1" applyFill="1" applyProtection="1">
      <alignment/>
      <protection/>
    </xf>
    <xf numFmtId="0" fontId="2" fillId="0" borderId="0" xfId="96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9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9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9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20" xfId="96" applyNumberFormat="1" applyFont="1" applyFill="1" applyBorder="1" applyAlignment="1" applyProtection="1">
      <alignment horizontal="center" vertical="center" wrapText="1"/>
      <protection/>
    </xf>
    <xf numFmtId="49" fontId="17" fillId="0" borderId="19" xfId="96" applyNumberFormat="1" applyFont="1" applyFill="1" applyBorder="1" applyAlignment="1" applyProtection="1">
      <alignment horizontal="center" vertical="center" wrapText="1"/>
      <protection/>
    </xf>
    <xf numFmtId="49" fontId="17" fillId="0" borderId="21" xfId="96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wrapText="1"/>
      <protection/>
    </xf>
    <xf numFmtId="0" fontId="21" fillId="0" borderId="2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21" xfId="0" applyFont="1" applyBorder="1" applyAlignment="1" applyProtection="1">
      <alignment horizontal="center" wrapText="1"/>
      <protection/>
    </xf>
    <xf numFmtId="0" fontId="22" fillId="0" borderId="32" xfId="0" applyFont="1" applyBorder="1" applyAlignment="1" applyProtection="1">
      <alignment horizontal="center" wrapText="1"/>
      <protection/>
    </xf>
    <xf numFmtId="49" fontId="17" fillId="0" borderId="22" xfId="96" applyNumberFormat="1" applyFont="1" applyFill="1" applyBorder="1" applyAlignment="1" applyProtection="1">
      <alignment horizontal="center" vertical="center" wrapText="1"/>
      <protection/>
    </xf>
    <xf numFmtId="49" fontId="17" fillId="0" borderId="18" xfId="96" applyNumberFormat="1" applyFont="1" applyFill="1" applyBorder="1" applyAlignment="1" applyProtection="1">
      <alignment horizontal="center" vertical="center" wrapText="1"/>
      <protection/>
    </xf>
    <xf numFmtId="49" fontId="17" fillId="0" borderId="23" xfId="96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164" fontId="15" fillId="0" borderId="48" xfId="96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96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49" fontId="17" fillId="0" borderId="22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96" applyFont="1" applyFill="1" applyBorder="1" applyAlignment="1" applyProtection="1">
      <alignment horizontal="left" vertical="center" wrapText="1" indent="1"/>
      <protection/>
    </xf>
    <xf numFmtId="0" fontId="17" fillId="0" borderId="13" xfId="96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9" xfId="9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9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4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164" fontId="15" fillId="0" borderId="25" xfId="9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96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4" xfId="96" applyFont="1" applyFill="1" applyBorder="1" applyAlignment="1">
      <alignment horizontal="center" vertical="center"/>
      <protection/>
    </xf>
    <xf numFmtId="166" fontId="3" fillId="0" borderId="25" xfId="96" applyNumberFormat="1" applyFont="1" applyFill="1" applyBorder="1">
      <alignment/>
      <protection/>
    </xf>
    <xf numFmtId="166" fontId="3" fillId="0" borderId="31" xfId="96" applyNumberFormat="1" applyFont="1" applyFill="1" applyBorder="1">
      <alignment/>
      <protection/>
    </xf>
    <xf numFmtId="0" fontId="4" fillId="0" borderId="0" xfId="96" applyFont="1" applyFill="1">
      <alignment/>
      <protection/>
    </xf>
    <xf numFmtId="0" fontId="15" fillId="0" borderId="24" xfId="96" applyFont="1" applyFill="1" applyBorder="1" applyAlignment="1" applyProtection="1">
      <alignment horizontal="center" vertical="center"/>
      <protection/>
    </xf>
    <xf numFmtId="164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8" xfId="0" applyNumberFormat="1" applyFill="1" applyBorder="1" applyAlignment="1" applyProtection="1">
      <alignment horizontal="lef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2" xfId="97" applyFont="1" applyFill="1" applyBorder="1" applyAlignment="1" applyProtection="1">
      <alignment horizontal="left" vertical="center" wrapText="1" indent="1"/>
      <protection/>
    </xf>
    <xf numFmtId="172" fontId="3" fillId="0" borderId="17" xfId="96" applyNumberFormat="1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15" fillId="0" borderId="32" xfId="96" applyFont="1" applyFill="1" applyBorder="1" applyAlignment="1" applyProtection="1">
      <alignment horizontal="left" vertical="center" wrapText="1" indent="1"/>
      <protection/>
    </xf>
    <xf numFmtId="0" fontId="15" fillId="0" borderId="33" xfId="96" applyFont="1" applyFill="1" applyBorder="1" applyAlignment="1" applyProtection="1">
      <alignment vertical="center" wrapText="1"/>
      <protection/>
    </xf>
    <xf numFmtId="164" fontId="15" fillId="0" borderId="50" xfId="96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96" applyFont="1" applyFill="1" applyBorder="1" applyAlignment="1" applyProtection="1">
      <alignment horizontal="left" vertical="center" wrapText="1" indent="7"/>
      <protection/>
    </xf>
    <xf numFmtId="164" fontId="22" fillId="0" borderId="31" xfId="0" applyNumberFormat="1" applyFont="1" applyBorder="1" applyAlignment="1" applyProtection="1">
      <alignment horizontal="right" vertical="center" wrapText="1" indent="1"/>
      <protection locked="0"/>
    </xf>
    <xf numFmtId="0" fontId="15" fillId="0" borderId="24" xfId="96" applyFont="1" applyFill="1" applyBorder="1" applyAlignment="1" applyProtection="1">
      <alignment horizontal="left" vertical="center" wrapTex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5" xfId="0" applyNumberFormat="1" applyFont="1" applyFill="1" applyBorder="1" applyAlignment="1" applyProtection="1">
      <alignment horizontal="right" vertical="center" indent="1"/>
      <protection/>
    </xf>
    <xf numFmtId="49" fontId="15" fillId="0" borderId="24" xfId="96" applyNumberFormat="1" applyFont="1" applyFill="1" applyBorder="1" applyAlignment="1" applyProtection="1">
      <alignment horizontal="center" vertical="center" wrapText="1"/>
      <protection/>
    </xf>
    <xf numFmtId="164" fontId="15" fillId="0" borderId="70" xfId="96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9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5" xfId="96" applyNumberFormat="1" applyFont="1" applyFill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5" xfId="9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9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96" applyNumberFormat="1" applyFont="1" applyFill="1" applyBorder="1" applyAlignment="1" applyProtection="1">
      <alignment horizontal="right" vertical="center" wrapText="1" indent="1"/>
      <protection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70" xfId="96" applyFont="1" applyFill="1" applyBorder="1" applyAlignment="1" applyProtection="1">
      <alignment horizontal="center" vertical="center" wrapText="1"/>
      <protection/>
    </xf>
    <xf numFmtId="0" fontId="15" fillId="0" borderId="33" xfId="96" applyFont="1" applyFill="1" applyBorder="1" applyAlignment="1" applyProtection="1">
      <alignment vertical="center" wrapText="1"/>
      <protection/>
    </xf>
    <xf numFmtId="164" fontId="15" fillId="0" borderId="33" xfId="96" applyNumberFormat="1" applyFont="1" applyFill="1" applyBorder="1" applyAlignment="1" applyProtection="1">
      <alignment horizontal="right" vertical="center" wrapText="1" indent="1"/>
      <protection/>
    </xf>
    <xf numFmtId="164" fontId="15" fillId="0" borderId="65" xfId="96" applyNumberFormat="1" applyFont="1" applyFill="1" applyBorder="1" applyAlignment="1" applyProtection="1">
      <alignment horizontal="right" vertical="center" wrapText="1" indent="1"/>
      <protection/>
    </xf>
    <xf numFmtId="0" fontId="17" fillId="0" borderId="66" xfId="96" applyFont="1" applyFill="1" applyBorder="1" applyAlignment="1" applyProtection="1">
      <alignment horizontal="right" vertical="center" wrapText="1" indent="1"/>
      <protection/>
    </xf>
    <xf numFmtId="164" fontId="17" fillId="0" borderId="66" xfId="9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96" applyFont="1" applyFill="1" applyBorder="1" applyProtection="1">
      <alignment/>
      <protection/>
    </xf>
    <xf numFmtId="164" fontId="15" fillId="0" borderId="25" xfId="9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9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7" xfId="0" applyFont="1" applyBorder="1" applyAlignment="1" applyProtection="1">
      <alignment horizontal="left" indent="1"/>
      <protection/>
    </xf>
    <xf numFmtId="0" fontId="15" fillId="0" borderId="25" xfId="96" applyFont="1" applyFill="1" applyBorder="1" applyAlignment="1" applyProtection="1">
      <alignment horizontal="center" vertical="center"/>
      <protection/>
    </xf>
    <xf numFmtId="0" fontId="15" fillId="0" borderId="31" xfId="96" applyFont="1" applyFill="1" applyBorder="1" applyAlignment="1" applyProtection="1">
      <alignment horizontal="center" vertical="center"/>
      <protection/>
    </xf>
    <xf numFmtId="164" fontId="7" fillId="0" borderId="31" xfId="0" applyNumberFormat="1" applyFont="1" applyFill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45" fillId="0" borderId="59" xfId="9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/>
    </xf>
    <xf numFmtId="0" fontId="21" fillId="0" borderId="72" xfId="0" applyFont="1" applyFill="1" applyBorder="1" applyAlignment="1" applyProtection="1">
      <alignment horizontal="left" vertical="center" wrapText="1"/>
      <protection locked="0"/>
    </xf>
    <xf numFmtId="164" fontId="0" fillId="35" borderId="73" xfId="0" applyNumberFormat="1" applyFont="1" applyFill="1" applyBorder="1" applyAlignment="1" applyProtection="1">
      <alignment horizontal="left" vertical="center" wrapText="1" indent="2"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4" fillId="0" borderId="3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>
      <alignment/>
    </xf>
    <xf numFmtId="3" fontId="14" fillId="0" borderId="42" xfId="0" applyNumberFormat="1" applyFont="1" applyBorder="1" applyAlignment="1" applyProtection="1">
      <alignment horizontal="righ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>
      <alignment/>
    </xf>
    <xf numFmtId="0" fontId="14" fillId="0" borderId="27" xfId="0" applyFont="1" applyBorder="1" applyAlignment="1">
      <alignment horizontal="right" vertical="center" indent="1"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>
      <alignment/>
    </xf>
    <xf numFmtId="3" fontId="14" fillId="0" borderId="39" xfId="0" applyNumberFormat="1" applyFont="1" applyBorder="1" applyAlignment="1" applyProtection="1">
      <alignment horizontal="right" vertical="center" indent="1"/>
      <protection locked="0"/>
    </xf>
    <xf numFmtId="3" fontId="14" fillId="0" borderId="27" xfId="0" applyNumberFormat="1" applyFont="1" applyBorder="1" applyAlignment="1" applyProtection="1">
      <alignment horizontal="right" vertical="center" indent="1"/>
      <protection locked="0"/>
    </xf>
    <xf numFmtId="0" fontId="14" fillId="0" borderId="13" xfId="0" applyFont="1" applyBorder="1" applyAlignment="1" applyProtection="1">
      <alignment/>
      <protection locked="0"/>
    </xf>
    <xf numFmtId="3" fontId="14" fillId="0" borderId="27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7" fillId="0" borderId="26" xfId="0" applyFont="1" applyBorder="1" applyAlignment="1" applyProtection="1">
      <alignment horizontal="right" vertical="center" inden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52" fillId="0" borderId="0" xfId="95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52" fillId="0" borderId="0" xfId="95" applyNumberFormat="1" applyFont="1" applyBorder="1" applyAlignment="1" applyProtection="1">
      <alignment/>
      <protection/>
    </xf>
    <xf numFmtId="3" fontId="57" fillId="0" borderId="0" xfId="95" applyNumberFormat="1" applyFont="1" applyBorder="1" applyAlignment="1" applyProtection="1">
      <alignment/>
      <protection/>
    </xf>
    <xf numFmtId="0" fontId="56" fillId="0" borderId="0" xfId="95" applyNumberFormat="1" applyFont="1" applyBorder="1" applyAlignment="1" applyProtection="1">
      <alignment/>
      <protection/>
    </xf>
    <xf numFmtId="3" fontId="53" fillId="0" borderId="0" xfId="95" applyNumberFormat="1" applyFont="1" applyBorder="1" applyAlignment="1" applyProtection="1">
      <alignment/>
      <protection/>
    </xf>
    <xf numFmtId="3" fontId="55" fillId="0" borderId="0" xfId="95" applyNumberFormat="1" applyFont="1" applyBorder="1" applyAlignment="1" applyProtection="1">
      <alignment/>
      <protection/>
    </xf>
    <xf numFmtId="0" fontId="53" fillId="0" borderId="0" xfId="95" applyNumberFormat="1" applyFont="1" applyBorder="1" applyAlignment="1" applyProtection="1">
      <alignment/>
      <protection/>
    </xf>
    <xf numFmtId="0" fontId="51" fillId="0" borderId="0" xfId="95" applyNumberFormat="1" applyFont="1" applyBorder="1" applyAlignment="1" applyProtection="1">
      <alignment/>
      <protection/>
    </xf>
    <xf numFmtId="3" fontId="51" fillId="0" borderId="0" xfId="95" applyNumberFormat="1" applyFont="1" applyBorder="1" applyAlignment="1" applyProtection="1">
      <alignment/>
      <protection/>
    </xf>
    <xf numFmtId="3" fontId="54" fillId="0" borderId="0" xfId="95" applyNumberFormat="1" applyFont="1" applyBorder="1" applyAlignment="1" applyProtection="1">
      <alignment/>
      <protection/>
    </xf>
    <xf numFmtId="0" fontId="52" fillId="0" borderId="0" xfId="95" applyNumberFormat="1" applyFont="1" applyBorder="1" applyAlignment="1" applyProtection="1">
      <alignment horizontal="left"/>
      <protection/>
    </xf>
    <xf numFmtId="0" fontId="52" fillId="0" borderId="0" xfId="95" applyNumberFormat="1" applyFont="1" applyBorder="1" applyAlignment="1" applyProtection="1">
      <alignment horizontal="left" vertical="center"/>
      <protection/>
    </xf>
    <xf numFmtId="3" fontId="52" fillId="0" borderId="0" xfId="95" applyNumberFormat="1" applyFont="1" applyBorder="1" applyAlignment="1" applyProtection="1">
      <alignment vertical="center"/>
      <protection/>
    </xf>
    <xf numFmtId="3" fontId="57" fillId="0" borderId="0" xfId="95" applyNumberFormat="1" applyFont="1" applyBorder="1" applyAlignment="1" applyProtection="1">
      <alignment vertical="center"/>
      <protection/>
    </xf>
    <xf numFmtId="3" fontId="52" fillId="0" borderId="0" xfId="95" applyNumberFormat="1" applyFont="1" applyBorder="1" applyAlignment="1" applyProtection="1">
      <alignment horizontal="left" vertical="center"/>
      <protection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9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49" xfId="0" applyFont="1" applyFill="1" applyBorder="1" applyAlignment="1" applyProtection="1">
      <alignment horizontal="right" indent="1"/>
      <protection locked="0"/>
    </xf>
    <xf numFmtId="164" fontId="17" fillId="0" borderId="34" xfId="0" applyNumberFormat="1" applyFont="1" applyFill="1" applyBorder="1" applyAlignment="1" applyProtection="1">
      <alignment horizontal="center" vertical="center" wrapText="1"/>
      <protection/>
    </xf>
    <xf numFmtId="164" fontId="16" fillId="0" borderId="47" xfId="96" applyNumberFormat="1" applyFont="1" applyFill="1" applyBorder="1" applyAlignment="1" applyProtection="1">
      <alignment horizontal="left" vertical="center"/>
      <protection/>
    </xf>
    <xf numFmtId="164" fontId="6" fillId="0" borderId="0" xfId="96" applyNumberFormat="1" applyFont="1" applyFill="1" applyBorder="1" applyAlignment="1" applyProtection="1">
      <alignment horizontal="center" vertical="center"/>
      <protection/>
    </xf>
    <xf numFmtId="164" fontId="16" fillId="0" borderId="47" xfId="96" applyNumberFormat="1" applyFont="1" applyFill="1" applyBorder="1" applyAlignment="1" applyProtection="1">
      <alignment horizontal="left"/>
      <protection/>
    </xf>
    <xf numFmtId="0" fontId="6" fillId="0" borderId="0" xfId="96" applyFont="1" applyFill="1" applyAlignment="1" applyProtection="1">
      <alignment horizont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9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9" xfId="96" applyFont="1" applyFill="1" applyBorder="1" applyAlignment="1">
      <alignment horizontal="center" vertical="center" wrapText="1"/>
      <protection/>
    </xf>
    <xf numFmtId="0" fontId="3" fillId="0" borderId="29" xfId="96" applyFont="1" applyFill="1" applyBorder="1" applyAlignment="1">
      <alignment horizontal="center" vertical="center" wrapText="1"/>
      <protection/>
    </xf>
    <xf numFmtId="0" fontId="3" fillId="0" borderId="22" xfId="96" applyFont="1" applyFill="1" applyBorder="1" applyAlignment="1">
      <alignment horizontal="center" vertical="center" wrapText="1"/>
      <protection/>
    </xf>
    <xf numFmtId="0" fontId="3" fillId="0" borderId="21" xfId="96" applyFont="1" applyFill="1" applyBorder="1" applyAlignment="1">
      <alignment horizontal="center" vertical="center" wrapText="1"/>
      <protection/>
    </xf>
    <xf numFmtId="0" fontId="3" fillId="0" borderId="15" xfId="96" applyFont="1" applyFill="1" applyBorder="1" applyAlignment="1">
      <alignment horizontal="center" vertical="center" wrapText="1"/>
      <protection/>
    </xf>
    <xf numFmtId="0" fontId="3" fillId="0" borderId="17" xfId="96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96" applyFont="1" applyFill="1" applyBorder="1" applyAlignment="1" applyProtection="1">
      <alignment horizontal="left"/>
      <protection/>
    </xf>
    <xf numFmtId="0" fontId="7" fillId="0" borderId="25" xfId="96" applyFont="1" applyFill="1" applyBorder="1" applyAlignment="1" applyProtection="1">
      <alignment horizontal="left"/>
      <protection/>
    </xf>
    <xf numFmtId="0" fontId="17" fillId="0" borderId="66" xfId="96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7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1" xfId="0" applyFont="1" applyFill="1" applyBorder="1" applyAlignment="1" applyProtection="1">
      <alignment horizontal="right" indent="1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17" fillId="0" borderId="69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53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3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17" fillId="0" borderId="66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97" applyFont="1" applyFill="1" applyBorder="1" applyAlignment="1" applyProtection="1">
      <alignment horizontal="left" vertical="center" indent="1"/>
      <protection/>
    </xf>
    <xf numFmtId="0" fontId="16" fillId="0" borderId="57" xfId="97" applyFont="1" applyFill="1" applyBorder="1" applyAlignment="1" applyProtection="1">
      <alignment horizontal="left" vertical="center" indent="1"/>
      <protection/>
    </xf>
    <xf numFmtId="0" fontId="16" fillId="0" borderId="48" xfId="97" applyFont="1" applyFill="1" applyBorder="1" applyAlignment="1" applyProtection="1">
      <alignment horizontal="left" vertical="center" indent="1"/>
      <protection/>
    </xf>
    <xf numFmtId="0" fontId="6" fillId="0" borderId="0" xfId="97" applyFont="1" applyFill="1" applyAlignment="1" applyProtection="1">
      <alignment horizontal="center" wrapText="1"/>
      <protection/>
    </xf>
    <xf numFmtId="0" fontId="6" fillId="0" borderId="0" xfId="97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6" xfId="0" applyFont="1" applyBorder="1" applyAlignment="1" applyProtection="1">
      <alignment horizontal="left" vertical="center" indent="2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96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perhivatkozás" xfId="76"/>
    <cellStyle name="Hivatkozott cella" xfId="77"/>
    <cellStyle name="Hivatkozott cella 2" xfId="78"/>
    <cellStyle name="Jegyzet" xfId="79"/>
    <cellStyle name="Jegyzet 2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Már látott hiperhivatkozás" xfId="93"/>
    <cellStyle name="Followed Hyperlink" xfId="94"/>
    <cellStyle name="Normál 2" xfId="95"/>
    <cellStyle name="Normál_KVRENMUNKA" xfId="96"/>
    <cellStyle name="Normál_SEGEDLETEK" xfId="97"/>
    <cellStyle name="Összesen" xfId="98"/>
    <cellStyle name="Összesen 2" xfId="99"/>
    <cellStyle name="Currency" xfId="100"/>
    <cellStyle name="Currency [0]" xfId="101"/>
    <cellStyle name="Rossz" xfId="102"/>
    <cellStyle name="Rossz 2" xfId="103"/>
    <cellStyle name="Semleges" xfId="104"/>
    <cellStyle name="Semleges 2" xfId="105"/>
    <cellStyle name="Számítás" xfId="106"/>
    <cellStyle name="Számítás 2" xfId="107"/>
    <cellStyle name="Percent" xfId="108"/>
    <cellStyle name="Százalék 2" xfId="109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155</v>
      </c>
    </row>
    <row r="4" spans="1:2" ht="12.75">
      <c r="A4" s="159"/>
      <c r="B4" s="159"/>
    </row>
    <row r="5" spans="1:2" s="171" customFormat="1" ht="15.75">
      <c r="A5" s="102" t="s">
        <v>567</v>
      </c>
      <c r="B5" s="170"/>
    </row>
    <row r="6" spans="1:2" ht="12.75">
      <c r="A6" s="159"/>
      <c r="B6" s="159"/>
    </row>
    <row r="7" spans="1:2" ht="12.75">
      <c r="A7" s="159" t="s">
        <v>552</v>
      </c>
      <c r="B7" s="159" t="s">
        <v>497</v>
      </c>
    </row>
    <row r="8" spans="1:2" ht="12.75">
      <c r="A8" s="159" t="s">
        <v>553</v>
      </c>
      <c r="B8" s="159" t="s">
        <v>498</v>
      </c>
    </row>
    <row r="9" spans="1:2" ht="12.75">
      <c r="A9" s="159" t="s">
        <v>554</v>
      </c>
      <c r="B9" s="159" t="s">
        <v>499</v>
      </c>
    </row>
    <row r="10" spans="1:2" ht="12.75">
      <c r="A10" s="159"/>
      <c r="B10" s="159"/>
    </row>
    <row r="11" spans="1:2" ht="12.75">
      <c r="A11" s="159"/>
      <c r="B11" s="159"/>
    </row>
    <row r="12" spans="1:2" s="171" customFormat="1" ht="15.75">
      <c r="A12" s="102" t="str">
        <f>+CONCATENATE(LEFT(A5,4),". évi előirányzat KIADÁSOK")</f>
        <v>2016. évi előirányzat KIADÁSOK</v>
      </c>
      <c r="B12" s="170"/>
    </row>
    <row r="13" spans="1:2" ht="12.75">
      <c r="A13" s="159"/>
      <c r="B13" s="159"/>
    </row>
    <row r="14" spans="1:2" ht="12.75">
      <c r="A14" s="159" t="s">
        <v>555</v>
      </c>
      <c r="B14" s="159" t="s">
        <v>500</v>
      </c>
    </row>
    <row r="15" spans="1:2" ht="12.75">
      <c r="A15" s="159" t="s">
        <v>556</v>
      </c>
      <c r="B15" s="159" t="s">
        <v>501</v>
      </c>
    </row>
    <row r="16" spans="1:2" ht="12.75">
      <c r="A16" s="159" t="s">
        <v>557</v>
      </c>
      <c r="B16" s="159" t="s">
        <v>502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5.625" style="173" customWidth="1"/>
    <col min="2" max="2" width="68.625" style="173" customWidth="1"/>
    <col min="3" max="3" width="19.50390625" style="173" customWidth="1"/>
    <col min="4" max="16384" width="9.375" style="173" customWidth="1"/>
  </cols>
  <sheetData>
    <row r="1" spans="1:3" ht="33" customHeight="1">
      <c r="A1" s="636" t="s">
        <v>623</v>
      </c>
      <c r="B1" s="636"/>
      <c r="C1" s="636"/>
    </row>
    <row r="2" spans="1:4" ht="15.75" customHeight="1" thickBot="1">
      <c r="A2" s="174"/>
      <c r="B2" s="174"/>
      <c r="C2" s="185" t="s">
        <v>55</v>
      </c>
      <c r="D2" s="180"/>
    </row>
    <row r="3" spans="1:3" ht="26.25" customHeight="1" thickBot="1">
      <c r="A3" s="204" t="s">
        <v>16</v>
      </c>
      <c r="B3" s="205" t="s">
        <v>199</v>
      </c>
      <c r="C3" s="206" t="str">
        <f>+'1.1.sz.mell.'!C3</f>
        <v>2016. évi előirányzat</v>
      </c>
    </row>
    <row r="4" spans="1:3" ht="15.75" thickBot="1">
      <c r="A4" s="207"/>
      <c r="B4" s="574" t="s">
        <v>503</v>
      </c>
      <c r="C4" s="575" t="s">
        <v>504</v>
      </c>
    </row>
    <row r="5" spans="1:3" ht="15">
      <c r="A5" s="208" t="s">
        <v>18</v>
      </c>
      <c r="B5" s="396" t="s">
        <v>513</v>
      </c>
      <c r="C5" s="393">
        <v>44000</v>
      </c>
    </row>
    <row r="6" spans="1:3" ht="24.75">
      <c r="A6" s="209" t="s">
        <v>19</v>
      </c>
      <c r="B6" s="432" t="s">
        <v>256</v>
      </c>
      <c r="C6" s="394">
        <v>10680</v>
      </c>
    </row>
    <row r="7" spans="1:3" ht="15">
      <c r="A7" s="209" t="s">
        <v>20</v>
      </c>
      <c r="B7" s="433" t="s">
        <v>514</v>
      </c>
      <c r="C7" s="394"/>
    </row>
    <row r="8" spans="1:3" ht="24.75">
      <c r="A8" s="209" t="s">
        <v>21</v>
      </c>
      <c r="B8" s="433" t="s">
        <v>258</v>
      </c>
      <c r="C8" s="394"/>
    </row>
    <row r="9" spans="1:3" ht="15">
      <c r="A9" s="210" t="s">
        <v>22</v>
      </c>
      <c r="B9" s="433" t="s">
        <v>257</v>
      </c>
      <c r="C9" s="395"/>
    </row>
    <row r="10" spans="1:3" ht="15.75" thickBot="1">
      <c r="A10" s="209" t="s">
        <v>23</v>
      </c>
      <c r="B10" s="434" t="s">
        <v>515</v>
      </c>
      <c r="C10" s="394"/>
    </row>
    <row r="11" spans="1:3" ht="15.75" thickBot="1">
      <c r="A11" s="645" t="s">
        <v>202</v>
      </c>
      <c r="B11" s="646"/>
      <c r="C11" s="211">
        <f>SUM(C5:C10)</f>
        <v>54680</v>
      </c>
    </row>
    <row r="12" spans="1:3" ht="23.25" customHeight="1">
      <c r="A12" s="647" t="s">
        <v>231</v>
      </c>
      <c r="B12" s="647"/>
      <c r="C12" s="64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a1/2016. (II.23.)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3" customWidth="1"/>
    <col min="2" max="2" width="66.875" style="173" customWidth="1"/>
    <col min="3" max="3" width="27.00390625" style="173" customWidth="1"/>
    <col min="4" max="16384" width="9.375" style="173" customWidth="1"/>
  </cols>
  <sheetData>
    <row r="1" spans="1:3" ht="33" customHeight="1">
      <c r="A1" s="636" t="str">
        <f>+CONCATENATE("Elek Város Önkormányzata ",CONCATENATE(LEFT(ÖSSZEFÜGGÉSEK!A5,4),". évi adósságot keletkeztető fejlesztési céljai"))</f>
        <v>Elek Város Önkormányzata 2016. évi adósságot keletkeztető fejlesztési céljai</v>
      </c>
      <c r="B1" s="636"/>
      <c r="C1" s="636"/>
    </row>
    <row r="2" spans="1:4" ht="15.75" customHeight="1" thickBot="1">
      <c r="A2" s="174"/>
      <c r="B2" s="174"/>
      <c r="C2" s="185" t="s">
        <v>55</v>
      </c>
      <c r="D2" s="180"/>
    </row>
    <row r="3" spans="1:3" ht="26.25" customHeight="1" thickBot="1">
      <c r="A3" s="204" t="s">
        <v>16</v>
      </c>
      <c r="B3" s="205" t="s">
        <v>203</v>
      </c>
      <c r="C3" s="206" t="s">
        <v>229</v>
      </c>
    </row>
    <row r="4" spans="1:3" ht="15.75" thickBot="1">
      <c r="A4" s="207"/>
      <c r="B4" s="574" t="s">
        <v>503</v>
      </c>
      <c r="C4" s="575" t="s">
        <v>504</v>
      </c>
    </row>
    <row r="5" spans="1:3" ht="15">
      <c r="A5" s="208" t="s">
        <v>18</v>
      </c>
      <c r="B5" s="215"/>
      <c r="C5" s="212"/>
    </row>
    <row r="6" spans="1:3" ht="15">
      <c r="A6" s="209" t="s">
        <v>19</v>
      </c>
      <c r="B6" s="216"/>
      <c r="C6" s="213"/>
    </row>
    <row r="7" spans="1:3" ht="15.75" thickBot="1">
      <c r="A7" s="210" t="s">
        <v>20</v>
      </c>
      <c r="B7" s="217"/>
      <c r="C7" s="214"/>
    </row>
    <row r="8" spans="1:3" s="520" customFormat="1" ht="17.25" customHeight="1" thickBot="1">
      <c r="A8" s="521" t="s">
        <v>21</v>
      </c>
      <c r="B8" s="154" t="s">
        <v>204</v>
      </c>
      <c r="C8" s="21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1/2016. (II.23.)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A5" sqref="A5"/>
    </sheetView>
  </sheetViews>
  <sheetFormatPr defaultColWidth="9.00390625" defaultRowHeight="12.75"/>
  <cols>
    <col min="1" max="1" width="47.125" style="45" customWidth="1"/>
    <col min="2" max="2" width="15.625" style="44" customWidth="1"/>
    <col min="3" max="3" width="16.375" style="44" customWidth="1"/>
    <col min="4" max="4" width="18.00390625" style="44" customWidth="1"/>
    <col min="5" max="5" width="16.625" style="44" customWidth="1"/>
    <col min="6" max="6" width="18.875" style="58" customWidth="1"/>
    <col min="7" max="8" width="12.875" style="44" customWidth="1"/>
    <col min="9" max="9" width="13.875" style="44" customWidth="1"/>
    <col min="10" max="16384" width="9.375" style="44" customWidth="1"/>
  </cols>
  <sheetData>
    <row r="1" spans="1:6" ht="25.5" customHeight="1">
      <c r="A1" s="648" t="s">
        <v>0</v>
      </c>
      <c r="B1" s="648"/>
      <c r="C1" s="648"/>
      <c r="D1" s="648"/>
      <c r="E1" s="648"/>
      <c r="F1" s="648"/>
    </row>
    <row r="2" spans="1:6" ht="22.5" customHeight="1" thickBot="1">
      <c r="A2" s="220"/>
      <c r="B2" s="58"/>
      <c r="C2" s="58"/>
      <c r="D2" s="58"/>
      <c r="E2" s="58"/>
      <c r="F2" s="54" t="s">
        <v>62</v>
      </c>
    </row>
    <row r="3" spans="1:6" s="47" customFormat="1" ht="44.25" customHeight="1" thickBot="1">
      <c r="A3" s="221" t="s">
        <v>66</v>
      </c>
      <c r="B3" s="222" t="s">
        <v>67</v>
      </c>
      <c r="C3" s="222" t="s">
        <v>68</v>
      </c>
      <c r="D3" s="222" t="str">
        <f>+CONCATENATE("Felhasználás   ",LEFT(ÖSSZEFÜGGÉSEK!A5,4)-1,". XII. 31-ig")</f>
        <v>Felhasználás   2015. XII. 31-ig</v>
      </c>
      <c r="E3" s="222" t="str">
        <f>+'1.1.sz.mell.'!C3</f>
        <v>2016. évi előirányzat</v>
      </c>
      <c r="F3" s="55" t="str">
        <f>+CONCATENATE(LEFT(ÖSSZEFÜGGÉSEK!A5,4),". utáni szükséglet")</f>
        <v>2016. utáni szükséglet</v>
      </c>
    </row>
    <row r="4" spans="1:6" s="58" customFormat="1" ht="12" customHeight="1" thickBot="1">
      <c r="A4" s="56" t="s">
        <v>503</v>
      </c>
      <c r="B4" s="57" t="s">
        <v>504</v>
      </c>
      <c r="C4" s="57" t="s">
        <v>505</v>
      </c>
      <c r="D4" s="57" t="s">
        <v>507</v>
      </c>
      <c r="E4" s="57" t="s">
        <v>506</v>
      </c>
      <c r="F4" s="578" t="s">
        <v>571</v>
      </c>
    </row>
    <row r="5" spans="1:6" ht="15.75" customHeight="1">
      <c r="A5" s="522" t="s">
        <v>574</v>
      </c>
      <c r="B5" s="28">
        <v>635</v>
      </c>
      <c r="C5" s="524"/>
      <c r="D5" s="28"/>
      <c r="E5" s="28">
        <v>635</v>
      </c>
      <c r="F5" s="59">
        <f aca="true" t="shared" si="0" ref="F5:F22">B5-D5-E5</f>
        <v>0</v>
      </c>
    </row>
    <row r="6" spans="1:6" ht="15.75" customHeight="1">
      <c r="A6" s="522"/>
      <c r="B6" s="28"/>
      <c r="C6" s="524"/>
      <c r="D6" s="28"/>
      <c r="E6" s="28"/>
      <c r="F6" s="59">
        <f t="shared" si="0"/>
        <v>0</v>
      </c>
    </row>
    <row r="7" spans="1:6" ht="15.75" customHeight="1">
      <c r="A7" s="522"/>
      <c r="B7" s="28"/>
      <c r="C7" s="524"/>
      <c r="D7" s="28"/>
      <c r="E7" s="28"/>
      <c r="F7" s="59">
        <f t="shared" si="0"/>
        <v>0</v>
      </c>
    </row>
    <row r="8" spans="1:6" ht="15.75" customHeight="1">
      <c r="A8" s="523"/>
      <c r="B8" s="28"/>
      <c r="C8" s="524"/>
      <c r="D8" s="28"/>
      <c r="E8" s="28"/>
      <c r="F8" s="59">
        <f t="shared" si="0"/>
        <v>0</v>
      </c>
    </row>
    <row r="9" spans="1:6" ht="15.75" customHeight="1">
      <c r="A9" s="522"/>
      <c r="B9" s="28"/>
      <c r="C9" s="524"/>
      <c r="D9" s="28"/>
      <c r="E9" s="28"/>
      <c r="F9" s="59">
        <f t="shared" si="0"/>
        <v>0</v>
      </c>
    </row>
    <row r="10" spans="1:6" ht="15.75" customHeight="1">
      <c r="A10" s="523"/>
      <c r="B10" s="28"/>
      <c r="C10" s="524"/>
      <c r="D10" s="28"/>
      <c r="E10" s="28"/>
      <c r="F10" s="59">
        <f t="shared" si="0"/>
        <v>0</v>
      </c>
    </row>
    <row r="11" spans="1:6" ht="15.75" customHeight="1">
      <c r="A11" s="522"/>
      <c r="B11" s="28"/>
      <c r="C11" s="524"/>
      <c r="D11" s="28"/>
      <c r="E11" s="28"/>
      <c r="F11" s="59">
        <f t="shared" si="0"/>
        <v>0</v>
      </c>
    </row>
    <row r="12" spans="1:6" ht="15.75" customHeight="1">
      <c r="A12" s="522"/>
      <c r="B12" s="28"/>
      <c r="C12" s="524"/>
      <c r="D12" s="28"/>
      <c r="E12" s="28"/>
      <c r="F12" s="59">
        <f t="shared" si="0"/>
        <v>0</v>
      </c>
    </row>
    <row r="13" spans="1:6" ht="15.75" customHeight="1">
      <c r="A13" s="522"/>
      <c r="B13" s="28"/>
      <c r="C13" s="524"/>
      <c r="D13" s="28"/>
      <c r="E13" s="28"/>
      <c r="F13" s="59">
        <f t="shared" si="0"/>
        <v>0</v>
      </c>
    </row>
    <row r="14" spans="1:6" ht="15.75" customHeight="1">
      <c r="A14" s="522"/>
      <c r="B14" s="28"/>
      <c r="C14" s="524"/>
      <c r="D14" s="28"/>
      <c r="E14" s="28"/>
      <c r="F14" s="59">
        <f t="shared" si="0"/>
        <v>0</v>
      </c>
    </row>
    <row r="15" spans="1:6" ht="15.75" customHeight="1">
      <c r="A15" s="522"/>
      <c r="B15" s="28"/>
      <c r="C15" s="524"/>
      <c r="D15" s="28"/>
      <c r="E15" s="28"/>
      <c r="F15" s="59">
        <f t="shared" si="0"/>
        <v>0</v>
      </c>
    </row>
    <row r="16" spans="1:6" ht="15.75" customHeight="1">
      <c r="A16" s="522"/>
      <c r="B16" s="28"/>
      <c r="C16" s="524"/>
      <c r="D16" s="28"/>
      <c r="E16" s="28"/>
      <c r="F16" s="59">
        <f t="shared" si="0"/>
        <v>0</v>
      </c>
    </row>
    <row r="17" spans="1:6" ht="15.75" customHeight="1">
      <c r="A17" s="522"/>
      <c r="B17" s="28"/>
      <c r="C17" s="524"/>
      <c r="D17" s="28"/>
      <c r="E17" s="28"/>
      <c r="F17" s="59">
        <f t="shared" si="0"/>
        <v>0</v>
      </c>
    </row>
    <row r="18" spans="1:6" ht="15.75" customHeight="1">
      <c r="A18" s="522"/>
      <c r="B18" s="28"/>
      <c r="C18" s="524"/>
      <c r="D18" s="28"/>
      <c r="E18" s="28"/>
      <c r="F18" s="59">
        <f t="shared" si="0"/>
        <v>0</v>
      </c>
    </row>
    <row r="19" spans="1:6" ht="15.75" customHeight="1">
      <c r="A19" s="522"/>
      <c r="B19" s="28"/>
      <c r="C19" s="524"/>
      <c r="D19" s="28"/>
      <c r="E19" s="28"/>
      <c r="F19" s="59">
        <f t="shared" si="0"/>
        <v>0</v>
      </c>
    </row>
    <row r="20" spans="1:6" ht="15.75" customHeight="1">
      <c r="A20" s="522"/>
      <c r="B20" s="28"/>
      <c r="C20" s="524"/>
      <c r="D20" s="28"/>
      <c r="E20" s="28"/>
      <c r="F20" s="59">
        <f t="shared" si="0"/>
        <v>0</v>
      </c>
    </row>
    <row r="21" spans="1:6" ht="15.75" customHeight="1">
      <c r="A21" s="522"/>
      <c r="B21" s="28"/>
      <c r="C21" s="524"/>
      <c r="D21" s="28"/>
      <c r="E21" s="28"/>
      <c r="F21" s="59">
        <f t="shared" si="0"/>
        <v>0</v>
      </c>
    </row>
    <row r="22" spans="1:6" ht="15.75" customHeight="1" thickBot="1">
      <c r="A22" s="60"/>
      <c r="B22" s="29"/>
      <c r="C22" s="525"/>
      <c r="D22" s="29"/>
      <c r="E22" s="29"/>
      <c r="F22" s="61">
        <f t="shared" si="0"/>
        <v>0</v>
      </c>
    </row>
    <row r="23" spans="1:6" s="64" customFormat="1" ht="18" customHeight="1" thickBot="1">
      <c r="A23" s="223" t="s">
        <v>65</v>
      </c>
      <c r="B23" s="62">
        <f>SUM(B5:B22)</f>
        <v>635</v>
      </c>
      <c r="C23" s="141"/>
      <c r="D23" s="62">
        <f>SUM(D5:D22)</f>
        <v>0</v>
      </c>
      <c r="E23" s="62">
        <f>SUM(E5:E22)</f>
        <v>635</v>
      </c>
      <c r="F23" s="63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1/2016. (II.23.)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4" sqref="F4"/>
    </sheetView>
  </sheetViews>
  <sheetFormatPr defaultColWidth="9.00390625" defaultRowHeight="12.75"/>
  <cols>
    <col min="1" max="1" width="60.625" style="45" customWidth="1"/>
    <col min="2" max="2" width="15.625" style="44" customWidth="1"/>
    <col min="3" max="3" width="16.375" style="44" customWidth="1"/>
    <col min="4" max="4" width="18.00390625" style="44" customWidth="1"/>
    <col min="5" max="5" width="16.625" style="44" customWidth="1"/>
    <col min="6" max="6" width="18.875" style="44" customWidth="1"/>
    <col min="7" max="8" width="12.875" style="44" customWidth="1"/>
    <col min="9" max="9" width="13.875" style="44" customWidth="1"/>
    <col min="10" max="16384" width="9.375" style="44" customWidth="1"/>
  </cols>
  <sheetData>
    <row r="1" spans="1:6" ht="24.75" customHeight="1">
      <c r="A1" s="648" t="s">
        <v>1</v>
      </c>
      <c r="B1" s="648"/>
      <c r="C1" s="648"/>
      <c r="D1" s="648"/>
      <c r="E1" s="648"/>
      <c r="F1" s="648"/>
    </row>
    <row r="2" spans="1:6" ht="23.25" customHeight="1" thickBot="1">
      <c r="A2" s="220"/>
      <c r="B2" s="58"/>
      <c r="C2" s="58"/>
      <c r="D2" s="58"/>
      <c r="E2" s="58"/>
      <c r="F2" s="54" t="s">
        <v>62</v>
      </c>
    </row>
    <row r="3" spans="1:6" s="47" customFormat="1" ht="48.75" customHeight="1" thickBot="1">
      <c r="A3" s="221" t="s">
        <v>69</v>
      </c>
      <c r="B3" s="222" t="s">
        <v>67</v>
      </c>
      <c r="C3" s="222" t="s">
        <v>68</v>
      </c>
      <c r="D3" s="222" t="str">
        <f>+'6.sz.mell.'!D3</f>
        <v>Felhasználás   2015. XII. 31-ig</v>
      </c>
      <c r="E3" s="222" t="str">
        <f>+'6.sz.mell.'!E3</f>
        <v>2016. évi előirányzat</v>
      </c>
      <c r="F3" s="576" t="str">
        <f>+CONCATENATE(LEFT(ÖSSZEFÜGGÉSEK!A5,4),". utáni szükséglet ",CHAR(10),"")</f>
        <v>2016. utáni szükséglet 
</v>
      </c>
    </row>
    <row r="4" spans="1:6" s="58" customFormat="1" ht="15" customHeight="1" thickBot="1">
      <c r="A4" s="56" t="s">
        <v>503</v>
      </c>
      <c r="B4" s="57" t="s">
        <v>504</v>
      </c>
      <c r="C4" s="57" t="s">
        <v>505</v>
      </c>
      <c r="D4" s="57" t="s">
        <v>507</v>
      </c>
      <c r="E4" s="57" t="s">
        <v>506</v>
      </c>
      <c r="F4" s="579" t="s">
        <v>571</v>
      </c>
    </row>
    <row r="5" spans="1:6" ht="15.75" customHeight="1">
      <c r="A5" s="65"/>
      <c r="B5" s="66"/>
      <c r="C5" s="526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26"/>
      <c r="D6" s="66"/>
      <c r="E6" s="66"/>
      <c r="F6" s="67">
        <f t="shared" si="0"/>
        <v>0</v>
      </c>
    </row>
    <row r="7" spans="1:6" ht="15.75" customHeight="1">
      <c r="A7" s="65"/>
      <c r="B7" s="66"/>
      <c r="C7" s="526"/>
      <c r="D7" s="66"/>
      <c r="E7" s="66"/>
      <c r="F7" s="67">
        <f t="shared" si="0"/>
        <v>0</v>
      </c>
    </row>
    <row r="8" spans="1:6" ht="15.75" customHeight="1">
      <c r="A8" s="65"/>
      <c r="B8" s="66"/>
      <c r="C8" s="526"/>
      <c r="D8" s="66"/>
      <c r="E8" s="66"/>
      <c r="F8" s="67">
        <f t="shared" si="0"/>
        <v>0</v>
      </c>
    </row>
    <row r="9" spans="1:6" ht="15.75" customHeight="1">
      <c r="A9" s="65"/>
      <c r="B9" s="66"/>
      <c r="C9" s="526"/>
      <c r="D9" s="66"/>
      <c r="E9" s="66"/>
      <c r="F9" s="67">
        <f t="shared" si="0"/>
        <v>0</v>
      </c>
    </row>
    <row r="10" spans="1:6" ht="15.75" customHeight="1">
      <c r="A10" s="65"/>
      <c r="B10" s="66"/>
      <c r="C10" s="526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26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26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26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26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26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26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26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26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26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26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26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26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27"/>
      <c r="D23" s="69"/>
      <c r="E23" s="69"/>
      <c r="F23" s="70">
        <f t="shared" si="0"/>
        <v>0</v>
      </c>
    </row>
    <row r="24" spans="1:6" s="64" customFormat="1" ht="18" customHeight="1" thickBot="1">
      <c r="A24" s="223" t="s">
        <v>65</v>
      </c>
      <c r="B24" s="224">
        <f>SUM(B5:B23)</f>
        <v>0</v>
      </c>
      <c r="C24" s="142"/>
      <c r="D24" s="224">
        <f>SUM(D5:D23)</f>
        <v>0</v>
      </c>
      <c r="E24" s="224">
        <f>SUM(E5:E23)</f>
        <v>0</v>
      </c>
      <c r="F24" s="71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1/2016. (II.23.) 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D5" sqref="D5"/>
    </sheetView>
  </sheetViews>
  <sheetFormatPr defaultColWidth="9.00390625" defaultRowHeight="12.75"/>
  <cols>
    <col min="1" max="1" width="38.625" style="49" customWidth="1"/>
    <col min="2" max="5" width="13.875" style="49" customWidth="1"/>
    <col min="6" max="16384" width="9.375" style="49" customWidth="1"/>
  </cols>
  <sheetData>
    <row r="1" spans="1:5" ht="12.75">
      <c r="A1" s="244"/>
      <c r="B1" s="244"/>
      <c r="C1" s="244"/>
      <c r="D1" s="244"/>
      <c r="E1" s="244"/>
    </row>
    <row r="2" spans="1:5" ht="15.75">
      <c r="A2" s="245" t="s">
        <v>141</v>
      </c>
      <c r="B2" s="649"/>
      <c r="C2" s="649"/>
      <c r="D2" s="649"/>
      <c r="E2" s="649"/>
    </row>
    <row r="3" spans="1:5" ht="14.25" thickBot="1">
      <c r="A3" s="244"/>
      <c r="B3" s="244"/>
      <c r="C3" s="244"/>
      <c r="D3" s="650" t="s">
        <v>134</v>
      </c>
      <c r="E3" s="650"/>
    </row>
    <row r="4" spans="1:5" ht="15" customHeight="1" thickBot="1">
      <c r="A4" s="246" t="s">
        <v>133</v>
      </c>
      <c r="B4" s="247" t="str">
        <f>CONCATENATE((LEFT(ÖSSZEFÜGGÉSEK!A5,4)),".")</f>
        <v>2016.</v>
      </c>
      <c r="C4" s="247" t="str">
        <f>CONCATENATE((LEFT(ÖSSZEFÜGGÉSEK!A5,4))+1,".")</f>
        <v>2017.</v>
      </c>
      <c r="D4" s="247" t="str">
        <f>CONCATENATE((LEFT(ÖSSZEFÜGGÉSEK!A5,4))+1,". után")</f>
        <v>2017. után</v>
      </c>
      <c r="E4" s="248" t="s">
        <v>51</v>
      </c>
    </row>
    <row r="5" spans="1:5" ht="12.75">
      <c r="A5" s="249" t="s">
        <v>135</v>
      </c>
      <c r="B5" s="103"/>
      <c r="C5" s="103"/>
      <c r="D5" s="103"/>
      <c r="E5" s="250">
        <f aca="true" t="shared" si="0" ref="E5:E11">SUM(B5:D5)</f>
        <v>0</v>
      </c>
    </row>
    <row r="6" spans="1:5" ht="12.75">
      <c r="A6" s="251" t="s">
        <v>148</v>
      </c>
      <c r="B6" s="104"/>
      <c r="C6" s="104"/>
      <c r="D6" s="104"/>
      <c r="E6" s="252">
        <f t="shared" si="0"/>
        <v>0</v>
      </c>
    </row>
    <row r="7" spans="1:5" ht="12.75">
      <c r="A7" s="253" t="s">
        <v>136</v>
      </c>
      <c r="B7" s="105"/>
      <c r="C7" s="105"/>
      <c r="D7" s="105"/>
      <c r="E7" s="254">
        <f t="shared" si="0"/>
        <v>0</v>
      </c>
    </row>
    <row r="8" spans="1:5" ht="12.75">
      <c r="A8" s="253" t="s">
        <v>150</v>
      </c>
      <c r="B8" s="105"/>
      <c r="C8" s="105"/>
      <c r="D8" s="105"/>
      <c r="E8" s="254">
        <f t="shared" si="0"/>
        <v>0</v>
      </c>
    </row>
    <row r="9" spans="1:5" ht="12.75">
      <c r="A9" s="253" t="s">
        <v>137</v>
      </c>
      <c r="B9" s="105"/>
      <c r="C9" s="105"/>
      <c r="D9" s="105"/>
      <c r="E9" s="254">
        <f t="shared" si="0"/>
        <v>0</v>
      </c>
    </row>
    <row r="10" spans="1:5" ht="12.75">
      <c r="A10" s="253" t="s">
        <v>138</v>
      </c>
      <c r="B10" s="105"/>
      <c r="C10" s="105"/>
      <c r="D10" s="105"/>
      <c r="E10" s="254">
        <f t="shared" si="0"/>
        <v>0</v>
      </c>
    </row>
    <row r="11" spans="1:5" ht="13.5" thickBot="1">
      <c r="A11" s="106"/>
      <c r="B11" s="107"/>
      <c r="C11" s="107"/>
      <c r="D11" s="107"/>
      <c r="E11" s="254">
        <f t="shared" si="0"/>
        <v>0</v>
      </c>
    </row>
    <row r="12" spans="1:5" ht="13.5" thickBot="1">
      <c r="A12" s="255" t="s">
        <v>140</v>
      </c>
      <c r="B12" s="256">
        <f>B5+SUM(B7:B11)</f>
        <v>0</v>
      </c>
      <c r="C12" s="256">
        <f>C5+SUM(C7:C11)</f>
        <v>0</v>
      </c>
      <c r="D12" s="256">
        <f>D5+SUM(D7:D11)</f>
        <v>0</v>
      </c>
      <c r="E12" s="257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6" t="s">
        <v>139</v>
      </c>
      <c r="B14" s="247" t="str">
        <f>+B4</f>
        <v>2016.</v>
      </c>
      <c r="C14" s="247" t="str">
        <f>+C4</f>
        <v>2017.</v>
      </c>
      <c r="D14" s="247" t="str">
        <f>+D4</f>
        <v>2017. után</v>
      </c>
      <c r="E14" s="248" t="s">
        <v>51</v>
      </c>
    </row>
    <row r="15" spans="1:5" ht="12.75">
      <c r="A15" s="249" t="s">
        <v>144</v>
      </c>
      <c r="B15" s="103"/>
      <c r="C15" s="103"/>
      <c r="D15" s="103"/>
      <c r="E15" s="250">
        <f aca="true" t="shared" si="1" ref="E15:E21">SUM(B15:D15)</f>
        <v>0</v>
      </c>
    </row>
    <row r="16" spans="1:5" ht="12.75">
      <c r="A16" s="258" t="s">
        <v>145</v>
      </c>
      <c r="B16" s="105"/>
      <c r="C16" s="105"/>
      <c r="D16" s="105"/>
      <c r="E16" s="254">
        <f t="shared" si="1"/>
        <v>0</v>
      </c>
    </row>
    <row r="17" spans="1:5" ht="12.75">
      <c r="A17" s="253" t="s">
        <v>146</v>
      </c>
      <c r="B17" s="105"/>
      <c r="C17" s="105"/>
      <c r="D17" s="105"/>
      <c r="E17" s="254">
        <f t="shared" si="1"/>
        <v>0</v>
      </c>
    </row>
    <row r="18" spans="1:5" ht="12.75">
      <c r="A18" s="253" t="s">
        <v>147</v>
      </c>
      <c r="B18" s="105"/>
      <c r="C18" s="105"/>
      <c r="D18" s="105"/>
      <c r="E18" s="254">
        <f t="shared" si="1"/>
        <v>0</v>
      </c>
    </row>
    <row r="19" spans="1:5" ht="12.75">
      <c r="A19" s="108"/>
      <c r="B19" s="105"/>
      <c r="C19" s="105"/>
      <c r="D19" s="105"/>
      <c r="E19" s="254">
        <f t="shared" si="1"/>
        <v>0</v>
      </c>
    </row>
    <row r="20" spans="1:5" ht="12.75">
      <c r="A20" s="108"/>
      <c r="B20" s="105"/>
      <c r="C20" s="105"/>
      <c r="D20" s="105"/>
      <c r="E20" s="254">
        <f t="shared" si="1"/>
        <v>0</v>
      </c>
    </row>
    <row r="21" spans="1:5" ht="13.5" thickBot="1">
      <c r="A21" s="106"/>
      <c r="B21" s="107"/>
      <c r="C21" s="107"/>
      <c r="D21" s="107"/>
      <c r="E21" s="254">
        <f t="shared" si="1"/>
        <v>0</v>
      </c>
    </row>
    <row r="22" spans="1:5" ht="13.5" thickBot="1">
      <c r="A22" s="255" t="s">
        <v>53</v>
      </c>
      <c r="B22" s="256">
        <f>SUM(B15:B21)</f>
        <v>0</v>
      </c>
      <c r="C22" s="256">
        <f>SUM(C15:C21)</f>
        <v>0</v>
      </c>
      <c r="D22" s="256">
        <f>SUM(D15:D21)</f>
        <v>0</v>
      </c>
      <c r="E22" s="257">
        <f>SUM(E15:E21)</f>
        <v>0</v>
      </c>
    </row>
    <row r="23" spans="1:5" ht="12.75">
      <c r="A23" s="244"/>
      <c r="B23" s="244"/>
      <c r="C23" s="244"/>
      <c r="D23" s="244"/>
      <c r="E23" s="244"/>
    </row>
    <row r="24" spans="1:5" ht="12.75">
      <c r="A24" s="244"/>
      <c r="B24" s="244"/>
      <c r="C24" s="244"/>
      <c r="D24" s="244"/>
      <c r="E24" s="244"/>
    </row>
    <row r="25" spans="1:5" ht="15.75">
      <c r="A25" s="245" t="s">
        <v>141</v>
      </c>
      <c r="B25" s="649"/>
      <c r="C25" s="649"/>
      <c r="D25" s="649"/>
      <c r="E25" s="649"/>
    </row>
    <row r="26" spans="1:5" ht="14.25" thickBot="1">
      <c r="A26" s="244"/>
      <c r="B26" s="244"/>
      <c r="C26" s="244"/>
      <c r="D26" s="650" t="s">
        <v>134</v>
      </c>
      <c r="E26" s="650"/>
    </row>
    <row r="27" spans="1:5" ht="13.5" thickBot="1">
      <c r="A27" s="246" t="s">
        <v>133</v>
      </c>
      <c r="B27" s="247" t="str">
        <f>+B14</f>
        <v>2016.</v>
      </c>
      <c r="C27" s="247" t="str">
        <f>+C14</f>
        <v>2017.</v>
      </c>
      <c r="D27" s="247" t="str">
        <f>+D14</f>
        <v>2017. után</v>
      </c>
      <c r="E27" s="248" t="s">
        <v>51</v>
      </c>
    </row>
    <row r="28" spans="1:5" ht="12.75">
      <c r="A28" s="249" t="s">
        <v>135</v>
      </c>
      <c r="B28" s="103"/>
      <c r="C28" s="103"/>
      <c r="D28" s="103"/>
      <c r="E28" s="250">
        <f aca="true" t="shared" si="2" ref="E28:E34">SUM(B28:D28)</f>
        <v>0</v>
      </c>
    </row>
    <row r="29" spans="1:5" ht="12.75">
      <c r="A29" s="251" t="s">
        <v>148</v>
      </c>
      <c r="B29" s="104"/>
      <c r="C29" s="104"/>
      <c r="D29" s="104"/>
      <c r="E29" s="252">
        <f t="shared" si="2"/>
        <v>0</v>
      </c>
    </row>
    <row r="30" spans="1:5" ht="12.75">
      <c r="A30" s="253" t="s">
        <v>136</v>
      </c>
      <c r="B30" s="105"/>
      <c r="C30" s="105"/>
      <c r="D30" s="105"/>
      <c r="E30" s="254">
        <f t="shared" si="2"/>
        <v>0</v>
      </c>
    </row>
    <row r="31" spans="1:5" ht="12.75">
      <c r="A31" s="253" t="s">
        <v>150</v>
      </c>
      <c r="B31" s="105"/>
      <c r="C31" s="105"/>
      <c r="D31" s="105"/>
      <c r="E31" s="254">
        <f t="shared" si="2"/>
        <v>0</v>
      </c>
    </row>
    <row r="32" spans="1:5" ht="12.75">
      <c r="A32" s="253" t="s">
        <v>137</v>
      </c>
      <c r="B32" s="105"/>
      <c r="C32" s="105"/>
      <c r="D32" s="105"/>
      <c r="E32" s="254">
        <f t="shared" si="2"/>
        <v>0</v>
      </c>
    </row>
    <row r="33" spans="1:5" ht="12.75">
      <c r="A33" s="253" t="s">
        <v>138</v>
      </c>
      <c r="B33" s="105"/>
      <c r="C33" s="105"/>
      <c r="D33" s="105"/>
      <c r="E33" s="254">
        <f t="shared" si="2"/>
        <v>0</v>
      </c>
    </row>
    <row r="34" spans="1:5" ht="13.5" thickBot="1">
      <c r="A34" s="106"/>
      <c r="B34" s="107"/>
      <c r="C34" s="107"/>
      <c r="D34" s="107"/>
      <c r="E34" s="254">
        <f t="shared" si="2"/>
        <v>0</v>
      </c>
    </row>
    <row r="35" spans="1:5" ht="13.5" thickBot="1">
      <c r="A35" s="255" t="s">
        <v>140</v>
      </c>
      <c r="B35" s="256">
        <f>B28+SUM(B30:B34)</f>
        <v>0</v>
      </c>
      <c r="C35" s="256">
        <f>C28+SUM(C30:C34)</f>
        <v>0</v>
      </c>
      <c r="D35" s="256">
        <f>D28+SUM(D30:D34)</f>
        <v>0</v>
      </c>
      <c r="E35" s="257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6" t="s">
        <v>139</v>
      </c>
      <c r="B37" s="247" t="str">
        <f>+B27</f>
        <v>2016.</v>
      </c>
      <c r="C37" s="247" t="str">
        <f>+C27</f>
        <v>2017.</v>
      </c>
      <c r="D37" s="247" t="str">
        <f>+D27</f>
        <v>2017. után</v>
      </c>
      <c r="E37" s="248" t="s">
        <v>51</v>
      </c>
    </row>
    <row r="38" spans="1:5" ht="12.75">
      <c r="A38" s="249" t="s">
        <v>144</v>
      </c>
      <c r="B38" s="103"/>
      <c r="C38" s="103"/>
      <c r="D38" s="103"/>
      <c r="E38" s="250">
        <f aca="true" t="shared" si="3" ref="E38:E44">SUM(B38:D38)</f>
        <v>0</v>
      </c>
    </row>
    <row r="39" spans="1:5" ht="12.75">
      <c r="A39" s="258" t="s">
        <v>145</v>
      </c>
      <c r="B39" s="105"/>
      <c r="C39" s="105"/>
      <c r="D39" s="105"/>
      <c r="E39" s="254">
        <f t="shared" si="3"/>
        <v>0</v>
      </c>
    </row>
    <row r="40" spans="1:5" ht="12.75">
      <c r="A40" s="253" t="s">
        <v>146</v>
      </c>
      <c r="B40" s="105"/>
      <c r="C40" s="105"/>
      <c r="D40" s="105"/>
      <c r="E40" s="254">
        <f t="shared" si="3"/>
        <v>0</v>
      </c>
    </row>
    <row r="41" spans="1:5" ht="12.75">
      <c r="A41" s="253" t="s">
        <v>147</v>
      </c>
      <c r="B41" s="105"/>
      <c r="C41" s="105"/>
      <c r="D41" s="105"/>
      <c r="E41" s="254">
        <f t="shared" si="3"/>
        <v>0</v>
      </c>
    </row>
    <row r="42" spans="1:5" ht="12.75">
      <c r="A42" s="108"/>
      <c r="B42" s="105"/>
      <c r="C42" s="105"/>
      <c r="D42" s="105"/>
      <c r="E42" s="254">
        <f t="shared" si="3"/>
        <v>0</v>
      </c>
    </row>
    <row r="43" spans="1:5" ht="12.75">
      <c r="A43" s="108"/>
      <c r="B43" s="105"/>
      <c r="C43" s="105"/>
      <c r="D43" s="105"/>
      <c r="E43" s="254">
        <f t="shared" si="3"/>
        <v>0</v>
      </c>
    </row>
    <row r="44" spans="1:5" ht="13.5" thickBot="1">
      <c r="A44" s="106"/>
      <c r="B44" s="107"/>
      <c r="C44" s="107"/>
      <c r="D44" s="107"/>
      <c r="E44" s="254">
        <f t="shared" si="3"/>
        <v>0</v>
      </c>
    </row>
    <row r="45" spans="1:5" ht="13.5" thickBot="1">
      <c r="A45" s="255" t="s">
        <v>53</v>
      </c>
      <c r="B45" s="256">
        <f>SUM(B38:B44)</f>
        <v>0</v>
      </c>
      <c r="C45" s="256">
        <f>SUM(C38:C44)</f>
        <v>0</v>
      </c>
      <c r="D45" s="256">
        <f>SUM(D38:D44)</f>
        <v>0</v>
      </c>
      <c r="E45" s="257">
        <f>SUM(E38:E44)</f>
        <v>0</v>
      </c>
    </row>
    <row r="46" spans="1:5" ht="12.75">
      <c r="A46" s="244"/>
      <c r="B46" s="244"/>
      <c r="C46" s="244"/>
      <c r="D46" s="244"/>
      <c r="E46" s="244"/>
    </row>
    <row r="47" spans="1:5" ht="15.75">
      <c r="A47" s="656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56"/>
      <c r="C47" s="656"/>
      <c r="D47" s="656"/>
      <c r="E47" s="656"/>
    </row>
    <row r="48" spans="1:5" ht="13.5" thickBot="1">
      <c r="A48" s="244"/>
      <c r="B48" s="244"/>
      <c r="C48" s="244"/>
      <c r="D48" s="244"/>
      <c r="E48" s="244"/>
    </row>
    <row r="49" spans="1:8" ht="13.5" thickBot="1">
      <c r="A49" s="661" t="s">
        <v>142</v>
      </c>
      <c r="B49" s="662"/>
      <c r="C49" s="663"/>
      <c r="D49" s="659" t="s">
        <v>151</v>
      </c>
      <c r="E49" s="660"/>
      <c r="H49" s="50"/>
    </row>
    <row r="50" spans="1:5" ht="12.75">
      <c r="A50" s="664"/>
      <c r="B50" s="665"/>
      <c r="C50" s="666"/>
      <c r="D50" s="623"/>
      <c r="E50" s="624"/>
    </row>
    <row r="51" spans="1:5" ht="13.5" thickBot="1">
      <c r="A51" s="667"/>
      <c r="B51" s="668"/>
      <c r="C51" s="669"/>
      <c r="D51" s="654"/>
      <c r="E51" s="655"/>
    </row>
    <row r="52" spans="1:5" ht="13.5" thickBot="1">
      <c r="A52" s="651" t="s">
        <v>53</v>
      </c>
      <c r="B52" s="652"/>
      <c r="C52" s="653"/>
      <c r="D52" s="657">
        <f>SUM(D50:E51)</f>
        <v>0</v>
      </c>
      <c r="E52" s="658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1/2016. (II.23.)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85">
      <selection activeCell="C158" sqref="C158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59"/>
      <c r="B1" s="261"/>
      <c r="C1" s="284" t="str">
        <f>+CONCATENATE("9.1. melléklet a ……/",LEFT(ÖSSZEFÜGGÉSEK!A5,4),". (….) önkormányzati rendelethez")</f>
        <v>9.1. melléklet a ……/2016. (….) önkormányzati rendelethez</v>
      </c>
    </row>
    <row r="2" spans="1:3" s="109" customFormat="1" ht="21" customHeight="1">
      <c r="A2" s="455" t="s">
        <v>63</v>
      </c>
      <c r="B2" s="397" t="s">
        <v>230</v>
      </c>
      <c r="C2" s="399" t="s">
        <v>54</v>
      </c>
    </row>
    <row r="3" spans="1:3" s="109" customFormat="1" ht="16.5" thickBot="1">
      <c r="A3" s="262" t="s">
        <v>205</v>
      </c>
      <c r="B3" s="398" t="s">
        <v>410</v>
      </c>
      <c r="C3" s="547" t="s">
        <v>54</v>
      </c>
    </row>
    <row r="4" spans="1:3" s="110" customFormat="1" ht="15.75" customHeight="1" thickBot="1">
      <c r="A4" s="263"/>
      <c r="B4" s="263"/>
      <c r="C4" s="264" t="s">
        <v>55</v>
      </c>
    </row>
    <row r="5" spans="1:3" ht="13.5" thickBot="1">
      <c r="A5" s="456" t="s">
        <v>207</v>
      </c>
      <c r="B5" s="265" t="s">
        <v>572</v>
      </c>
      <c r="C5" s="400" t="s">
        <v>56</v>
      </c>
    </row>
    <row r="6" spans="1:3" s="72" customFormat="1" ht="12.75" customHeight="1" thickBot="1">
      <c r="A6" s="228"/>
      <c r="B6" s="229" t="s">
        <v>503</v>
      </c>
      <c r="C6" s="230" t="s">
        <v>504</v>
      </c>
    </row>
    <row r="7" spans="1:3" s="72" customFormat="1" ht="15.75" customHeight="1" thickBot="1">
      <c r="A7" s="267"/>
      <c r="B7" s="268" t="s">
        <v>57</v>
      </c>
      <c r="C7" s="401"/>
    </row>
    <row r="8" spans="1:3" s="72" customFormat="1" ht="12" customHeight="1" thickBot="1">
      <c r="A8" s="33" t="s">
        <v>18</v>
      </c>
      <c r="B8" s="21" t="s">
        <v>260</v>
      </c>
      <c r="C8" s="336">
        <f>+C9+C10+C11+C12+C13+C14</f>
        <v>392936</v>
      </c>
    </row>
    <row r="9" spans="1:3" s="111" customFormat="1" ht="12" customHeight="1">
      <c r="A9" s="484" t="s">
        <v>100</v>
      </c>
      <c r="B9" s="465" t="s">
        <v>261</v>
      </c>
      <c r="C9" s="339">
        <v>176307</v>
      </c>
    </row>
    <row r="10" spans="1:3" s="112" customFormat="1" ht="12" customHeight="1">
      <c r="A10" s="485" t="s">
        <v>101</v>
      </c>
      <c r="B10" s="466" t="s">
        <v>262</v>
      </c>
      <c r="C10" s="338">
        <v>88856</v>
      </c>
    </row>
    <row r="11" spans="1:3" s="112" customFormat="1" ht="12" customHeight="1">
      <c r="A11" s="485" t="s">
        <v>102</v>
      </c>
      <c r="B11" s="466" t="s">
        <v>558</v>
      </c>
      <c r="C11" s="338">
        <v>122176</v>
      </c>
    </row>
    <row r="12" spans="1:3" s="112" customFormat="1" ht="12" customHeight="1">
      <c r="A12" s="485" t="s">
        <v>103</v>
      </c>
      <c r="B12" s="466" t="s">
        <v>264</v>
      </c>
      <c r="C12" s="338">
        <v>5597</v>
      </c>
    </row>
    <row r="13" spans="1:3" s="112" customFormat="1" ht="12" customHeight="1">
      <c r="A13" s="485" t="s">
        <v>152</v>
      </c>
      <c r="B13" s="466" t="s">
        <v>516</v>
      </c>
      <c r="C13" s="338"/>
    </row>
    <row r="14" spans="1:3" s="111" customFormat="1" ht="12" customHeight="1" thickBot="1">
      <c r="A14" s="486" t="s">
        <v>104</v>
      </c>
      <c r="B14" s="467" t="s">
        <v>443</v>
      </c>
      <c r="C14" s="338"/>
    </row>
    <row r="15" spans="1:3" s="111" customFormat="1" ht="12" customHeight="1" thickBot="1">
      <c r="A15" s="33" t="s">
        <v>19</v>
      </c>
      <c r="B15" s="331" t="s">
        <v>265</v>
      </c>
      <c r="C15" s="336">
        <f>+C16+C17+C18+C19+C20</f>
        <v>311</v>
      </c>
    </row>
    <row r="16" spans="1:3" s="111" customFormat="1" ht="12" customHeight="1">
      <c r="A16" s="484" t="s">
        <v>106</v>
      </c>
      <c r="B16" s="465" t="s">
        <v>266</v>
      </c>
      <c r="C16" s="339"/>
    </row>
    <row r="17" spans="1:3" s="111" customFormat="1" ht="12" customHeight="1">
      <c r="A17" s="485" t="s">
        <v>107</v>
      </c>
      <c r="B17" s="466" t="s">
        <v>267</v>
      </c>
      <c r="C17" s="338"/>
    </row>
    <row r="18" spans="1:3" s="111" customFormat="1" ht="12" customHeight="1">
      <c r="A18" s="485" t="s">
        <v>108</v>
      </c>
      <c r="B18" s="466" t="s">
        <v>432</v>
      </c>
      <c r="C18" s="338"/>
    </row>
    <row r="19" spans="1:3" s="111" customFormat="1" ht="12" customHeight="1">
      <c r="A19" s="485" t="s">
        <v>109</v>
      </c>
      <c r="B19" s="466" t="s">
        <v>433</v>
      </c>
      <c r="C19" s="338"/>
    </row>
    <row r="20" spans="1:3" s="111" customFormat="1" ht="12" customHeight="1">
      <c r="A20" s="485" t="s">
        <v>110</v>
      </c>
      <c r="B20" s="466" t="s">
        <v>268</v>
      </c>
      <c r="C20" s="338">
        <v>311</v>
      </c>
    </row>
    <row r="21" spans="1:3" s="112" customFormat="1" ht="12" customHeight="1" thickBot="1">
      <c r="A21" s="486" t="s">
        <v>119</v>
      </c>
      <c r="B21" s="467" t="s">
        <v>269</v>
      </c>
      <c r="C21" s="340"/>
    </row>
    <row r="22" spans="1:3" s="112" customFormat="1" ht="12" customHeight="1" thickBot="1">
      <c r="A22" s="33" t="s">
        <v>20</v>
      </c>
      <c r="B22" s="21" t="s">
        <v>270</v>
      </c>
      <c r="C22" s="336">
        <f>+C23+C24+C25+C26+C27</f>
        <v>0</v>
      </c>
    </row>
    <row r="23" spans="1:3" s="112" customFormat="1" ht="12" customHeight="1">
      <c r="A23" s="484" t="s">
        <v>89</v>
      </c>
      <c r="B23" s="465" t="s">
        <v>271</v>
      </c>
      <c r="C23" s="339"/>
    </row>
    <row r="24" spans="1:3" s="111" customFormat="1" ht="12" customHeight="1">
      <c r="A24" s="485" t="s">
        <v>90</v>
      </c>
      <c r="B24" s="466" t="s">
        <v>272</v>
      </c>
      <c r="C24" s="338"/>
    </row>
    <row r="25" spans="1:3" s="112" customFormat="1" ht="12" customHeight="1">
      <c r="A25" s="485" t="s">
        <v>91</v>
      </c>
      <c r="B25" s="466" t="s">
        <v>434</v>
      </c>
      <c r="C25" s="338"/>
    </row>
    <row r="26" spans="1:3" s="112" customFormat="1" ht="12" customHeight="1">
      <c r="A26" s="485" t="s">
        <v>92</v>
      </c>
      <c r="B26" s="466" t="s">
        <v>435</v>
      </c>
      <c r="C26" s="338"/>
    </row>
    <row r="27" spans="1:3" s="112" customFormat="1" ht="12" customHeight="1">
      <c r="A27" s="485" t="s">
        <v>174</v>
      </c>
      <c r="B27" s="466" t="s">
        <v>273</v>
      </c>
      <c r="C27" s="338"/>
    </row>
    <row r="28" spans="1:3" s="112" customFormat="1" ht="12" customHeight="1" thickBot="1">
      <c r="A28" s="486" t="s">
        <v>175</v>
      </c>
      <c r="B28" s="467" t="s">
        <v>274</v>
      </c>
      <c r="C28" s="340"/>
    </row>
    <row r="29" spans="1:3" s="112" customFormat="1" ht="12" customHeight="1" thickBot="1">
      <c r="A29" s="33" t="s">
        <v>176</v>
      </c>
      <c r="B29" s="21" t="s">
        <v>569</v>
      </c>
      <c r="C29" s="342">
        <f>C30+C31+C32+C33+C34+C35+C36</f>
        <v>44000</v>
      </c>
    </row>
    <row r="30" spans="1:3" s="112" customFormat="1" ht="12" customHeight="1">
      <c r="A30" s="484" t="s">
        <v>276</v>
      </c>
      <c r="B30" s="465" t="s">
        <v>573</v>
      </c>
      <c r="C30" s="460">
        <v>5000</v>
      </c>
    </row>
    <row r="31" spans="1:3" s="112" customFormat="1" ht="12" customHeight="1">
      <c r="A31" s="485" t="s">
        <v>277</v>
      </c>
      <c r="B31" s="466" t="s">
        <v>564</v>
      </c>
      <c r="C31" s="338"/>
    </row>
    <row r="32" spans="1:3" s="112" customFormat="1" ht="12" customHeight="1">
      <c r="A32" s="485" t="s">
        <v>278</v>
      </c>
      <c r="B32" s="466" t="s">
        <v>565</v>
      </c>
      <c r="C32" s="338">
        <v>32000</v>
      </c>
    </row>
    <row r="33" spans="1:3" s="112" customFormat="1" ht="12" customHeight="1">
      <c r="A33" s="485" t="s">
        <v>279</v>
      </c>
      <c r="B33" s="466" t="s">
        <v>566</v>
      </c>
      <c r="C33" s="338"/>
    </row>
    <row r="34" spans="1:3" s="112" customFormat="1" ht="12" customHeight="1">
      <c r="A34" s="485" t="s">
        <v>560</v>
      </c>
      <c r="B34" s="466" t="s">
        <v>280</v>
      </c>
      <c r="C34" s="338">
        <v>7000</v>
      </c>
    </row>
    <row r="35" spans="1:3" s="112" customFormat="1" ht="12" customHeight="1">
      <c r="A35" s="485" t="s">
        <v>561</v>
      </c>
      <c r="B35" s="466" t="s">
        <v>281</v>
      </c>
      <c r="C35" s="338"/>
    </row>
    <row r="36" spans="1:3" s="112" customFormat="1" ht="12" customHeight="1" thickBot="1">
      <c r="A36" s="486" t="s">
        <v>562</v>
      </c>
      <c r="B36" s="573" t="s">
        <v>282</v>
      </c>
      <c r="C36" s="340"/>
    </row>
    <row r="37" spans="1:3" s="112" customFormat="1" ht="12" customHeight="1" thickBot="1">
      <c r="A37" s="33" t="s">
        <v>22</v>
      </c>
      <c r="B37" s="21" t="s">
        <v>444</v>
      </c>
      <c r="C37" s="336">
        <f>SUM(C38:C48)</f>
        <v>63519</v>
      </c>
    </row>
    <row r="38" spans="1:3" s="112" customFormat="1" ht="12" customHeight="1">
      <c r="A38" s="484" t="s">
        <v>93</v>
      </c>
      <c r="B38" s="465" t="s">
        <v>285</v>
      </c>
      <c r="C38" s="339">
        <v>29580</v>
      </c>
    </row>
    <row r="39" spans="1:3" s="112" customFormat="1" ht="12" customHeight="1">
      <c r="A39" s="485" t="s">
        <v>94</v>
      </c>
      <c r="B39" s="466" t="s">
        <v>286</v>
      </c>
      <c r="C39" s="338">
        <v>3470</v>
      </c>
    </row>
    <row r="40" spans="1:3" s="112" customFormat="1" ht="12" customHeight="1">
      <c r="A40" s="485" t="s">
        <v>95</v>
      </c>
      <c r="B40" s="466" t="s">
        <v>287</v>
      </c>
      <c r="C40" s="338">
        <v>3800</v>
      </c>
    </row>
    <row r="41" spans="1:3" s="112" customFormat="1" ht="12" customHeight="1">
      <c r="A41" s="485" t="s">
        <v>178</v>
      </c>
      <c r="B41" s="466" t="s">
        <v>288</v>
      </c>
      <c r="C41" s="338">
        <v>10680</v>
      </c>
    </row>
    <row r="42" spans="1:3" s="112" customFormat="1" ht="12" customHeight="1">
      <c r="A42" s="485" t="s">
        <v>179</v>
      </c>
      <c r="B42" s="466" t="s">
        <v>289</v>
      </c>
      <c r="C42" s="338">
        <v>4193</v>
      </c>
    </row>
    <row r="43" spans="1:3" s="112" customFormat="1" ht="12" customHeight="1">
      <c r="A43" s="485" t="s">
        <v>180</v>
      </c>
      <c r="B43" s="466" t="s">
        <v>290</v>
      </c>
      <c r="C43" s="338">
        <v>11796</v>
      </c>
    </row>
    <row r="44" spans="1:3" s="112" customFormat="1" ht="12" customHeight="1">
      <c r="A44" s="485" t="s">
        <v>181</v>
      </c>
      <c r="B44" s="466" t="s">
        <v>291</v>
      </c>
      <c r="C44" s="338"/>
    </row>
    <row r="45" spans="1:3" s="112" customFormat="1" ht="12" customHeight="1">
      <c r="A45" s="485" t="s">
        <v>182</v>
      </c>
      <c r="B45" s="466" t="s">
        <v>568</v>
      </c>
      <c r="C45" s="338"/>
    </row>
    <row r="46" spans="1:3" s="112" customFormat="1" ht="12" customHeight="1">
      <c r="A46" s="485" t="s">
        <v>283</v>
      </c>
      <c r="B46" s="466" t="s">
        <v>293</v>
      </c>
      <c r="C46" s="341"/>
    </row>
    <row r="47" spans="1:3" s="112" customFormat="1" ht="12" customHeight="1">
      <c r="A47" s="486" t="s">
        <v>284</v>
      </c>
      <c r="B47" s="467" t="s">
        <v>446</v>
      </c>
      <c r="C47" s="451"/>
    </row>
    <row r="48" spans="1:3" s="112" customFormat="1" ht="12" customHeight="1" thickBot="1">
      <c r="A48" s="486" t="s">
        <v>445</v>
      </c>
      <c r="B48" s="467" t="s">
        <v>294</v>
      </c>
      <c r="C48" s="451"/>
    </row>
    <row r="49" spans="1:3" s="112" customFormat="1" ht="12" customHeight="1" thickBot="1">
      <c r="A49" s="33" t="s">
        <v>23</v>
      </c>
      <c r="B49" s="21" t="s">
        <v>295</v>
      </c>
      <c r="C49" s="336">
        <f>SUM(C50:C54)</f>
        <v>0</v>
      </c>
    </row>
    <row r="50" spans="1:3" s="112" customFormat="1" ht="12" customHeight="1">
      <c r="A50" s="484" t="s">
        <v>96</v>
      </c>
      <c r="B50" s="465" t="s">
        <v>299</v>
      </c>
      <c r="C50" s="510"/>
    </row>
    <row r="51" spans="1:3" s="112" customFormat="1" ht="12" customHeight="1">
      <c r="A51" s="485" t="s">
        <v>97</v>
      </c>
      <c r="B51" s="466" t="s">
        <v>300</v>
      </c>
      <c r="C51" s="341"/>
    </row>
    <row r="52" spans="1:3" s="112" customFormat="1" ht="12" customHeight="1">
      <c r="A52" s="485" t="s">
        <v>296</v>
      </c>
      <c r="B52" s="466" t="s">
        <v>301</v>
      </c>
      <c r="C52" s="341"/>
    </row>
    <row r="53" spans="1:3" s="112" customFormat="1" ht="12" customHeight="1">
      <c r="A53" s="485" t="s">
        <v>297</v>
      </c>
      <c r="B53" s="466" t="s">
        <v>302</v>
      </c>
      <c r="C53" s="341"/>
    </row>
    <row r="54" spans="1:3" s="112" customFormat="1" ht="12" customHeight="1" thickBot="1">
      <c r="A54" s="486" t="s">
        <v>298</v>
      </c>
      <c r="B54" s="467" t="s">
        <v>303</v>
      </c>
      <c r="C54" s="451"/>
    </row>
    <row r="55" spans="1:3" s="112" customFormat="1" ht="12" customHeight="1" thickBot="1">
      <c r="A55" s="33" t="s">
        <v>183</v>
      </c>
      <c r="B55" s="21" t="s">
        <v>304</v>
      </c>
      <c r="C55" s="336">
        <f>SUM(C56:C58)</f>
        <v>0</v>
      </c>
    </row>
    <row r="56" spans="1:3" s="112" customFormat="1" ht="12" customHeight="1">
      <c r="A56" s="484" t="s">
        <v>98</v>
      </c>
      <c r="B56" s="465" t="s">
        <v>305</v>
      </c>
      <c r="C56" s="339"/>
    </row>
    <row r="57" spans="1:3" s="112" customFormat="1" ht="12" customHeight="1">
      <c r="A57" s="485" t="s">
        <v>99</v>
      </c>
      <c r="B57" s="466" t="s">
        <v>436</v>
      </c>
      <c r="C57" s="338"/>
    </row>
    <row r="58" spans="1:3" s="112" customFormat="1" ht="12" customHeight="1">
      <c r="A58" s="485" t="s">
        <v>308</v>
      </c>
      <c r="B58" s="466" t="s">
        <v>306</v>
      </c>
      <c r="C58" s="338"/>
    </row>
    <row r="59" spans="1:3" s="112" customFormat="1" ht="12" customHeight="1" thickBot="1">
      <c r="A59" s="486" t="s">
        <v>309</v>
      </c>
      <c r="B59" s="467" t="s">
        <v>307</v>
      </c>
      <c r="C59" s="340"/>
    </row>
    <row r="60" spans="1:3" s="112" customFormat="1" ht="12" customHeight="1" thickBot="1">
      <c r="A60" s="33" t="s">
        <v>25</v>
      </c>
      <c r="B60" s="331" t="s">
        <v>310</v>
      </c>
      <c r="C60" s="336">
        <f>SUM(C61:C63)</f>
        <v>0</v>
      </c>
    </row>
    <row r="61" spans="1:3" s="112" customFormat="1" ht="12" customHeight="1">
      <c r="A61" s="484" t="s">
        <v>184</v>
      </c>
      <c r="B61" s="465" t="s">
        <v>312</v>
      </c>
      <c r="C61" s="341"/>
    </row>
    <row r="62" spans="1:3" s="112" customFormat="1" ht="12" customHeight="1">
      <c r="A62" s="485" t="s">
        <v>185</v>
      </c>
      <c r="B62" s="466" t="s">
        <v>437</v>
      </c>
      <c r="C62" s="341"/>
    </row>
    <row r="63" spans="1:3" s="112" customFormat="1" ht="12" customHeight="1">
      <c r="A63" s="485" t="s">
        <v>236</v>
      </c>
      <c r="B63" s="466" t="s">
        <v>313</v>
      </c>
      <c r="C63" s="341"/>
    </row>
    <row r="64" spans="1:3" s="112" customFormat="1" ht="12" customHeight="1" thickBot="1">
      <c r="A64" s="486" t="s">
        <v>311</v>
      </c>
      <c r="B64" s="467" t="s">
        <v>314</v>
      </c>
      <c r="C64" s="341"/>
    </row>
    <row r="65" spans="1:3" s="112" customFormat="1" ht="12" customHeight="1" thickBot="1">
      <c r="A65" s="33" t="s">
        <v>26</v>
      </c>
      <c r="B65" s="21" t="s">
        <v>315</v>
      </c>
      <c r="C65" s="342">
        <f>+C8+C15+C22+C29+C37+C49+C55+C60</f>
        <v>500766</v>
      </c>
    </row>
    <row r="66" spans="1:3" s="112" customFormat="1" ht="12" customHeight="1" thickBot="1">
      <c r="A66" s="487" t="s">
        <v>406</v>
      </c>
      <c r="B66" s="331" t="s">
        <v>317</v>
      </c>
      <c r="C66" s="336">
        <f>SUM(C67:C69)</f>
        <v>0</v>
      </c>
    </row>
    <row r="67" spans="1:3" s="112" customFormat="1" ht="12" customHeight="1">
      <c r="A67" s="484" t="s">
        <v>348</v>
      </c>
      <c r="B67" s="465" t="s">
        <v>318</v>
      </c>
      <c r="C67" s="341"/>
    </row>
    <row r="68" spans="1:3" s="112" customFormat="1" ht="12" customHeight="1">
      <c r="A68" s="485" t="s">
        <v>357</v>
      </c>
      <c r="B68" s="466" t="s">
        <v>319</v>
      </c>
      <c r="C68" s="341"/>
    </row>
    <row r="69" spans="1:3" s="112" customFormat="1" ht="12" customHeight="1" thickBot="1">
      <c r="A69" s="486" t="s">
        <v>358</v>
      </c>
      <c r="B69" s="468" t="s">
        <v>320</v>
      </c>
      <c r="C69" s="341"/>
    </row>
    <row r="70" spans="1:3" s="112" customFormat="1" ht="12" customHeight="1" thickBot="1">
      <c r="A70" s="487" t="s">
        <v>321</v>
      </c>
      <c r="B70" s="331" t="s">
        <v>322</v>
      </c>
      <c r="C70" s="336">
        <f>SUM(C71:C74)</f>
        <v>0</v>
      </c>
    </row>
    <row r="71" spans="1:3" s="112" customFormat="1" ht="12" customHeight="1">
      <c r="A71" s="484" t="s">
        <v>153</v>
      </c>
      <c r="B71" s="465" t="s">
        <v>323</v>
      </c>
      <c r="C71" s="341"/>
    </row>
    <row r="72" spans="1:3" s="112" customFormat="1" ht="12" customHeight="1">
      <c r="A72" s="485" t="s">
        <v>154</v>
      </c>
      <c r="B72" s="466" t="s">
        <v>324</v>
      </c>
      <c r="C72" s="341"/>
    </row>
    <row r="73" spans="1:3" s="112" customFormat="1" ht="12" customHeight="1">
      <c r="A73" s="485" t="s">
        <v>349</v>
      </c>
      <c r="B73" s="466" t="s">
        <v>325</v>
      </c>
      <c r="C73" s="341"/>
    </row>
    <row r="74" spans="1:3" s="112" customFormat="1" ht="12" customHeight="1" thickBot="1">
      <c r="A74" s="486" t="s">
        <v>350</v>
      </c>
      <c r="B74" s="467" t="s">
        <v>326</v>
      </c>
      <c r="C74" s="341"/>
    </row>
    <row r="75" spans="1:3" s="112" customFormat="1" ht="12" customHeight="1" thickBot="1">
      <c r="A75" s="487" t="s">
        <v>327</v>
      </c>
      <c r="B75" s="331" t="s">
        <v>328</v>
      </c>
      <c r="C75" s="336">
        <f>SUM(C76:C77)</f>
        <v>98675</v>
      </c>
    </row>
    <row r="76" spans="1:3" s="112" customFormat="1" ht="12" customHeight="1">
      <c r="A76" s="484" t="s">
        <v>351</v>
      </c>
      <c r="B76" s="465" t="s">
        <v>329</v>
      </c>
      <c r="C76" s="341">
        <v>98675</v>
      </c>
    </row>
    <row r="77" spans="1:3" s="112" customFormat="1" ht="12" customHeight="1" thickBot="1">
      <c r="A77" s="486" t="s">
        <v>352</v>
      </c>
      <c r="B77" s="467" t="s">
        <v>330</v>
      </c>
      <c r="C77" s="341"/>
    </row>
    <row r="78" spans="1:3" s="111" customFormat="1" ht="12" customHeight="1" thickBot="1">
      <c r="A78" s="487" t="s">
        <v>331</v>
      </c>
      <c r="B78" s="331" t="s">
        <v>332</v>
      </c>
      <c r="C78" s="336">
        <f>SUM(C79:C81)</f>
        <v>0</v>
      </c>
    </row>
    <row r="79" spans="1:3" s="112" customFormat="1" ht="12" customHeight="1">
      <c r="A79" s="484" t="s">
        <v>353</v>
      </c>
      <c r="B79" s="465" t="s">
        <v>333</v>
      </c>
      <c r="C79" s="341"/>
    </row>
    <row r="80" spans="1:3" s="112" customFormat="1" ht="12" customHeight="1">
      <c r="A80" s="485" t="s">
        <v>354</v>
      </c>
      <c r="B80" s="466" t="s">
        <v>334</v>
      </c>
      <c r="C80" s="341"/>
    </row>
    <row r="81" spans="1:3" s="112" customFormat="1" ht="12" customHeight="1" thickBot="1">
      <c r="A81" s="486" t="s">
        <v>355</v>
      </c>
      <c r="B81" s="467" t="s">
        <v>335</v>
      </c>
      <c r="C81" s="341"/>
    </row>
    <row r="82" spans="1:3" s="112" customFormat="1" ht="12" customHeight="1" thickBot="1">
      <c r="A82" s="487" t="s">
        <v>336</v>
      </c>
      <c r="B82" s="331" t="s">
        <v>356</v>
      </c>
      <c r="C82" s="336">
        <f>SUM(C83:C86)</f>
        <v>0</v>
      </c>
    </row>
    <row r="83" spans="1:3" s="112" customFormat="1" ht="12" customHeight="1">
      <c r="A83" s="488" t="s">
        <v>337</v>
      </c>
      <c r="B83" s="465" t="s">
        <v>338</v>
      </c>
      <c r="C83" s="341"/>
    </row>
    <row r="84" spans="1:3" s="112" customFormat="1" ht="12" customHeight="1">
      <c r="A84" s="489" t="s">
        <v>339</v>
      </c>
      <c r="B84" s="466" t="s">
        <v>340</v>
      </c>
      <c r="C84" s="341"/>
    </row>
    <row r="85" spans="1:3" s="112" customFormat="1" ht="12" customHeight="1">
      <c r="A85" s="489" t="s">
        <v>341</v>
      </c>
      <c r="B85" s="466" t="s">
        <v>342</v>
      </c>
      <c r="C85" s="341"/>
    </row>
    <row r="86" spans="1:3" s="111" customFormat="1" ht="12" customHeight="1" thickBot="1">
      <c r="A86" s="490" t="s">
        <v>343</v>
      </c>
      <c r="B86" s="467" t="s">
        <v>344</v>
      </c>
      <c r="C86" s="341"/>
    </row>
    <row r="87" spans="1:3" s="111" customFormat="1" ht="12" customHeight="1" thickBot="1">
      <c r="A87" s="487" t="s">
        <v>345</v>
      </c>
      <c r="B87" s="331" t="s">
        <v>485</v>
      </c>
      <c r="C87" s="511"/>
    </row>
    <row r="88" spans="1:3" s="111" customFormat="1" ht="12" customHeight="1" thickBot="1">
      <c r="A88" s="487" t="s">
        <v>517</v>
      </c>
      <c r="B88" s="331" t="s">
        <v>346</v>
      </c>
      <c r="C88" s="511"/>
    </row>
    <row r="89" spans="1:3" s="111" customFormat="1" ht="12" customHeight="1" thickBot="1">
      <c r="A89" s="487" t="s">
        <v>518</v>
      </c>
      <c r="B89" s="472" t="s">
        <v>488</v>
      </c>
      <c r="C89" s="342">
        <f>+C66+C70+C75+C78+C82+C88+C87</f>
        <v>98675</v>
      </c>
    </row>
    <row r="90" spans="1:3" s="111" customFormat="1" ht="12" customHeight="1" thickBot="1">
      <c r="A90" s="491" t="s">
        <v>519</v>
      </c>
      <c r="B90" s="473" t="s">
        <v>520</v>
      </c>
      <c r="C90" s="342">
        <f>+C65+C89</f>
        <v>599441</v>
      </c>
    </row>
    <row r="91" spans="1:3" s="112" customFormat="1" ht="15" customHeight="1" thickBot="1">
      <c r="A91" s="273"/>
      <c r="B91" s="274"/>
      <c r="C91" s="406"/>
    </row>
    <row r="92" spans="1:3" s="72" customFormat="1" ht="16.5" customHeight="1" thickBot="1">
      <c r="A92" s="277"/>
      <c r="B92" s="278" t="s">
        <v>58</v>
      </c>
      <c r="C92" s="408"/>
    </row>
    <row r="93" spans="1:3" s="113" customFormat="1" ht="12" customHeight="1" thickBot="1">
      <c r="A93" s="457" t="s">
        <v>18</v>
      </c>
      <c r="B93" s="31" t="s">
        <v>524</v>
      </c>
      <c r="C93" s="335">
        <f>+C94+C95+C96+C97+C98+C111</f>
        <v>356506</v>
      </c>
    </row>
    <row r="94" spans="1:3" ht="12" customHeight="1">
      <c r="A94" s="492" t="s">
        <v>100</v>
      </c>
      <c r="B94" s="10" t="s">
        <v>49</v>
      </c>
      <c r="C94" s="337">
        <v>120962</v>
      </c>
    </row>
    <row r="95" spans="1:3" ht="12" customHeight="1">
      <c r="A95" s="485" t="s">
        <v>101</v>
      </c>
      <c r="B95" s="8" t="s">
        <v>186</v>
      </c>
      <c r="C95" s="338">
        <v>22463</v>
      </c>
    </row>
    <row r="96" spans="1:3" ht="12" customHeight="1">
      <c r="A96" s="485" t="s">
        <v>102</v>
      </c>
      <c r="B96" s="8" t="s">
        <v>143</v>
      </c>
      <c r="C96" s="340">
        <v>166901</v>
      </c>
    </row>
    <row r="97" spans="1:3" ht="12" customHeight="1">
      <c r="A97" s="485" t="s">
        <v>103</v>
      </c>
      <c r="B97" s="11" t="s">
        <v>187</v>
      </c>
      <c r="C97" s="340">
        <v>13950</v>
      </c>
    </row>
    <row r="98" spans="1:3" ht="12" customHeight="1">
      <c r="A98" s="485" t="s">
        <v>114</v>
      </c>
      <c r="B98" s="19" t="s">
        <v>188</v>
      </c>
      <c r="C98" s="340">
        <v>12230</v>
      </c>
    </row>
    <row r="99" spans="1:3" ht="12" customHeight="1">
      <c r="A99" s="485" t="s">
        <v>104</v>
      </c>
      <c r="B99" s="8" t="s">
        <v>521</v>
      </c>
      <c r="C99" s="340"/>
    </row>
    <row r="100" spans="1:3" ht="12" customHeight="1">
      <c r="A100" s="485" t="s">
        <v>105</v>
      </c>
      <c r="B100" s="166" t="s">
        <v>451</v>
      </c>
      <c r="C100" s="340"/>
    </row>
    <row r="101" spans="1:3" ht="12" customHeight="1">
      <c r="A101" s="485" t="s">
        <v>115</v>
      </c>
      <c r="B101" s="166" t="s">
        <v>450</v>
      </c>
      <c r="C101" s="340"/>
    </row>
    <row r="102" spans="1:3" ht="12" customHeight="1">
      <c r="A102" s="485" t="s">
        <v>116</v>
      </c>
      <c r="B102" s="166" t="s">
        <v>362</v>
      </c>
      <c r="C102" s="340"/>
    </row>
    <row r="103" spans="1:3" ht="12" customHeight="1">
      <c r="A103" s="485" t="s">
        <v>117</v>
      </c>
      <c r="B103" s="167" t="s">
        <v>363</v>
      </c>
      <c r="C103" s="340"/>
    </row>
    <row r="104" spans="1:3" ht="12" customHeight="1">
      <c r="A104" s="485" t="s">
        <v>118</v>
      </c>
      <c r="B104" s="167" t="s">
        <v>364</v>
      </c>
      <c r="C104" s="340"/>
    </row>
    <row r="105" spans="1:3" ht="12" customHeight="1">
      <c r="A105" s="485" t="s">
        <v>120</v>
      </c>
      <c r="B105" s="166" t="s">
        <v>365</v>
      </c>
      <c r="C105" s="340">
        <v>9149</v>
      </c>
    </row>
    <row r="106" spans="1:3" ht="12" customHeight="1">
      <c r="A106" s="485" t="s">
        <v>189</v>
      </c>
      <c r="B106" s="166" t="s">
        <v>366</v>
      </c>
      <c r="C106" s="340"/>
    </row>
    <row r="107" spans="1:3" ht="12" customHeight="1">
      <c r="A107" s="485" t="s">
        <v>360</v>
      </c>
      <c r="B107" s="167" t="s">
        <v>367</v>
      </c>
      <c r="C107" s="340"/>
    </row>
    <row r="108" spans="1:3" ht="12" customHeight="1">
      <c r="A108" s="493" t="s">
        <v>361</v>
      </c>
      <c r="B108" s="168" t="s">
        <v>368</v>
      </c>
      <c r="C108" s="340"/>
    </row>
    <row r="109" spans="1:3" ht="12" customHeight="1">
      <c r="A109" s="485" t="s">
        <v>448</v>
      </c>
      <c r="B109" s="168" t="s">
        <v>369</v>
      </c>
      <c r="C109" s="340"/>
    </row>
    <row r="110" spans="1:3" ht="12" customHeight="1">
      <c r="A110" s="485" t="s">
        <v>449</v>
      </c>
      <c r="B110" s="167" t="s">
        <v>370</v>
      </c>
      <c r="C110" s="338">
        <v>3081</v>
      </c>
    </row>
    <row r="111" spans="1:3" ht="12" customHeight="1">
      <c r="A111" s="485" t="s">
        <v>453</v>
      </c>
      <c r="B111" s="11" t="s">
        <v>50</v>
      </c>
      <c r="C111" s="338">
        <f>SUM(C112:C113)</f>
        <v>20000</v>
      </c>
    </row>
    <row r="112" spans="1:3" ht="12" customHeight="1">
      <c r="A112" s="486" t="s">
        <v>454</v>
      </c>
      <c r="B112" s="8" t="s">
        <v>522</v>
      </c>
      <c r="C112" s="340">
        <v>20000</v>
      </c>
    </row>
    <row r="113" spans="1:3" ht="12" customHeight="1" thickBot="1">
      <c r="A113" s="494" t="s">
        <v>455</v>
      </c>
      <c r="B113" s="169" t="s">
        <v>523</v>
      </c>
      <c r="C113" s="344"/>
    </row>
    <row r="114" spans="1:3" ht="12" customHeight="1" thickBot="1">
      <c r="A114" s="33" t="s">
        <v>19</v>
      </c>
      <c r="B114" s="30" t="s">
        <v>371</v>
      </c>
      <c r="C114" s="336">
        <f>+C115+C117+C119</f>
        <v>3424</v>
      </c>
    </row>
    <row r="115" spans="1:3" ht="12" customHeight="1">
      <c r="A115" s="484" t="s">
        <v>106</v>
      </c>
      <c r="B115" s="8" t="s">
        <v>234</v>
      </c>
      <c r="C115" s="339"/>
    </row>
    <row r="116" spans="1:3" ht="12" customHeight="1">
      <c r="A116" s="484" t="s">
        <v>107</v>
      </c>
      <c r="B116" s="12" t="s">
        <v>375</v>
      </c>
      <c r="C116" s="339"/>
    </row>
    <row r="117" spans="1:3" ht="12" customHeight="1">
      <c r="A117" s="484" t="s">
        <v>108</v>
      </c>
      <c r="B117" s="12" t="s">
        <v>190</v>
      </c>
      <c r="C117" s="338"/>
    </row>
    <row r="118" spans="1:3" ht="12" customHeight="1">
      <c r="A118" s="484" t="s">
        <v>109</v>
      </c>
      <c r="B118" s="12" t="s">
        <v>376</v>
      </c>
      <c r="C118" s="303"/>
    </row>
    <row r="119" spans="1:3" ht="12" customHeight="1">
      <c r="A119" s="484" t="s">
        <v>110</v>
      </c>
      <c r="B119" s="333" t="s">
        <v>237</v>
      </c>
      <c r="C119" s="303">
        <v>3424</v>
      </c>
    </row>
    <row r="120" spans="1:3" ht="12" customHeight="1">
      <c r="A120" s="484" t="s">
        <v>119</v>
      </c>
      <c r="B120" s="332" t="s">
        <v>438</v>
      </c>
      <c r="C120" s="303"/>
    </row>
    <row r="121" spans="1:3" ht="12" customHeight="1">
      <c r="A121" s="484" t="s">
        <v>121</v>
      </c>
      <c r="B121" s="461" t="s">
        <v>381</v>
      </c>
      <c r="C121" s="303"/>
    </row>
    <row r="122" spans="1:3" ht="12" customHeight="1">
      <c r="A122" s="484" t="s">
        <v>191</v>
      </c>
      <c r="B122" s="167" t="s">
        <v>364</v>
      </c>
      <c r="C122" s="303"/>
    </row>
    <row r="123" spans="1:3" ht="12" customHeight="1">
      <c r="A123" s="484" t="s">
        <v>192</v>
      </c>
      <c r="B123" s="167" t="s">
        <v>380</v>
      </c>
      <c r="C123" s="303"/>
    </row>
    <row r="124" spans="1:3" ht="12" customHeight="1">
      <c r="A124" s="484" t="s">
        <v>193</v>
      </c>
      <c r="B124" s="167" t="s">
        <v>379</v>
      </c>
      <c r="C124" s="303"/>
    </row>
    <row r="125" spans="1:3" ht="12" customHeight="1">
      <c r="A125" s="484" t="s">
        <v>372</v>
      </c>
      <c r="B125" s="167" t="s">
        <v>367</v>
      </c>
      <c r="C125" s="303">
        <v>3424</v>
      </c>
    </row>
    <row r="126" spans="1:3" ht="12" customHeight="1">
      <c r="A126" s="484" t="s">
        <v>373</v>
      </c>
      <c r="B126" s="167" t="s">
        <v>378</v>
      </c>
      <c r="C126" s="303"/>
    </row>
    <row r="127" spans="1:3" ht="12" customHeight="1" thickBot="1">
      <c r="A127" s="493" t="s">
        <v>374</v>
      </c>
      <c r="B127" s="167" t="s">
        <v>377</v>
      </c>
      <c r="C127" s="305"/>
    </row>
    <row r="128" spans="1:3" ht="12" customHeight="1" thickBot="1">
      <c r="A128" s="33" t="s">
        <v>20</v>
      </c>
      <c r="B128" s="147" t="s">
        <v>458</v>
      </c>
      <c r="C128" s="336">
        <f>+C93+C114</f>
        <v>359930</v>
      </c>
    </row>
    <row r="129" spans="1:3" ht="12" customHeight="1" thickBot="1">
      <c r="A129" s="33" t="s">
        <v>21</v>
      </c>
      <c r="B129" s="147" t="s">
        <v>459</v>
      </c>
      <c r="C129" s="336">
        <f>+C130+C131+C132</f>
        <v>0</v>
      </c>
    </row>
    <row r="130" spans="1:3" s="113" customFormat="1" ht="12" customHeight="1">
      <c r="A130" s="484" t="s">
        <v>276</v>
      </c>
      <c r="B130" s="9" t="s">
        <v>527</v>
      </c>
      <c r="C130" s="303"/>
    </row>
    <row r="131" spans="1:3" ht="12" customHeight="1">
      <c r="A131" s="484" t="s">
        <v>277</v>
      </c>
      <c r="B131" s="9" t="s">
        <v>467</v>
      </c>
      <c r="C131" s="303"/>
    </row>
    <row r="132" spans="1:3" ht="12" customHeight="1" thickBot="1">
      <c r="A132" s="493" t="s">
        <v>278</v>
      </c>
      <c r="B132" s="7" t="s">
        <v>526</v>
      </c>
      <c r="C132" s="303"/>
    </row>
    <row r="133" spans="1:3" ht="12" customHeight="1" thickBot="1">
      <c r="A133" s="33" t="s">
        <v>22</v>
      </c>
      <c r="B133" s="147" t="s">
        <v>460</v>
      </c>
      <c r="C133" s="336">
        <f>+C134+C135+C136+C137+C138+C139</f>
        <v>0</v>
      </c>
    </row>
    <row r="134" spans="1:3" ht="12" customHeight="1">
      <c r="A134" s="484" t="s">
        <v>93</v>
      </c>
      <c r="B134" s="9" t="s">
        <v>469</v>
      </c>
      <c r="C134" s="303"/>
    </row>
    <row r="135" spans="1:3" ht="12" customHeight="1">
      <c r="A135" s="484" t="s">
        <v>94</v>
      </c>
      <c r="B135" s="9" t="s">
        <v>461</v>
      </c>
      <c r="C135" s="303"/>
    </row>
    <row r="136" spans="1:3" ht="12" customHeight="1">
      <c r="A136" s="484" t="s">
        <v>95</v>
      </c>
      <c r="B136" s="9" t="s">
        <v>462</v>
      </c>
      <c r="C136" s="303"/>
    </row>
    <row r="137" spans="1:3" ht="12" customHeight="1">
      <c r="A137" s="484" t="s">
        <v>178</v>
      </c>
      <c r="B137" s="9" t="s">
        <v>525</v>
      </c>
      <c r="C137" s="303"/>
    </row>
    <row r="138" spans="1:3" ht="12" customHeight="1">
      <c r="A138" s="484" t="s">
        <v>179</v>
      </c>
      <c r="B138" s="9" t="s">
        <v>464</v>
      </c>
      <c r="C138" s="303"/>
    </row>
    <row r="139" spans="1:3" s="113" customFormat="1" ht="12" customHeight="1" thickBot="1">
      <c r="A139" s="493" t="s">
        <v>180</v>
      </c>
      <c r="B139" s="7" t="s">
        <v>465</v>
      </c>
      <c r="C139" s="303"/>
    </row>
    <row r="140" spans="1:11" ht="12" customHeight="1" thickBot="1">
      <c r="A140" s="33" t="s">
        <v>23</v>
      </c>
      <c r="B140" s="147" t="s">
        <v>549</v>
      </c>
      <c r="C140" s="342">
        <f>+C141+C142+C144+C145+C143</f>
        <v>239511</v>
      </c>
      <c r="K140" s="285"/>
    </row>
    <row r="141" spans="1:3" ht="12.75">
      <c r="A141" s="484" t="s">
        <v>96</v>
      </c>
      <c r="B141" s="9" t="s">
        <v>382</v>
      </c>
      <c r="C141" s="303"/>
    </row>
    <row r="142" spans="1:3" ht="12" customHeight="1">
      <c r="A142" s="484" t="s">
        <v>97</v>
      </c>
      <c r="B142" s="9" t="s">
        <v>383</v>
      </c>
      <c r="C142" s="303"/>
    </row>
    <row r="143" spans="1:3" ht="12" customHeight="1">
      <c r="A143" s="484" t="s">
        <v>296</v>
      </c>
      <c r="B143" s="9" t="s">
        <v>548</v>
      </c>
      <c r="C143" s="303">
        <v>239511</v>
      </c>
    </row>
    <row r="144" spans="1:3" s="113" customFormat="1" ht="12" customHeight="1">
      <c r="A144" s="484" t="s">
        <v>297</v>
      </c>
      <c r="B144" s="9" t="s">
        <v>474</v>
      </c>
      <c r="C144" s="303"/>
    </row>
    <row r="145" spans="1:3" s="113" customFormat="1" ht="12" customHeight="1" thickBot="1">
      <c r="A145" s="493" t="s">
        <v>298</v>
      </c>
      <c r="B145" s="7" t="s">
        <v>402</v>
      </c>
      <c r="C145" s="303"/>
    </row>
    <row r="146" spans="1:3" s="113" customFormat="1" ht="12" customHeight="1" thickBot="1">
      <c r="A146" s="33" t="s">
        <v>24</v>
      </c>
      <c r="B146" s="147" t="s">
        <v>475</v>
      </c>
      <c r="C146" s="345">
        <f>+C147+C148+C149+C150+C151</f>
        <v>0</v>
      </c>
    </row>
    <row r="147" spans="1:3" s="113" customFormat="1" ht="12" customHeight="1">
      <c r="A147" s="484" t="s">
        <v>98</v>
      </c>
      <c r="B147" s="9" t="s">
        <v>470</v>
      </c>
      <c r="C147" s="303"/>
    </row>
    <row r="148" spans="1:3" s="113" customFormat="1" ht="12" customHeight="1">
      <c r="A148" s="484" t="s">
        <v>99</v>
      </c>
      <c r="B148" s="9" t="s">
        <v>477</v>
      </c>
      <c r="C148" s="303"/>
    </row>
    <row r="149" spans="1:3" s="113" customFormat="1" ht="12" customHeight="1">
      <c r="A149" s="484" t="s">
        <v>308</v>
      </c>
      <c r="B149" s="9" t="s">
        <v>472</v>
      </c>
      <c r="C149" s="303"/>
    </row>
    <row r="150" spans="1:3" s="113" customFormat="1" ht="12" customHeight="1">
      <c r="A150" s="484" t="s">
        <v>309</v>
      </c>
      <c r="B150" s="9" t="s">
        <v>528</v>
      </c>
      <c r="C150" s="303"/>
    </row>
    <row r="151" spans="1:3" ht="12.75" customHeight="1" thickBot="1">
      <c r="A151" s="493" t="s">
        <v>476</v>
      </c>
      <c r="B151" s="7" t="s">
        <v>479</v>
      </c>
      <c r="C151" s="305"/>
    </row>
    <row r="152" spans="1:3" ht="12.75" customHeight="1" thickBot="1">
      <c r="A152" s="548" t="s">
        <v>25</v>
      </c>
      <c r="B152" s="147" t="s">
        <v>480</v>
      </c>
      <c r="C152" s="345"/>
    </row>
    <row r="153" spans="1:3" ht="12.75" customHeight="1" thickBot="1">
      <c r="A153" s="548" t="s">
        <v>26</v>
      </c>
      <c r="B153" s="147" t="s">
        <v>481</v>
      </c>
      <c r="C153" s="345"/>
    </row>
    <row r="154" spans="1:3" ht="12" customHeight="1" thickBot="1">
      <c r="A154" s="33" t="s">
        <v>27</v>
      </c>
      <c r="B154" s="147" t="s">
        <v>483</v>
      </c>
      <c r="C154" s="475">
        <f>+C129+C133+C140+C146+C152+C153</f>
        <v>239511</v>
      </c>
    </row>
    <row r="155" spans="1:3" ht="15" customHeight="1" thickBot="1">
      <c r="A155" s="495" t="s">
        <v>28</v>
      </c>
      <c r="B155" s="427" t="s">
        <v>482</v>
      </c>
      <c r="C155" s="475">
        <f>+C128+C154</f>
        <v>599441</v>
      </c>
    </row>
    <row r="156" spans="1:3" ht="13.5" thickBot="1">
      <c r="A156" s="435"/>
      <c r="B156" s="436"/>
      <c r="C156" s="437"/>
    </row>
    <row r="157" spans="1:3" ht="15" customHeight="1" thickBot="1">
      <c r="A157" s="282" t="s">
        <v>529</v>
      </c>
      <c r="B157" s="283"/>
      <c r="C157" s="144">
        <v>17</v>
      </c>
    </row>
    <row r="158" spans="1:3" ht="14.25" customHeight="1" thickBot="1">
      <c r="A158" s="282" t="s">
        <v>208</v>
      </c>
      <c r="B158" s="283"/>
      <c r="C158" s="621">
        <v>78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59"/>
      <c r="B1" s="261"/>
      <c r="C1" s="284" t="str">
        <f>+CONCATENATE("9.1.1. melléklet a 1/",LEFT(ÖSSZEFÜGGÉSEK!A5,4),". (II.23.) önkormányzati rendelethez")</f>
        <v>9.1.1. melléklet a 1/2016. (II.23.) önkormányzati rendelethez</v>
      </c>
    </row>
    <row r="2" spans="1:3" s="109" customFormat="1" ht="21" customHeight="1">
      <c r="A2" s="455" t="s">
        <v>63</v>
      </c>
      <c r="B2" s="397" t="s">
        <v>230</v>
      </c>
      <c r="C2" s="399" t="s">
        <v>54</v>
      </c>
    </row>
    <row r="3" spans="1:3" s="109" customFormat="1" ht="16.5" thickBot="1">
      <c r="A3" s="262" t="s">
        <v>205</v>
      </c>
      <c r="B3" s="398" t="s">
        <v>439</v>
      </c>
      <c r="C3" s="547" t="s">
        <v>60</v>
      </c>
    </row>
    <row r="4" spans="1:3" s="110" customFormat="1" ht="15.75" customHeight="1" thickBot="1">
      <c r="A4" s="263"/>
      <c r="B4" s="263"/>
      <c r="C4" s="264" t="s">
        <v>55</v>
      </c>
    </row>
    <row r="5" spans="1:3" ht="13.5" thickBot="1">
      <c r="A5" s="456" t="s">
        <v>207</v>
      </c>
      <c r="B5" s="265" t="s">
        <v>572</v>
      </c>
      <c r="C5" s="400" t="s">
        <v>56</v>
      </c>
    </row>
    <row r="6" spans="1:3" s="72" customFormat="1" ht="12.75" customHeight="1" thickBot="1">
      <c r="A6" s="228"/>
      <c r="B6" s="229" t="s">
        <v>503</v>
      </c>
      <c r="C6" s="230" t="s">
        <v>504</v>
      </c>
    </row>
    <row r="7" spans="1:3" s="72" customFormat="1" ht="15.75" customHeight="1" thickBot="1">
      <c r="A7" s="267"/>
      <c r="B7" s="268" t="s">
        <v>57</v>
      </c>
      <c r="C7" s="401"/>
    </row>
    <row r="8" spans="1:3" s="72" customFormat="1" ht="12" customHeight="1" thickBot="1">
      <c r="A8" s="33" t="s">
        <v>18</v>
      </c>
      <c r="B8" s="21" t="s">
        <v>260</v>
      </c>
      <c r="C8" s="336">
        <f>+C9+C10+C11+C12+C13+C14</f>
        <v>392936</v>
      </c>
    </row>
    <row r="9" spans="1:3" s="111" customFormat="1" ht="12" customHeight="1">
      <c r="A9" s="484" t="s">
        <v>100</v>
      </c>
      <c r="B9" s="465" t="s">
        <v>261</v>
      </c>
      <c r="C9" s="339">
        <v>176307</v>
      </c>
    </row>
    <row r="10" spans="1:3" s="112" customFormat="1" ht="12" customHeight="1">
      <c r="A10" s="485" t="s">
        <v>101</v>
      </c>
      <c r="B10" s="466" t="s">
        <v>262</v>
      </c>
      <c r="C10" s="338">
        <v>88856</v>
      </c>
    </row>
    <row r="11" spans="1:3" s="112" customFormat="1" ht="12" customHeight="1">
      <c r="A11" s="485" t="s">
        <v>102</v>
      </c>
      <c r="B11" s="466" t="s">
        <v>558</v>
      </c>
      <c r="C11" s="338">
        <v>122176</v>
      </c>
    </row>
    <row r="12" spans="1:3" s="112" customFormat="1" ht="12" customHeight="1">
      <c r="A12" s="485" t="s">
        <v>103</v>
      </c>
      <c r="B12" s="466" t="s">
        <v>264</v>
      </c>
      <c r="C12" s="338">
        <v>5597</v>
      </c>
    </row>
    <row r="13" spans="1:3" s="112" customFormat="1" ht="12" customHeight="1">
      <c r="A13" s="485" t="s">
        <v>152</v>
      </c>
      <c r="B13" s="466" t="s">
        <v>516</v>
      </c>
      <c r="C13" s="338"/>
    </row>
    <row r="14" spans="1:3" s="111" customFormat="1" ht="12" customHeight="1" thickBot="1">
      <c r="A14" s="486" t="s">
        <v>104</v>
      </c>
      <c r="B14" s="467" t="s">
        <v>443</v>
      </c>
      <c r="C14" s="338"/>
    </row>
    <row r="15" spans="1:3" s="111" customFormat="1" ht="12" customHeight="1" thickBot="1">
      <c r="A15" s="33" t="s">
        <v>19</v>
      </c>
      <c r="B15" s="331" t="s">
        <v>265</v>
      </c>
      <c r="C15" s="336">
        <f>+C16+C17+C18+C19+C20</f>
        <v>311</v>
      </c>
    </row>
    <row r="16" spans="1:3" s="111" customFormat="1" ht="12" customHeight="1">
      <c r="A16" s="484" t="s">
        <v>106</v>
      </c>
      <c r="B16" s="465" t="s">
        <v>266</v>
      </c>
      <c r="C16" s="339"/>
    </row>
    <row r="17" spans="1:3" s="111" customFormat="1" ht="12" customHeight="1">
      <c r="A17" s="485" t="s">
        <v>107</v>
      </c>
      <c r="B17" s="466" t="s">
        <v>267</v>
      </c>
      <c r="C17" s="338"/>
    </row>
    <row r="18" spans="1:3" s="111" customFormat="1" ht="12" customHeight="1">
      <c r="A18" s="485" t="s">
        <v>108</v>
      </c>
      <c r="B18" s="466" t="s">
        <v>432</v>
      </c>
      <c r="C18" s="338"/>
    </row>
    <row r="19" spans="1:3" s="111" customFormat="1" ht="12" customHeight="1">
      <c r="A19" s="485" t="s">
        <v>109</v>
      </c>
      <c r="B19" s="466" t="s">
        <v>433</v>
      </c>
      <c r="C19" s="338"/>
    </row>
    <row r="20" spans="1:3" s="111" customFormat="1" ht="12" customHeight="1">
      <c r="A20" s="485" t="s">
        <v>110</v>
      </c>
      <c r="B20" s="466" t="s">
        <v>268</v>
      </c>
      <c r="C20" s="338">
        <v>311</v>
      </c>
    </row>
    <row r="21" spans="1:3" s="112" customFormat="1" ht="12" customHeight="1" thickBot="1">
      <c r="A21" s="486" t="s">
        <v>119</v>
      </c>
      <c r="B21" s="467" t="s">
        <v>269</v>
      </c>
      <c r="C21" s="340"/>
    </row>
    <row r="22" spans="1:3" s="112" customFormat="1" ht="12" customHeight="1" thickBot="1">
      <c r="A22" s="33" t="s">
        <v>20</v>
      </c>
      <c r="B22" s="21" t="s">
        <v>270</v>
      </c>
      <c r="C22" s="336">
        <f>+C23+C24+C25+C26+C27</f>
        <v>0</v>
      </c>
    </row>
    <row r="23" spans="1:3" s="112" customFormat="1" ht="12" customHeight="1">
      <c r="A23" s="484" t="s">
        <v>89</v>
      </c>
      <c r="B23" s="465" t="s">
        <v>271</v>
      </c>
      <c r="C23" s="339"/>
    </row>
    <row r="24" spans="1:3" s="111" customFormat="1" ht="12" customHeight="1">
      <c r="A24" s="485" t="s">
        <v>90</v>
      </c>
      <c r="B24" s="466" t="s">
        <v>272</v>
      </c>
      <c r="C24" s="338"/>
    </row>
    <row r="25" spans="1:3" s="112" customFormat="1" ht="12" customHeight="1">
      <c r="A25" s="485" t="s">
        <v>91</v>
      </c>
      <c r="B25" s="466" t="s">
        <v>434</v>
      </c>
      <c r="C25" s="338"/>
    </row>
    <row r="26" spans="1:3" s="112" customFormat="1" ht="12" customHeight="1">
      <c r="A26" s="485" t="s">
        <v>92</v>
      </c>
      <c r="B26" s="466" t="s">
        <v>435</v>
      </c>
      <c r="C26" s="338"/>
    </row>
    <row r="27" spans="1:3" s="112" customFormat="1" ht="12" customHeight="1">
      <c r="A27" s="485" t="s">
        <v>174</v>
      </c>
      <c r="B27" s="466" t="s">
        <v>273</v>
      </c>
      <c r="C27" s="338"/>
    </row>
    <row r="28" spans="1:3" s="112" customFormat="1" ht="12" customHeight="1" thickBot="1">
      <c r="A28" s="486" t="s">
        <v>175</v>
      </c>
      <c r="B28" s="467" t="s">
        <v>274</v>
      </c>
      <c r="C28" s="340"/>
    </row>
    <row r="29" spans="1:3" s="112" customFormat="1" ht="12" customHeight="1" thickBot="1">
      <c r="A29" s="33" t="s">
        <v>176</v>
      </c>
      <c r="B29" s="21" t="s">
        <v>569</v>
      </c>
      <c r="C29" s="342">
        <f>SUM(C30:C36)</f>
        <v>44000</v>
      </c>
    </row>
    <row r="30" spans="1:3" s="112" customFormat="1" ht="12" customHeight="1">
      <c r="A30" s="484" t="s">
        <v>276</v>
      </c>
      <c r="B30" s="465" t="s">
        <v>573</v>
      </c>
      <c r="C30" s="460">
        <v>5000</v>
      </c>
    </row>
    <row r="31" spans="1:3" s="112" customFormat="1" ht="12" customHeight="1">
      <c r="A31" s="485" t="s">
        <v>277</v>
      </c>
      <c r="B31" s="466" t="s">
        <v>564</v>
      </c>
      <c r="C31" s="338"/>
    </row>
    <row r="32" spans="1:3" s="112" customFormat="1" ht="12" customHeight="1">
      <c r="A32" s="485" t="s">
        <v>278</v>
      </c>
      <c r="B32" s="466" t="s">
        <v>565</v>
      </c>
      <c r="C32" s="338">
        <v>32000</v>
      </c>
    </row>
    <row r="33" spans="1:3" s="112" customFormat="1" ht="12" customHeight="1">
      <c r="A33" s="485" t="s">
        <v>279</v>
      </c>
      <c r="B33" s="466" t="s">
        <v>566</v>
      </c>
      <c r="C33" s="338"/>
    </row>
    <row r="34" spans="1:3" s="112" customFormat="1" ht="12" customHeight="1">
      <c r="A34" s="485" t="s">
        <v>560</v>
      </c>
      <c r="B34" s="466" t="s">
        <v>280</v>
      </c>
      <c r="C34" s="338">
        <v>7000</v>
      </c>
    </row>
    <row r="35" spans="1:3" s="112" customFormat="1" ht="12" customHeight="1">
      <c r="A35" s="485" t="s">
        <v>561</v>
      </c>
      <c r="B35" s="466" t="s">
        <v>281</v>
      </c>
      <c r="C35" s="338"/>
    </row>
    <row r="36" spans="1:3" s="112" customFormat="1" ht="12" customHeight="1" thickBot="1">
      <c r="A36" s="486" t="s">
        <v>562</v>
      </c>
      <c r="B36" s="573" t="s">
        <v>282</v>
      </c>
      <c r="C36" s="340"/>
    </row>
    <row r="37" spans="1:3" s="112" customFormat="1" ht="12" customHeight="1" thickBot="1">
      <c r="A37" s="33" t="s">
        <v>22</v>
      </c>
      <c r="B37" s="21" t="s">
        <v>444</v>
      </c>
      <c r="C37" s="336">
        <f>SUM(C38:C48)</f>
        <v>12392</v>
      </c>
    </row>
    <row r="38" spans="1:3" s="112" customFormat="1" ht="12" customHeight="1">
      <c r="A38" s="484" t="s">
        <v>93</v>
      </c>
      <c r="B38" s="465" t="s">
        <v>285</v>
      </c>
      <c r="C38" s="339"/>
    </row>
    <row r="39" spans="1:3" s="112" customFormat="1" ht="12" customHeight="1">
      <c r="A39" s="485" t="s">
        <v>94</v>
      </c>
      <c r="B39" s="466" t="s">
        <v>286</v>
      </c>
      <c r="C39" s="338">
        <v>855</v>
      </c>
    </row>
    <row r="40" spans="1:3" s="112" customFormat="1" ht="12" customHeight="1">
      <c r="A40" s="485" t="s">
        <v>95</v>
      </c>
      <c r="B40" s="466" t="s">
        <v>287</v>
      </c>
      <c r="C40" s="338">
        <v>3800</v>
      </c>
    </row>
    <row r="41" spans="1:3" s="112" customFormat="1" ht="12" customHeight="1">
      <c r="A41" s="485" t="s">
        <v>178</v>
      </c>
      <c r="B41" s="466" t="s">
        <v>288</v>
      </c>
      <c r="C41" s="338">
        <v>910</v>
      </c>
    </row>
    <row r="42" spans="1:3" s="112" customFormat="1" ht="12" customHeight="1">
      <c r="A42" s="485" t="s">
        <v>179</v>
      </c>
      <c r="B42" s="466" t="s">
        <v>289</v>
      </c>
      <c r="C42" s="338">
        <v>4193</v>
      </c>
    </row>
    <row r="43" spans="1:3" s="112" customFormat="1" ht="12" customHeight="1">
      <c r="A43" s="485" t="s">
        <v>180</v>
      </c>
      <c r="B43" s="466" t="s">
        <v>290</v>
      </c>
      <c r="C43" s="338">
        <v>2634</v>
      </c>
    </row>
    <row r="44" spans="1:3" s="112" customFormat="1" ht="12" customHeight="1">
      <c r="A44" s="485" t="s">
        <v>181</v>
      </c>
      <c r="B44" s="466" t="s">
        <v>291</v>
      </c>
      <c r="C44" s="338"/>
    </row>
    <row r="45" spans="1:3" s="112" customFormat="1" ht="12" customHeight="1">
      <c r="A45" s="485" t="s">
        <v>182</v>
      </c>
      <c r="B45" s="466" t="s">
        <v>568</v>
      </c>
      <c r="C45" s="338"/>
    </row>
    <row r="46" spans="1:3" s="112" customFormat="1" ht="12" customHeight="1">
      <c r="A46" s="485" t="s">
        <v>283</v>
      </c>
      <c r="B46" s="466" t="s">
        <v>293</v>
      </c>
      <c r="C46" s="341"/>
    </row>
    <row r="47" spans="1:3" s="112" customFormat="1" ht="12" customHeight="1">
      <c r="A47" s="486" t="s">
        <v>284</v>
      </c>
      <c r="B47" s="467" t="s">
        <v>446</v>
      </c>
      <c r="C47" s="451"/>
    </row>
    <row r="48" spans="1:3" s="112" customFormat="1" ht="12" customHeight="1" thickBot="1">
      <c r="A48" s="486" t="s">
        <v>445</v>
      </c>
      <c r="B48" s="467" t="s">
        <v>294</v>
      </c>
      <c r="C48" s="451"/>
    </row>
    <row r="49" spans="1:3" s="112" customFormat="1" ht="12" customHeight="1" thickBot="1">
      <c r="A49" s="33" t="s">
        <v>23</v>
      </c>
      <c r="B49" s="21" t="s">
        <v>295</v>
      </c>
      <c r="C49" s="336">
        <f>SUM(C50:C54)</f>
        <v>0</v>
      </c>
    </row>
    <row r="50" spans="1:3" s="112" customFormat="1" ht="12" customHeight="1">
      <c r="A50" s="484" t="s">
        <v>96</v>
      </c>
      <c r="B50" s="465" t="s">
        <v>299</v>
      </c>
      <c r="C50" s="510"/>
    </row>
    <row r="51" spans="1:3" s="112" customFormat="1" ht="12" customHeight="1">
      <c r="A51" s="485" t="s">
        <v>97</v>
      </c>
      <c r="B51" s="466" t="s">
        <v>300</v>
      </c>
      <c r="C51" s="341"/>
    </row>
    <row r="52" spans="1:3" s="112" customFormat="1" ht="12" customHeight="1">
      <c r="A52" s="485" t="s">
        <v>296</v>
      </c>
      <c r="B52" s="466" t="s">
        <v>301</v>
      </c>
      <c r="C52" s="341"/>
    </row>
    <row r="53" spans="1:3" s="112" customFormat="1" ht="12" customHeight="1">
      <c r="A53" s="485" t="s">
        <v>297</v>
      </c>
      <c r="B53" s="466" t="s">
        <v>302</v>
      </c>
      <c r="C53" s="341"/>
    </row>
    <row r="54" spans="1:3" s="112" customFormat="1" ht="12" customHeight="1" thickBot="1">
      <c r="A54" s="486" t="s">
        <v>298</v>
      </c>
      <c r="B54" s="467" t="s">
        <v>303</v>
      </c>
      <c r="C54" s="451"/>
    </row>
    <row r="55" spans="1:3" s="112" customFormat="1" ht="12" customHeight="1" thickBot="1">
      <c r="A55" s="33" t="s">
        <v>183</v>
      </c>
      <c r="B55" s="21" t="s">
        <v>304</v>
      </c>
      <c r="C55" s="336">
        <f>SUM(C56:C58)</f>
        <v>0</v>
      </c>
    </row>
    <row r="56" spans="1:3" s="112" customFormat="1" ht="12" customHeight="1">
      <c r="A56" s="484" t="s">
        <v>98</v>
      </c>
      <c r="B56" s="465" t="s">
        <v>305</v>
      </c>
      <c r="C56" s="339"/>
    </row>
    <row r="57" spans="1:3" s="112" customFormat="1" ht="12" customHeight="1">
      <c r="A57" s="485" t="s">
        <v>99</v>
      </c>
      <c r="B57" s="466" t="s">
        <v>436</v>
      </c>
      <c r="C57" s="338"/>
    </row>
    <row r="58" spans="1:3" s="112" customFormat="1" ht="12" customHeight="1">
      <c r="A58" s="485" t="s">
        <v>308</v>
      </c>
      <c r="B58" s="466" t="s">
        <v>306</v>
      </c>
      <c r="C58" s="338"/>
    </row>
    <row r="59" spans="1:3" s="112" customFormat="1" ht="12" customHeight="1" thickBot="1">
      <c r="A59" s="486" t="s">
        <v>309</v>
      </c>
      <c r="B59" s="467" t="s">
        <v>307</v>
      </c>
      <c r="C59" s="340"/>
    </row>
    <row r="60" spans="1:3" s="112" customFormat="1" ht="12" customHeight="1" thickBot="1">
      <c r="A60" s="33" t="s">
        <v>25</v>
      </c>
      <c r="B60" s="331" t="s">
        <v>310</v>
      </c>
      <c r="C60" s="336">
        <f>SUM(C61:C63)</f>
        <v>0</v>
      </c>
    </row>
    <row r="61" spans="1:3" s="112" customFormat="1" ht="12" customHeight="1">
      <c r="A61" s="484" t="s">
        <v>184</v>
      </c>
      <c r="B61" s="465" t="s">
        <v>312</v>
      </c>
      <c r="C61" s="341"/>
    </row>
    <row r="62" spans="1:3" s="112" customFormat="1" ht="12" customHeight="1">
      <c r="A62" s="485" t="s">
        <v>185</v>
      </c>
      <c r="B62" s="466" t="s">
        <v>437</v>
      </c>
      <c r="C62" s="341"/>
    </row>
    <row r="63" spans="1:3" s="112" customFormat="1" ht="12" customHeight="1">
      <c r="A63" s="485" t="s">
        <v>236</v>
      </c>
      <c r="B63" s="466" t="s">
        <v>313</v>
      </c>
      <c r="C63" s="341"/>
    </row>
    <row r="64" spans="1:3" s="112" customFormat="1" ht="12" customHeight="1" thickBot="1">
      <c r="A64" s="486" t="s">
        <v>311</v>
      </c>
      <c r="B64" s="467" t="s">
        <v>314</v>
      </c>
      <c r="C64" s="341"/>
    </row>
    <row r="65" spans="1:3" s="112" customFormat="1" ht="12" customHeight="1" thickBot="1">
      <c r="A65" s="33" t="s">
        <v>26</v>
      </c>
      <c r="B65" s="21" t="s">
        <v>315</v>
      </c>
      <c r="C65" s="342">
        <f>+C8+C15+C22+C29+C37+C49+C55+C60</f>
        <v>449639</v>
      </c>
    </row>
    <row r="66" spans="1:3" s="112" customFormat="1" ht="12" customHeight="1" thickBot="1">
      <c r="A66" s="487" t="s">
        <v>406</v>
      </c>
      <c r="B66" s="331" t="s">
        <v>317</v>
      </c>
      <c r="C66" s="336">
        <f>SUM(C67:C69)</f>
        <v>0</v>
      </c>
    </row>
    <row r="67" spans="1:3" s="112" customFormat="1" ht="12" customHeight="1">
      <c r="A67" s="484" t="s">
        <v>348</v>
      </c>
      <c r="B67" s="465" t="s">
        <v>318</v>
      </c>
      <c r="C67" s="341"/>
    </row>
    <row r="68" spans="1:3" s="112" customFormat="1" ht="12" customHeight="1">
      <c r="A68" s="485" t="s">
        <v>357</v>
      </c>
      <c r="B68" s="466" t="s">
        <v>319</v>
      </c>
      <c r="C68" s="341"/>
    </row>
    <row r="69" spans="1:3" s="112" customFormat="1" ht="12" customHeight="1" thickBot="1">
      <c r="A69" s="486" t="s">
        <v>358</v>
      </c>
      <c r="B69" s="468" t="s">
        <v>320</v>
      </c>
      <c r="C69" s="341"/>
    </row>
    <row r="70" spans="1:3" s="112" customFormat="1" ht="12" customHeight="1" thickBot="1">
      <c r="A70" s="487" t="s">
        <v>321</v>
      </c>
      <c r="B70" s="331" t="s">
        <v>322</v>
      </c>
      <c r="C70" s="336">
        <f>SUM(C71:C74)</f>
        <v>0</v>
      </c>
    </row>
    <row r="71" spans="1:3" s="112" customFormat="1" ht="12" customHeight="1">
      <c r="A71" s="484" t="s">
        <v>153</v>
      </c>
      <c r="B71" s="465" t="s">
        <v>323</v>
      </c>
      <c r="C71" s="341"/>
    </row>
    <row r="72" spans="1:3" s="112" customFormat="1" ht="12" customHeight="1">
      <c r="A72" s="485" t="s">
        <v>154</v>
      </c>
      <c r="B72" s="466" t="s">
        <v>324</v>
      </c>
      <c r="C72" s="341"/>
    </row>
    <row r="73" spans="1:3" s="112" customFormat="1" ht="12" customHeight="1">
      <c r="A73" s="485" t="s">
        <v>349</v>
      </c>
      <c r="B73" s="466" t="s">
        <v>325</v>
      </c>
      <c r="C73" s="341"/>
    </row>
    <row r="74" spans="1:3" s="112" customFormat="1" ht="12" customHeight="1" thickBot="1">
      <c r="A74" s="486" t="s">
        <v>350</v>
      </c>
      <c r="B74" s="467" t="s">
        <v>326</v>
      </c>
      <c r="C74" s="341"/>
    </row>
    <row r="75" spans="1:3" s="112" customFormat="1" ht="12" customHeight="1" thickBot="1">
      <c r="A75" s="487" t="s">
        <v>327</v>
      </c>
      <c r="B75" s="331" t="s">
        <v>328</v>
      </c>
      <c r="C75" s="336">
        <f>SUM(C76:C77)</f>
        <v>98675</v>
      </c>
    </row>
    <row r="76" spans="1:3" s="112" customFormat="1" ht="12" customHeight="1">
      <c r="A76" s="484" t="s">
        <v>351</v>
      </c>
      <c r="B76" s="465" t="s">
        <v>329</v>
      </c>
      <c r="C76" s="341">
        <v>98675</v>
      </c>
    </row>
    <row r="77" spans="1:3" s="112" customFormat="1" ht="12" customHeight="1" thickBot="1">
      <c r="A77" s="486" t="s">
        <v>352</v>
      </c>
      <c r="B77" s="467" t="s">
        <v>330</v>
      </c>
      <c r="C77" s="341"/>
    </row>
    <row r="78" spans="1:3" s="111" customFormat="1" ht="12" customHeight="1" thickBot="1">
      <c r="A78" s="487" t="s">
        <v>331</v>
      </c>
      <c r="B78" s="331" t="s">
        <v>332</v>
      </c>
      <c r="C78" s="336">
        <f>SUM(C79:C81)</f>
        <v>0</v>
      </c>
    </row>
    <row r="79" spans="1:3" s="112" customFormat="1" ht="12" customHeight="1">
      <c r="A79" s="484" t="s">
        <v>353</v>
      </c>
      <c r="B79" s="465" t="s">
        <v>333</v>
      </c>
      <c r="C79" s="341"/>
    </row>
    <row r="80" spans="1:3" s="112" customFormat="1" ht="12" customHeight="1">
      <c r="A80" s="485" t="s">
        <v>354</v>
      </c>
      <c r="B80" s="466" t="s">
        <v>334</v>
      </c>
      <c r="C80" s="341"/>
    </row>
    <row r="81" spans="1:3" s="112" customFormat="1" ht="12" customHeight="1" thickBot="1">
      <c r="A81" s="486" t="s">
        <v>355</v>
      </c>
      <c r="B81" s="467" t="s">
        <v>335</v>
      </c>
      <c r="C81" s="341"/>
    </row>
    <row r="82" spans="1:3" s="112" customFormat="1" ht="12" customHeight="1" thickBot="1">
      <c r="A82" s="487" t="s">
        <v>336</v>
      </c>
      <c r="B82" s="331" t="s">
        <v>356</v>
      </c>
      <c r="C82" s="336">
        <f>SUM(C83:C86)</f>
        <v>0</v>
      </c>
    </row>
    <row r="83" spans="1:3" s="112" customFormat="1" ht="12" customHeight="1">
      <c r="A83" s="488" t="s">
        <v>337</v>
      </c>
      <c r="B83" s="465" t="s">
        <v>338</v>
      </c>
      <c r="C83" s="341"/>
    </row>
    <row r="84" spans="1:3" s="112" customFormat="1" ht="12" customHeight="1">
      <c r="A84" s="489" t="s">
        <v>339</v>
      </c>
      <c r="B84" s="466" t="s">
        <v>340</v>
      </c>
      <c r="C84" s="341"/>
    </row>
    <row r="85" spans="1:3" s="112" customFormat="1" ht="12" customHeight="1">
      <c r="A85" s="489" t="s">
        <v>341</v>
      </c>
      <c r="B85" s="466" t="s">
        <v>342</v>
      </c>
      <c r="C85" s="341"/>
    </row>
    <row r="86" spans="1:3" s="111" customFormat="1" ht="12" customHeight="1" thickBot="1">
      <c r="A86" s="490" t="s">
        <v>343</v>
      </c>
      <c r="B86" s="467" t="s">
        <v>344</v>
      </c>
      <c r="C86" s="341"/>
    </row>
    <row r="87" spans="1:3" s="111" customFormat="1" ht="12" customHeight="1" thickBot="1">
      <c r="A87" s="487" t="s">
        <v>345</v>
      </c>
      <c r="B87" s="331" t="s">
        <v>485</v>
      </c>
      <c r="C87" s="511"/>
    </row>
    <row r="88" spans="1:3" s="111" customFormat="1" ht="12" customHeight="1" thickBot="1">
      <c r="A88" s="487" t="s">
        <v>517</v>
      </c>
      <c r="B88" s="331" t="s">
        <v>346</v>
      </c>
      <c r="C88" s="511"/>
    </row>
    <row r="89" spans="1:3" s="111" customFormat="1" ht="12" customHeight="1" thickBot="1">
      <c r="A89" s="487" t="s">
        <v>518</v>
      </c>
      <c r="B89" s="472" t="s">
        <v>488</v>
      </c>
      <c r="C89" s="342">
        <f>+C66+C70+C75+C78+C82+C88+C87</f>
        <v>98675</v>
      </c>
    </row>
    <row r="90" spans="1:3" s="111" customFormat="1" ht="12" customHeight="1" thickBot="1">
      <c r="A90" s="491" t="s">
        <v>519</v>
      </c>
      <c r="B90" s="473" t="s">
        <v>520</v>
      </c>
      <c r="C90" s="342">
        <f>+C65+C89</f>
        <v>548314</v>
      </c>
    </row>
    <row r="91" spans="1:3" s="112" customFormat="1" ht="15" customHeight="1" thickBot="1">
      <c r="A91" s="273"/>
      <c r="B91" s="274"/>
      <c r="C91" s="406"/>
    </row>
    <row r="92" spans="1:3" s="72" customFormat="1" ht="16.5" customHeight="1" thickBot="1">
      <c r="A92" s="277"/>
      <c r="B92" s="278" t="s">
        <v>58</v>
      </c>
      <c r="C92" s="408"/>
    </row>
    <row r="93" spans="1:3" s="113" customFormat="1" ht="12" customHeight="1" thickBot="1">
      <c r="A93" s="457" t="s">
        <v>18</v>
      </c>
      <c r="B93" s="31" t="s">
        <v>524</v>
      </c>
      <c r="C93" s="335">
        <f>+C94+C95+C96+C97+C98+C111</f>
        <v>334807</v>
      </c>
    </row>
    <row r="94" spans="1:3" ht="12" customHeight="1">
      <c r="A94" s="492" t="s">
        <v>100</v>
      </c>
      <c r="B94" s="10" t="s">
        <v>49</v>
      </c>
      <c r="C94" s="337">
        <v>114608</v>
      </c>
    </row>
    <row r="95" spans="1:3" ht="12" customHeight="1">
      <c r="A95" s="485" t="s">
        <v>101</v>
      </c>
      <c r="B95" s="8" t="s">
        <v>186</v>
      </c>
      <c r="C95" s="338">
        <v>20718</v>
      </c>
    </row>
    <row r="96" spans="1:3" ht="12" customHeight="1">
      <c r="A96" s="485" t="s">
        <v>102</v>
      </c>
      <c r="B96" s="8" t="s">
        <v>143</v>
      </c>
      <c r="C96" s="340">
        <v>153301</v>
      </c>
    </row>
    <row r="97" spans="1:3" ht="12" customHeight="1">
      <c r="A97" s="485" t="s">
        <v>103</v>
      </c>
      <c r="B97" s="11" t="s">
        <v>187</v>
      </c>
      <c r="C97" s="340">
        <v>13950</v>
      </c>
    </row>
    <row r="98" spans="1:3" ht="12" customHeight="1">
      <c r="A98" s="485" t="s">
        <v>114</v>
      </c>
      <c r="B98" s="19" t="s">
        <v>188</v>
      </c>
      <c r="C98" s="340">
        <v>12230</v>
      </c>
    </row>
    <row r="99" spans="1:3" ht="12" customHeight="1">
      <c r="A99" s="485" t="s">
        <v>104</v>
      </c>
      <c r="B99" s="8" t="s">
        <v>521</v>
      </c>
      <c r="C99" s="340"/>
    </row>
    <row r="100" spans="1:3" ht="12" customHeight="1">
      <c r="A100" s="485" t="s">
        <v>105</v>
      </c>
      <c r="B100" s="166" t="s">
        <v>451</v>
      </c>
      <c r="C100" s="340"/>
    </row>
    <row r="101" spans="1:3" ht="12" customHeight="1">
      <c r="A101" s="485" t="s">
        <v>115</v>
      </c>
      <c r="B101" s="166" t="s">
        <v>450</v>
      </c>
      <c r="C101" s="340"/>
    </row>
    <row r="102" spans="1:3" ht="12" customHeight="1">
      <c r="A102" s="485" t="s">
        <v>116</v>
      </c>
      <c r="B102" s="166" t="s">
        <v>362</v>
      </c>
      <c r="C102" s="340"/>
    </row>
    <row r="103" spans="1:3" ht="12" customHeight="1">
      <c r="A103" s="485" t="s">
        <v>117</v>
      </c>
      <c r="B103" s="167" t="s">
        <v>363</v>
      </c>
      <c r="C103" s="340"/>
    </row>
    <row r="104" spans="1:3" ht="12" customHeight="1">
      <c r="A104" s="485" t="s">
        <v>118</v>
      </c>
      <c r="B104" s="167" t="s">
        <v>364</v>
      </c>
      <c r="C104" s="340"/>
    </row>
    <row r="105" spans="1:3" ht="12" customHeight="1">
      <c r="A105" s="485" t="s">
        <v>120</v>
      </c>
      <c r="B105" s="166" t="s">
        <v>365</v>
      </c>
      <c r="C105" s="340">
        <v>9149</v>
      </c>
    </row>
    <row r="106" spans="1:3" ht="12" customHeight="1">
      <c r="A106" s="485" t="s">
        <v>189</v>
      </c>
      <c r="B106" s="166" t="s">
        <v>366</v>
      </c>
      <c r="C106" s="340"/>
    </row>
    <row r="107" spans="1:3" ht="12" customHeight="1">
      <c r="A107" s="485" t="s">
        <v>360</v>
      </c>
      <c r="B107" s="167" t="s">
        <v>367</v>
      </c>
      <c r="C107" s="340"/>
    </row>
    <row r="108" spans="1:3" ht="12" customHeight="1">
      <c r="A108" s="493" t="s">
        <v>361</v>
      </c>
      <c r="B108" s="168" t="s">
        <v>368</v>
      </c>
      <c r="C108" s="340"/>
    </row>
    <row r="109" spans="1:3" ht="12" customHeight="1">
      <c r="A109" s="485" t="s">
        <v>448</v>
      </c>
      <c r="B109" s="168" t="s">
        <v>369</v>
      </c>
      <c r="C109" s="340"/>
    </row>
    <row r="110" spans="1:3" ht="12" customHeight="1">
      <c r="A110" s="485" t="s">
        <v>449</v>
      </c>
      <c r="B110" s="167" t="s">
        <v>370</v>
      </c>
      <c r="C110" s="338">
        <v>3081</v>
      </c>
    </row>
    <row r="111" spans="1:3" ht="12" customHeight="1">
      <c r="A111" s="485" t="s">
        <v>453</v>
      </c>
      <c r="B111" s="11" t="s">
        <v>50</v>
      </c>
      <c r="C111" s="338">
        <f>SUM(C112:C113)</f>
        <v>20000</v>
      </c>
    </row>
    <row r="112" spans="1:3" ht="12" customHeight="1">
      <c r="A112" s="486" t="s">
        <v>454</v>
      </c>
      <c r="B112" s="8" t="s">
        <v>522</v>
      </c>
      <c r="C112" s="340">
        <v>20000</v>
      </c>
    </row>
    <row r="113" spans="1:3" ht="12" customHeight="1" thickBot="1">
      <c r="A113" s="494" t="s">
        <v>455</v>
      </c>
      <c r="B113" s="169" t="s">
        <v>523</v>
      </c>
      <c r="C113" s="344"/>
    </row>
    <row r="114" spans="1:3" ht="12" customHeight="1" thickBot="1">
      <c r="A114" s="33" t="s">
        <v>19</v>
      </c>
      <c r="B114" s="30" t="s">
        <v>371</v>
      </c>
      <c r="C114" s="336">
        <f>+C115+C117+C119</f>
        <v>3424</v>
      </c>
    </row>
    <row r="115" spans="1:3" ht="12" customHeight="1">
      <c r="A115" s="484" t="s">
        <v>106</v>
      </c>
      <c r="B115" s="8" t="s">
        <v>234</v>
      </c>
      <c r="C115" s="339"/>
    </row>
    <row r="116" spans="1:3" ht="12" customHeight="1">
      <c r="A116" s="484" t="s">
        <v>107</v>
      </c>
      <c r="B116" s="12" t="s">
        <v>375</v>
      </c>
      <c r="C116" s="339"/>
    </row>
    <row r="117" spans="1:3" ht="12" customHeight="1">
      <c r="A117" s="484" t="s">
        <v>108</v>
      </c>
      <c r="B117" s="12" t="s">
        <v>190</v>
      </c>
      <c r="C117" s="338"/>
    </row>
    <row r="118" spans="1:3" ht="12" customHeight="1">
      <c r="A118" s="484" t="s">
        <v>109</v>
      </c>
      <c r="B118" s="12" t="s">
        <v>376</v>
      </c>
      <c r="C118" s="303"/>
    </row>
    <row r="119" spans="1:3" ht="12" customHeight="1">
      <c r="A119" s="484" t="s">
        <v>110</v>
      </c>
      <c r="B119" s="333" t="s">
        <v>237</v>
      </c>
      <c r="C119" s="303">
        <v>3424</v>
      </c>
    </row>
    <row r="120" spans="1:3" ht="12" customHeight="1">
      <c r="A120" s="484" t="s">
        <v>119</v>
      </c>
      <c r="B120" s="332" t="s">
        <v>438</v>
      </c>
      <c r="C120" s="303"/>
    </row>
    <row r="121" spans="1:3" ht="12" customHeight="1">
      <c r="A121" s="484" t="s">
        <v>121</v>
      </c>
      <c r="B121" s="461" t="s">
        <v>381</v>
      </c>
      <c r="C121" s="303"/>
    </row>
    <row r="122" spans="1:3" ht="12" customHeight="1">
      <c r="A122" s="484" t="s">
        <v>191</v>
      </c>
      <c r="B122" s="167" t="s">
        <v>364</v>
      </c>
      <c r="C122" s="303"/>
    </row>
    <row r="123" spans="1:3" ht="12" customHeight="1">
      <c r="A123" s="484" t="s">
        <v>192</v>
      </c>
      <c r="B123" s="167" t="s">
        <v>380</v>
      </c>
      <c r="C123" s="303"/>
    </row>
    <row r="124" spans="1:3" ht="12" customHeight="1">
      <c r="A124" s="484" t="s">
        <v>193</v>
      </c>
      <c r="B124" s="167" t="s">
        <v>379</v>
      </c>
      <c r="C124" s="303"/>
    </row>
    <row r="125" spans="1:3" ht="12" customHeight="1">
      <c r="A125" s="484" t="s">
        <v>372</v>
      </c>
      <c r="B125" s="167" t="s">
        <v>367</v>
      </c>
      <c r="C125" s="303">
        <v>3424</v>
      </c>
    </row>
    <row r="126" spans="1:3" ht="12" customHeight="1">
      <c r="A126" s="484" t="s">
        <v>373</v>
      </c>
      <c r="B126" s="167" t="s">
        <v>378</v>
      </c>
      <c r="C126" s="303"/>
    </row>
    <row r="127" spans="1:3" ht="12" customHeight="1" thickBot="1">
      <c r="A127" s="493" t="s">
        <v>374</v>
      </c>
      <c r="B127" s="167" t="s">
        <v>377</v>
      </c>
      <c r="C127" s="305"/>
    </row>
    <row r="128" spans="1:3" ht="12" customHeight="1" thickBot="1">
      <c r="A128" s="33" t="s">
        <v>20</v>
      </c>
      <c r="B128" s="147" t="s">
        <v>458</v>
      </c>
      <c r="C128" s="336">
        <f>+C93+C114</f>
        <v>338231</v>
      </c>
    </row>
    <row r="129" spans="1:3" ht="12" customHeight="1" thickBot="1">
      <c r="A129" s="33" t="s">
        <v>21</v>
      </c>
      <c r="B129" s="147" t="s">
        <v>459</v>
      </c>
      <c r="C129" s="336">
        <f>+C130+C131+C132</f>
        <v>0</v>
      </c>
    </row>
    <row r="130" spans="1:3" s="113" customFormat="1" ht="12" customHeight="1">
      <c r="A130" s="484" t="s">
        <v>276</v>
      </c>
      <c r="B130" s="9" t="s">
        <v>527</v>
      </c>
      <c r="C130" s="303"/>
    </row>
    <row r="131" spans="1:3" ht="12" customHeight="1">
      <c r="A131" s="484" t="s">
        <v>277</v>
      </c>
      <c r="B131" s="9" t="s">
        <v>467</v>
      </c>
      <c r="C131" s="303"/>
    </row>
    <row r="132" spans="1:3" ht="12" customHeight="1" thickBot="1">
      <c r="A132" s="493" t="s">
        <v>278</v>
      </c>
      <c r="B132" s="7" t="s">
        <v>526</v>
      </c>
      <c r="C132" s="303"/>
    </row>
    <row r="133" spans="1:3" ht="12" customHeight="1" thickBot="1">
      <c r="A133" s="33" t="s">
        <v>22</v>
      </c>
      <c r="B133" s="147" t="s">
        <v>460</v>
      </c>
      <c r="C133" s="336">
        <f>+C134+C135+C136+C137+C138+C139</f>
        <v>0</v>
      </c>
    </row>
    <row r="134" spans="1:3" ht="12" customHeight="1">
      <c r="A134" s="484" t="s">
        <v>93</v>
      </c>
      <c r="B134" s="9" t="s">
        <v>469</v>
      </c>
      <c r="C134" s="303"/>
    </row>
    <row r="135" spans="1:3" ht="12" customHeight="1">
      <c r="A135" s="484" t="s">
        <v>94</v>
      </c>
      <c r="B135" s="9" t="s">
        <v>461</v>
      </c>
      <c r="C135" s="303"/>
    </row>
    <row r="136" spans="1:3" ht="12" customHeight="1">
      <c r="A136" s="484" t="s">
        <v>95</v>
      </c>
      <c r="B136" s="9" t="s">
        <v>462</v>
      </c>
      <c r="C136" s="303"/>
    </row>
    <row r="137" spans="1:3" ht="12" customHeight="1">
      <c r="A137" s="484" t="s">
        <v>178</v>
      </c>
      <c r="B137" s="9" t="s">
        <v>525</v>
      </c>
      <c r="C137" s="303"/>
    </row>
    <row r="138" spans="1:3" ht="12" customHeight="1">
      <c r="A138" s="484" t="s">
        <v>179</v>
      </c>
      <c r="B138" s="9" t="s">
        <v>464</v>
      </c>
      <c r="C138" s="303"/>
    </row>
    <row r="139" spans="1:3" s="113" customFormat="1" ht="12" customHeight="1" thickBot="1">
      <c r="A139" s="493" t="s">
        <v>180</v>
      </c>
      <c r="B139" s="7" t="s">
        <v>465</v>
      </c>
      <c r="C139" s="303"/>
    </row>
    <row r="140" spans="1:11" ht="12" customHeight="1" thickBot="1">
      <c r="A140" s="33" t="s">
        <v>23</v>
      </c>
      <c r="B140" s="147" t="s">
        <v>549</v>
      </c>
      <c r="C140" s="342">
        <f>+C141+C142+C144+C145+C143</f>
        <v>239511</v>
      </c>
      <c r="K140" s="285"/>
    </row>
    <row r="141" spans="1:3" ht="12.75">
      <c r="A141" s="484" t="s">
        <v>96</v>
      </c>
      <c r="B141" s="9" t="s">
        <v>382</v>
      </c>
      <c r="C141" s="303"/>
    </row>
    <row r="142" spans="1:3" ht="12" customHeight="1">
      <c r="A142" s="484" t="s">
        <v>97</v>
      </c>
      <c r="B142" s="9" t="s">
        <v>383</v>
      </c>
      <c r="C142" s="303"/>
    </row>
    <row r="143" spans="1:3" s="113" customFormat="1" ht="12" customHeight="1">
      <c r="A143" s="484" t="s">
        <v>296</v>
      </c>
      <c r="B143" s="9" t="s">
        <v>548</v>
      </c>
      <c r="C143" s="303">
        <v>239511</v>
      </c>
    </row>
    <row r="144" spans="1:3" s="113" customFormat="1" ht="12" customHeight="1">
      <c r="A144" s="484" t="s">
        <v>297</v>
      </c>
      <c r="B144" s="9" t="s">
        <v>474</v>
      </c>
      <c r="C144" s="303"/>
    </row>
    <row r="145" spans="1:3" s="113" customFormat="1" ht="12" customHeight="1" thickBot="1">
      <c r="A145" s="493" t="s">
        <v>298</v>
      </c>
      <c r="B145" s="7" t="s">
        <v>402</v>
      </c>
      <c r="C145" s="303"/>
    </row>
    <row r="146" spans="1:3" s="113" customFormat="1" ht="12" customHeight="1" thickBot="1">
      <c r="A146" s="33" t="s">
        <v>24</v>
      </c>
      <c r="B146" s="147" t="s">
        <v>475</v>
      </c>
      <c r="C146" s="345">
        <f>+C147+C148+C149+C150+C151</f>
        <v>0</v>
      </c>
    </row>
    <row r="147" spans="1:3" s="113" customFormat="1" ht="12" customHeight="1">
      <c r="A147" s="484" t="s">
        <v>98</v>
      </c>
      <c r="B147" s="9" t="s">
        <v>470</v>
      </c>
      <c r="C147" s="303"/>
    </row>
    <row r="148" spans="1:3" s="113" customFormat="1" ht="12" customHeight="1">
      <c r="A148" s="484" t="s">
        <v>99</v>
      </c>
      <c r="B148" s="9" t="s">
        <v>477</v>
      </c>
      <c r="C148" s="303"/>
    </row>
    <row r="149" spans="1:3" s="113" customFormat="1" ht="12" customHeight="1">
      <c r="A149" s="484" t="s">
        <v>308</v>
      </c>
      <c r="B149" s="9" t="s">
        <v>472</v>
      </c>
      <c r="C149" s="303"/>
    </row>
    <row r="150" spans="1:3" ht="12.75" customHeight="1">
      <c r="A150" s="484" t="s">
        <v>309</v>
      </c>
      <c r="B150" s="9" t="s">
        <v>528</v>
      </c>
      <c r="C150" s="303"/>
    </row>
    <row r="151" spans="1:3" ht="12.75" customHeight="1" thickBot="1">
      <c r="A151" s="493" t="s">
        <v>476</v>
      </c>
      <c r="B151" s="7" t="s">
        <v>479</v>
      </c>
      <c r="C151" s="305"/>
    </row>
    <row r="152" spans="1:3" ht="12.75" customHeight="1" thickBot="1">
      <c r="A152" s="548" t="s">
        <v>25</v>
      </c>
      <c r="B152" s="147" t="s">
        <v>480</v>
      </c>
      <c r="C152" s="345"/>
    </row>
    <row r="153" spans="1:3" ht="12" customHeight="1" thickBot="1">
      <c r="A153" s="548" t="s">
        <v>26</v>
      </c>
      <c r="B153" s="147" t="s">
        <v>481</v>
      </c>
      <c r="C153" s="345"/>
    </row>
    <row r="154" spans="1:3" ht="15" customHeight="1" thickBot="1">
      <c r="A154" s="33" t="s">
        <v>27</v>
      </c>
      <c r="B154" s="147" t="s">
        <v>483</v>
      </c>
      <c r="C154" s="475">
        <f>+C129+C133+C140+C146+C152+C153</f>
        <v>239511</v>
      </c>
    </row>
    <row r="155" spans="1:3" ht="13.5" thickBot="1">
      <c r="A155" s="495" t="s">
        <v>28</v>
      </c>
      <c r="B155" s="427" t="s">
        <v>482</v>
      </c>
      <c r="C155" s="475">
        <f>+C128+C154</f>
        <v>577742</v>
      </c>
    </row>
    <row r="156" spans="1:3" ht="15" customHeight="1" thickBot="1">
      <c r="A156" s="435"/>
      <c r="B156" s="436"/>
      <c r="C156" s="437"/>
    </row>
    <row r="157" spans="1:3" ht="14.25" customHeight="1" thickBot="1">
      <c r="A157" s="282" t="s">
        <v>529</v>
      </c>
      <c r="B157" s="283"/>
      <c r="C157" s="144">
        <v>14</v>
      </c>
    </row>
    <row r="158" spans="1:3" ht="13.5" thickBot="1">
      <c r="A158" s="282" t="s">
        <v>208</v>
      </c>
      <c r="B158" s="283"/>
      <c r="C158" s="621">
        <v>78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59"/>
      <c r="B1" s="261"/>
      <c r="C1" s="284" t="str">
        <f>+CONCATENATE("9.1.2. melléklet a 1/",LEFT(ÖSSZEFÜGGÉSEK!A5,4),". (II.23.) önkormányzati rendelethez")</f>
        <v>9.1.2. melléklet a 1/2016. (II.23.) önkormányzati rendelethez</v>
      </c>
    </row>
    <row r="2" spans="1:3" s="109" customFormat="1" ht="21" customHeight="1">
      <c r="A2" s="455" t="s">
        <v>63</v>
      </c>
      <c r="B2" s="397" t="s">
        <v>230</v>
      </c>
      <c r="C2" s="399" t="s">
        <v>54</v>
      </c>
    </row>
    <row r="3" spans="1:3" s="109" customFormat="1" ht="16.5" thickBot="1">
      <c r="A3" s="262" t="s">
        <v>205</v>
      </c>
      <c r="B3" s="398" t="s">
        <v>440</v>
      </c>
      <c r="C3" s="547" t="s">
        <v>61</v>
      </c>
    </row>
    <row r="4" spans="1:3" s="110" customFormat="1" ht="15.75" customHeight="1" thickBot="1">
      <c r="A4" s="263"/>
      <c r="B4" s="263"/>
      <c r="C4" s="264" t="s">
        <v>55</v>
      </c>
    </row>
    <row r="5" spans="1:3" ht="13.5" thickBot="1">
      <c r="A5" s="456" t="s">
        <v>207</v>
      </c>
      <c r="B5" s="265" t="s">
        <v>572</v>
      </c>
      <c r="C5" s="400" t="s">
        <v>56</v>
      </c>
    </row>
    <row r="6" spans="1:3" s="72" customFormat="1" ht="12.75" customHeight="1" thickBot="1">
      <c r="A6" s="228"/>
      <c r="B6" s="229" t="s">
        <v>503</v>
      </c>
      <c r="C6" s="230" t="s">
        <v>504</v>
      </c>
    </row>
    <row r="7" spans="1:3" s="72" customFormat="1" ht="15.75" customHeight="1" thickBot="1">
      <c r="A7" s="267"/>
      <c r="B7" s="268" t="s">
        <v>57</v>
      </c>
      <c r="C7" s="401"/>
    </row>
    <row r="8" spans="1:3" s="72" customFormat="1" ht="12" customHeight="1" thickBot="1">
      <c r="A8" s="33" t="s">
        <v>18</v>
      </c>
      <c r="B8" s="21" t="s">
        <v>260</v>
      </c>
      <c r="C8" s="336">
        <f>+C9+C10+C11+C12+C13+C14</f>
        <v>0</v>
      </c>
    </row>
    <row r="9" spans="1:3" s="111" customFormat="1" ht="12" customHeight="1">
      <c r="A9" s="484" t="s">
        <v>100</v>
      </c>
      <c r="B9" s="465" t="s">
        <v>261</v>
      </c>
      <c r="C9" s="339"/>
    </row>
    <row r="10" spans="1:3" s="112" customFormat="1" ht="12" customHeight="1">
      <c r="A10" s="485" t="s">
        <v>101</v>
      </c>
      <c r="B10" s="466" t="s">
        <v>262</v>
      </c>
      <c r="C10" s="338"/>
    </row>
    <row r="11" spans="1:3" s="112" customFormat="1" ht="12" customHeight="1">
      <c r="A11" s="485" t="s">
        <v>102</v>
      </c>
      <c r="B11" s="466" t="s">
        <v>558</v>
      </c>
      <c r="C11" s="338"/>
    </row>
    <row r="12" spans="1:3" s="112" customFormat="1" ht="12" customHeight="1">
      <c r="A12" s="485" t="s">
        <v>103</v>
      </c>
      <c r="B12" s="466" t="s">
        <v>264</v>
      </c>
      <c r="C12" s="338"/>
    </row>
    <row r="13" spans="1:3" s="112" customFormat="1" ht="12" customHeight="1">
      <c r="A13" s="485" t="s">
        <v>152</v>
      </c>
      <c r="B13" s="466" t="s">
        <v>516</v>
      </c>
      <c r="C13" s="338"/>
    </row>
    <row r="14" spans="1:3" s="111" customFormat="1" ht="12" customHeight="1" thickBot="1">
      <c r="A14" s="486" t="s">
        <v>104</v>
      </c>
      <c r="B14" s="467" t="s">
        <v>443</v>
      </c>
      <c r="C14" s="338"/>
    </row>
    <row r="15" spans="1:3" s="111" customFormat="1" ht="12" customHeight="1" thickBot="1">
      <c r="A15" s="33" t="s">
        <v>19</v>
      </c>
      <c r="B15" s="331" t="s">
        <v>265</v>
      </c>
      <c r="C15" s="336">
        <f>+C16+C17+C18+C19+C20</f>
        <v>0</v>
      </c>
    </row>
    <row r="16" spans="1:3" s="111" customFormat="1" ht="12" customHeight="1">
      <c r="A16" s="484" t="s">
        <v>106</v>
      </c>
      <c r="B16" s="465" t="s">
        <v>266</v>
      </c>
      <c r="C16" s="339"/>
    </row>
    <row r="17" spans="1:3" s="111" customFormat="1" ht="12" customHeight="1">
      <c r="A17" s="485" t="s">
        <v>107</v>
      </c>
      <c r="B17" s="466" t="s">
        <v>267</v>
      </c>
      <c r="C17" s="338"/>
    </row>
    <row r="18" spans="1:3" s="111" customFormat="1" ht="12" customHeight="1">
      <c r="A18" s="485" t="s">
        <v>108</v>
      </c>
      <c r="B18" s="466" t="s">
        <v>432</v>
      </c>
      <c r="C18" s="338"/>
    </row>
    <row r="19" spans="1:3" s="111" customFormat="1" ht="12" customHeight="1">
      <c r="A19" s="485" t="s">
        <v>109</v>
      </c>
      <c r="B19" s="466" t="s">
        <v>433</v>
      </c>
      <c r="C19" s="338"/>
    </row>
    <row r="20" spans="1:3" s="111" customFormat="1" ht="12" customHeight="1">
      <c r="A20" s="485" t="s">
        <v>110</v>
      </c>
      <c r="B20" s="466" t="s">
        <v>268</v>
      </c>
      <c r="C20" s="338"/>
    </row>
    <row r="21" spans="1:3" s="112" customFormat="1" ht="12" customHeight="1" thickBot="1">
      <c r="A21" s="486" t="s">
        <v>119</v>
      </c>
      <c r="B21" s="467" t="s">
        <v>269</v>
      </c>
      <c r="C21" s="340"/>
    </row>
    <row r="22" spans="1:3" s="112" customFormat="1" ht="12" customHeight="1" thickBot="1">
      <c r="A22" s="33" t="s">
        <v>20</v>
      </c>
      <c r="B22" s="21" t="s">
        <v>270</v>
      </c>
      <c r="C22" s="336">
        <f>+C23+C24+C25+C26+C27</f>
        <v>0</v>
      </c>
    </row>
    <row r="23" spans="1:3" s="112" customFormat="1" ht="12" customHeight="1">
      <c r="A23" s="484" t="s">
        <v>89</v>
      </c>
      <c r="B23" s="465" t="s">
        <v>271</v>
      </c>
      <c r="C23" s="339"/>
    </row>
    <row r="24" spans="1:3" s="111" customFormat="1" ht="12" customHeight="1">
      <c r="A24" s="485" t="s">
        <v>90</v>
      </c>
      <c r="B24" s="466" t="s">
        <v>272</v>
      </c>
      <c r="C24" s="338"/>
    </row>
    <row r="25" spans="1:3" s="112" customFormat="1" ht="12" customHeight="1">
      <c r="A25" s="485" t="s">
        <v>91</v>
      </c>
      <c r="B25" s="466" t="s">
        <v>434</v>
      </c>
      <c r="C25" s="338"/>
    </row>
    <row r="26" spans="1:3" s="112" customFormat="1" ht="12" customHeight="1">
      <c r="A26" s="485" t="s">
        <v>92</v>
      </c>
      <c r="B26" s="466" t="s">
        <v>435</v>
      </c>
      <c r="C26" s="338"/>
    </row>
    <row r="27" spans="1:3" s="112" customFormat="1" ht="12" customHeight="1">
      <c r="A27" s="485" t="s">
        <v>174</v>
      </c>
      <c r="B27" s="466" t="s">
        <v>273</v>
      </c>
      <c r="C27" s="338"/>
    </row>
    <row r="28" spans="1:3" s="112" customFormat="1" ht="12" customHeight="1" thickBot="1">
      <c r="A28" s="486" t="s">
        <v>175</v>
      </c>
      <c r="B28" s="467" t="s">
        <v>274</v>
      </c>
      <c r="C28" s="340"/>
    </row>
    <row r="29" spans="1:3" s="112" customFormat="1" ht="12" customHeight="1" thickBot="1">
      <c r="A29" s="33" t="s">
        <v>176</v>
      </c>
      <c r="B29" s="21" t="s">
        <v>275</v>
      </c>
      <c r="C29" s="342">
        <f>SUM(C30:C36)</f>
        <v>0</v>
      </c>
    </row>
    <row r="30" spans="1:3" s="112" customFormat="1" ht="12" customHeight="1">
      <c r="A30" s="484" t="s">
        <v>276</v>
      </c>
      <c r="B30" s="465" t="s">
        <v>563</v>
      </c>
      <c r="C30" s="339"/>
    </row>
    <row r="31" spans="1:3" s="112" customFormat="1" ht="12" customHeight="1">
      <c r="A31" s="485" t="s">
        <v>277</v>
      </c>
      <c r="B31" s="466" t="s">
        <v>564</v>
      </c>
      <c r="C31" s="338"/>
    </row>
    <row r="32" spans="1:3" s="112" customFormat="1" ht="12" customHeight="1">
      <c r="A32" s="485" t="s">
        <v>278</v>
      </c>
      <c r="B32" s="466" t="s">
        <v>565</v>
      </c>
      <c r="C32" s="338"/>
    </row>
    <row r="33" spans="1:3" s="112" customFormat="1" ht="12" customHeight="1">
      <c r="A33" s="485" t="s">
        <v>279</v>
      </c>
      <c r="B33" s="466" t="s">
        <v>566</v>
      </c>
      <c r="C33" s="338"/>
    </row>
    <row r="34" spans="1:3" s="112" customFormat="1" ht="12" customHeight="1">
      <c r="A34" s="485" t="s">
        <v>560</v>
      </c>
      <c r="B34" s="466" t="s">
        <v>280</v>
      </c>
      <c r="C34" s="338"/>
    </row>
    <row r="35" spans="1:3" s="112" customFormat="1" ht="12" customHeight="1">
      <c r="A35" s="485" t="s">
        <v>561</v>
      </c>
      <c r="B35" s="466" t="s">
        <v>281</v>
      </c>
      <c r="C35" s="338"/>
    </row>
    <row r="36" spans="1:3" s="112" customFormat="1" ht="12" customHeight="1" thickBot="1">
      <c r="A36" s="486" t="s">
        <v>562</v>
      </c>
      <c r="B36" s="467" t="s">
        <v>282</v>
      </c>
      <c r="C36" s="340"/>
    </row>
    <row r="37" spans="1:3" s="112" customFormat="1" ht="12" customHeight="1" thickBot="1">
      <c r="A37" s="33" t="s">
        <v>22</v>
      </c>
      <c r="B37" s="21" t="s">
        <v>444</v>
      </c>
      <c r="C37" s="336">
        <f>SUM(C38:C48)</f>
        <v>51127</v>
      </c>
    </row>
    <row r="38" spans="1:3" s="112" customFormat="1" ht="12" customHeight="1">
      <c r="A38" s="484" t="s">
        <v>93</v>
      </c>
      <c r="B38" s="465" t="s">
        <v>285</v>
      </c>
      <c r="C38" s="339">
        <v>29580</v>
      </c>
    </row>
    <row r="39" spans="1:3" s="112" customFormat="1" ht="12" customHeight="1">
      <c r="A39" s="485" t="s">
        <v>94</v>
      </c>
      <c r="B39" s="466" t="s">
        <v>286</v>
      </c>
      <c r="C39" s="338">
        <v>2615</v>
      </c>
    </row>
    <row r="40" spans="1:3" s="112" customFormat="1" ht="12" customHeight="1">
      <c r="A40" s="485" t="s">
        <v>95</v>
      </c>
      <c r="B40" s="466" t="s">
        <v>287</v>
      </c>
      <c r="C40" s="338"/>
    </row>
    <row r="41" spans="1:3" s="112" customFormat="1" ht="12" customHeight="1">
      <c r="A41" s="485" t="s">
        <v>178</v>
      </c>
      <c r="B41" s="466" t="s">
        <v>288</v>
      </c>
      <c r="C41" s="338">
        <v>9770</v>
      </c>
    </row>
    <row r="42" spans="1:3" s="112" customFormat="1" ht="12" customHeight="1">
      <c r="A42" s="485" t="s">
        <v>179</v>
      </c>
      <c r="B42" s="466" t="s">
        <v>289</v>
      </c>
      <c r="C42" s="338"/>
    </row>
    <row r="43" spans="1:3" s="112" customFormat="1" ht="12" customHeight="1">
      <c r="A43" s="485" t="s">
        <v>180</v>
      </c>
      <c r="B43" s="466" t="s">
        <v>290</v>
      </c>
      <c r="C43" s="338">
        <v>9162</v>
      </c>
    </row>
    <row r="44" spans="1:3" s="112" customFormat="1" ht="12" customHeight="1">
      <c r="A44" s="485" t="s">
        <v>181</v>
      </c>
      <c r="B44" s="466" t="s">
        <v>291</v>
      </c>
      <c r="C44" s="338"/>
    </row>
    <row r="45" spans="1:3" s="112" customFormat="1" ht="12" customHeight="1">
      <c r="A45" s="485" t="s">
        <v>182</v>
      </c>
      <c r="B45" s="466" t="s">
        <v>570</v>
      </c>
      <c r="C45" s="338"/>
    </row>
    <row r="46" spans="1:3" s="112" customFormat="1" ht="12" customHeight="1">
      <c r="A46" s="485" t="s">
        <v>283</v>
      </c>
      <c r="B46" s="466" t="s">
        <v>293</v>
      </c>
      <c r="C46" s="341"/>
    </row>
    <row r="47" spans="1:3" s="112" customFormat="1" ht="12" customHeight="1">
      <c r="A47" s="486" t="s">
        <v>284</v>
      </c>
      <c r="B47" s="467" t="s">
        <v>446</v>
      </c>
      <c r="C47" s="451"/>
    </row>
    <row r="48" spans="1:3" s="112" customFormat="1" ht="12" customHeight="1" thickBot="1">
      <c r="A48" s="486" t="s">
        <v>445</v>
      </c>
      <c r="B48" s="467" t="s">
        <v>294</v>
      </c>
      <c r="C48" s="451"/>
    </row>
    <row r="49" spans="1:3" s="112" customFormat="1" ht="12" customHeight="1" thickBot="1">
      <c r="A49" s="33" t="s">
        <v>23</v>
      </c>
      <c r="B49" s="21" t="s">
        <v>295</v>
      </c>
      <c r="C49" s="336">
        <f>SUM(C50:C54)</f>
        <v>0</v>
      </c>
    </row>
    <row r="50" spans="1:3" s="112" customFormat="1" ht="12" customHeight="1">
      <c r="A50" s="484" t="s">
        <v>96</v>
      </c>
      <c r="B50" s="465" t="s">
        <v>299</v>
      </c>
      <c r="C50" s="510"/>
    </row>
    <row r="51" spans="1:3" s="112" customFormat="1" ht="12" customHeight="1">
      <c r="A51" s="485" t="s">
        <v>97</v>
      </c>
      <c r="B51" s="466" t="s">
        <v>300</v>
      </c>
      <c r="C51" s="341"/>
    </row>
    <row r="52" spans="1:3" s="112" customFormat="1" ht="12" customHeight="1">
      <c r="A52" s="485" t="s">
        <v>296</v>
      </c>
      <c r="B52" s="466" t="s">
        <v>301</v>
      </c>
      <c r="C52" s="341"/>
    </row>
    <row r="53" spans="1:3" s="112" customFormat="1" ht="12" customHeight="1">
      <c r="A53" s="485" t="s">
        <v>297</v>
      </c>
      <c r="B53" s="466" t="s">
        <v>302</v>
      </c>
      <c r="C53" s="341"/>
    </row>
    <row r="54" spans="1:3" s="112" customFormat="1" ht="12" customHeight="1" thickBot="1">
      <c r="A54" s="486" t="s">
        <v>298</v>
      </c>
      <c r="B54" s="467" t="s">
        <v>303</v>
      </c>
      <c r="C54" s="451"/>
    </row>
    <row r="55" spans="1:3" s="112" customFormat="1" ht="12" customHeight="1" thickBot="1">
      <c r="A55" s="33" t="s">
        <v>183</v>
      </c>
      <c r="B55" s="21" t="s">
        <v>304</v>
      </c>
      <c r="C55" s="336">
        <f>SUM(C56:C58)</f>
        <v>0</v>
      </c>
    </row>
    <row r="56" spans="1:3" s="112" customFormat="1" ht="12" customHeight="1">
      <c r="A56" s="484" t="s">
        <v>98</v>
      </c>
      <c r="B56" s="465" t="s">
        <v>305</v>
      </c>
      <c r="C56" s="339"/>
    </row>
    <row r="57" spans="1:3" s="112" customFormat="1" ht="12" customHeight="1">
      <c r="A57" s="485" t="s">
        <v>99</v>
      </c>
      <c r="B57" s="466" t="s">
        <v>436</v>
      </c>
      <c r="C57" s="338"/>
    </row>
    <row r="58" spans="1:3" s="112" customFormat="1" ht="12" customHeight="1">
      <c r="A58" s="485" t="s">
        <v>308</v>
      </c>
      <c r="B58" s="466" t="s">
        <v>306</v>
      </c>
      <c r="C58" s="338"/>
    </row>
    <row r="59" spans="1:3" s="112" customFormat="1" ht="12" customHeight="1" thickBot="1">
      <c r="A59" s="486" t="s">
        <v>309</v>
      </c>
      <c r="B59" s="467" t="s">
        <v>307</v>
      </c>
      <c r="C59" s="340"/>
    </row>
    <row r="60" spans="1:3" s="112" customFormat="1" ht="12" customHeight="1" thickBot="1">
      <c r="A60" s="33" t="s">
        <v>25</v>
      </c>
      <c r="B60" s="331" t="s">
        <v>310</v>
      </c>
      <c r="C60" s="336">
        <f>SUM(C61:C63)</f>
        <v>0</v>
      </c>
    </row>
    <row r="61" spans="1:3" s="112" customFormat="1" ht="12" customHeight="1">
      <c r="A61" s="484" t="s">
        <v>184</v>
      </c>
      <c r="B61" s="465" t="s">
        <v>312</v>
      </c>
      <c r="C61" s="341"/>
    </row>
    <row r="62" spans="1:3" s="112" customFormat="1" ht="12" customHeight="1">
      <c r="A62" s="485" t="s">
        <v>185</v>
      </c>
      <c r="B62" s="466" t="s">
        <v>437</v>
      </c>
      <c r="C62" s="341"/>
    </row>
    <row r="63" spans="1:3" s="112" customFormat="1" ht="12" customHeight="1">
      <c r="A63" s="485" t="s">
        <v>236</v>
      </c>
      <c r="B63" s="466" t="s">
        <v>313</v>
      </c>
      <c r="C63" s="341"/>
    </row>
    <row r="64" spans="1:3" s="112" customFormat="1" ht="12" customHeight="1" thickBot="1">
      <c r="A64" s="486" t="s">
        <v>311</v>
      </c>
      <c r="B64" s="467" t="s">
        <v>314</v>
      </c>
      <c r="C64" s="341"/>
    </row>
    <row r="65" spans="1:3" s="112" customFormat="1" ht="12" customHeight="1" thickBot="1">
      <c r="A65" s="33" t="s">
        <v>26</v>
      </c>
      <c r="B65" s="21" t="s">
        <v>315</v>
      </c>
      <c r="C65" s="342">
        <f>+C8+C15+C22+C29+C37+C49+C55+C60</f>
        <v>51127</v>
      </c>
    </row>
    <row r="66" spans="1:3" s="112" customFormat="1" ht="12" customHeight="1" thickBot="1">
      <c r="A66" s="487" t="s">
        <v>406</v>
      </c>
      <c r="B66" s="331" t="s">
        <v>317</v>
      </c>
      <c r="C66" s="336">
        <f>SUM(C67:C69)</f>
        <v>0</v>
      </c>
    </row>
    <row r="67" spans="1:3" s="112" customFormat="1" ht="12" customHeight="1">
      <c r="A67" s="484" t="s">
        <v>348</v>
      </c>
      <c r="B67" s="465" t="s">
        <v>318</v>
      </c>
      <c r="C67" s="341"/>
    </row>
    <row r="68" spans="1:3" s="112" customFormat="1" ht="12" customHeight="1">
      <c r="A68" s="485" t="s">
        <v>357</v>
      </c>
      <c r="B68" s="466" t="s">
        <v>319</v>
      </c>
      <c r="C68" s="341"/>
    </row>
    <row r="69" spans="1:3" s="112" customFormat="1" ht="12" customHeight="1" thickBot="1">
      <c r="A69" s="486" t="s">
        <v>358</v>
      </c>
      <c r="B69" s="468" t="s">
        <v>320</v>
      </c>
      <c r="C69" s="341"/>
    </row>
    <row r="70" spans="1:3" s="112" customFormat="1" ht="12" customHeight="1" thickBot="1">
      <c r="A70" s="487" t="s">
        <v>321</v>
      </c>
      <c r="B70" s="331" t="s">
        <v>322</v>
      </c>
      <c r="C70" s="336">
        <f>SUM(C71:C74)</f>
        <v>0</v>
      </c>
    </row>
    <row r="71" spans="1:3" s="112" customFormat="1" ht="12" customHeight="1">
      <c r="A71" s="484" t="s">
        <v>153</v>
      </c>
      <c r="B71" s="465" t="s">
        <v>323</v>
      </c>
      <c r="C71" s="341"/>
    </row>
    <row r="72" spans="1:3" s="112" customFormat="1" ht="12" customHeight="1">
      <c r="A72" s="485" t="s">
        <v>154</v>
      </c>
      <c r="B72" s="466" t="s">
        <v>324</v>
      </c>
      <c r="C72" s="341"/>
    </row>
    <row r="73" spans="1:3" s="112" customFormat="1" ht="12" customHeight="1">
      <c r="A73" s="485" t="s">
        <v>349</v>
      </c>
      <c r="B73" s="466" t="s">
        <v>325</v>
      </c>
      <c r="C73" s="341"/>
    </row>
    <row r="74" spans="1:3" s="112" customFormat="1" ht="12" customHeight="1" thickBot="1">
      <c r="A74" s="486" t="s">
        <v>350</v>
      </c>
      <c r="B74" s="467" t="s">
        <v>326</v>
      </c>
      <c r="C74" s="341"/>
    </row>
    <row r="75" spans="1:3" s="112" customFormat="1" ht="12" customHeight="1" thickBot="1">
      <c r="A75" s="487" t="s">
        <v>327</v>
      </c>
      <c r="B75" s="331" t="s">
        <v>328</v>
      </c>
      <c r="C75" s="336">
        <f>SUM(C76:C77)</f>
        <v>0</v>
      </c>
    </row>
    <row r="76" spans="1:3" s="112" customFormat="1" ht="12" customHeight="1">
      <c r="A76" s="484" t="s">
        <v>351</v>
      </c>
      <c r="B76" s="465" t="s">
        <v>329</v>
      </c>
      <c r="C76" s="341"/>
    </row>
    <row r="77" spans="1:3" s="112" customFormat="1" ht="12" customHeight="1" thickBot="1">
      <c r="A77" s="486" t="s">
        <v>352</v>
      </c>
      <c r="B77" s="467" t="s">
        <v>330</v>
      </c>
      <c r="C77" s="341"/>
    </row>
    <row r="78" spans="1:3" s="111" customFormat="1" ht="12" customHeight="1" thickBot="1">
      <c r="A78" s="487" t="s">
        <v>331</v>
      </c>
      <c r="B78" s="331" t="s">
        <v>332</v>
      </c>
      <c r="C78" s="336">
        <f>SUM(C79:C81)</f>
        <v>0</v>
      </c>
    </row>
    <row r="79" spans="1:3" s="112" customFormat="1" ht="12" customHeight="1">
      <c r="A79" s="484" t="s">
        <v>353</v>
      </c>
      <c r="B79" s="465" t="s">
        <v>333</v>
      </c>
      <c r="C79" s="341"/>
    </row>
    <row r="80" spans="1:3" s="112" customFormat="1" ht="12" customHeight="1">
      <c r="A80" s="485" t="s">
        <v>354</v>
      </c>
      <c r="B80" s="466" t="s">
        <v>334</v>
      </c>
      <c r="C80" s="341"/>
    </row>
    <row r="81" spans="1:3" s="112" customFormat="1" ht="12" customHeight="1" thickBot="1">
      <c r="A81" s="486" t="s">
        <v>355</v>
      </c>
      <c r="B81" s="467" t="s">
        <v>335</v>
      </c>
      <c r="C81" s="341"/>
    </row>
    <row r="82" spans="1:3" s="112" customFormat="1" ht="12" customHeight="1" thickBot="1">
      <c r="A82" s="487" t="s">
        <v>336</v>
      </c>
      <c r="B82" s="331" t="s">
        <v>356</v>
      </c>
      <c r="C82" s="336">
        <f>SUM(C83:C86)</f>
        <v>0</v>
      </c>
    </row>
    <row r="83" spans="1:3" s="112" customFormat="1" ht="12" customHeight="1">
      <c r="A83" s="488" t="s">
        <v>337</v>
      </c>
      <c r="B83" s="465" t="s">
        <v>338</v>
      </c>
      <c r="C83" s="341"/>
    </row>
    <row r="84" spans="1:3" s="112" customFormat="1" ht="12" customHeight="1">
      <c r="A84" s="489" t="s">
        <v>339</v>
      </c>
      <c r="B84" s="466" t="s">
        <v>340</v>
      </c>
      <c r="C84" s="341"/>
    </row>
    <row r="85" spans="1:3" s="112" customFormat="1" ht="12" customHeight="1">
      <c r="A85" s="489" t="s">
        <v>341</v>
      </c>
      <c r="B85" s="466" t="s">
        <v>342</v>
      </c>
      <c r="C85" s="341"/>
    </row>
    <row r="86" spans="1:3" s="111" customFormat="1" ht="12" customHeight="1" thickBot="1">
      <c r="A86" s="490" t="s">
        <v>343</v>
      </c>
      <c r="B86" s="467" t="s">
        <v>344</v>
      </c>
      <c r="C86" s="341"/>
    </row>
    <row r="87" spans="1:3" s="111" customFormat="1" ht="12" customHeight="1" thickBot="1">
      <c r="A87" s="487" t="s">
        <v>345</v>
      </c>
      <c r="B87" s="331" t="s">
        <v>485</v>
      </c>
      <c r="C87" s="511"/>
    </row>
    <row r="88" spans="1:3" s="111" customFormat="1" ht="12" customHeight="1" thickBot="1">
      <c r="A88" s="487" t="s">
        <v>517</v>
      </c>
      <c r="B88" s="331" t="s">
        <v>346</v>
      </c>
      <c r="C88" s="511"/>
    </row>
    <row r="89" spans="1:3" s="111" customFormat="1" ht="12" customHeight="1" thickBot="1">
      <c r="A89" s="487" t="s">
        <v>518</v>
      </c>
      <c r="B89" s="472" t="s">
        <v>488</v>
      </c>
      <c r="C89" s="342">
        <f>+C66+C70+C75+C78+C82+C88+C87</f>
        <v>0</v>
      </c>
    </row>
    <row r="90" spans="1:3" s="111" customFormat="1" ht="12" customHeight="1" thickBot="1">
      <c r="A90" s="491" t="s">
        <v>519</v>
      </c>
      <c r="B90" s="473" t="s">
        <v>520</v>
      </c>
      <c r="C90" s="342">
        <f>+C65+C89</f>
        <v>51127</v>
      </c>
    </row>
    <row r="91" spans="1:3" s="112" customFormat="1" ht="15" customHeight="1" thickBot="1">
      <c r="A91" s="273"/>
      <c r="B91" s="274"/>
      <c r="C91" s="406"/>
    </row>
    <row r="92" spans="1:3" s="72" customFormat="1" ht="16.5" customHeight="1" thickBot="1">
      <c r="A92" s="277"/>
      <c r="B92" s="278" t="s">
        <v>58</v>
      </c>
      <c r="C92" s="408"/>
    </row>
    <row r="93" spans="1:3" s="113" customFormat="1" ht="12" customHeight="1" thickBot="1">
      <c r="A93" s="457" t="s">
        <v>18</v>
      </c>
      <c r="B93" s="31" t="s">
        <v>524</v>
      </c>
      <c r="C93" s="335">
        <f>+C94+C95+C96+C97+C98+C111</f>
        <v>21699</v>
      </c>
    </row>
    <row r="94" spans="1:3" ht="12" customHeight="1">
      <c r="A94" s="492" t="s">
        <v>100</v>
      </c>
      <c r="B94" s="10" t="s">
        <v>49</v>
      </c>
      <c r="C94" s="337">
        <v>6354</v>
      </c>
    </row>
    <row r="95" spans="1:3" ht="12" customHeight="1">
      <c r="A95" s="485" t="s">
        <v>101</v>
      </c>
      <c r="B95" s="8" t="s">
        <v>186</v>
      </c>
      <c r="C95" s="338">
        <v>1745</v>
      </c>
    </row>
    <row r="96" spans="1:3" ht="12" customHeight="1">
      <c r="A96" s="485" t="s">
        <v>102</v>
      </c>
      <c r="B96" s="8" t="s">
        <v>143</v>
      </c>
      <c r="C96" s="340">
        <v>13600</v>
      </c>
    </row>
    <row r="97" spans="1:3" ht="12" customHeight="1">
      <c r="A97" s="485" t="s">
        <v>103</v>
      </c>
      <c r="B97" s="11" t="s">
        <v>187</v>
      </c>
      <c r="C97" s="340"/>
    </row>
    <row r="98" spans="1:3" ht="12" customHeight="1">
      <c r="A98" s="485" t="s">
        <v>114</v>
      </c>
      <c r="B98" s="19" t="s">
        <v>188</v>
      </c>
      <c r="C98" s="340"/>
    </row>
    <row r="99" spans="1:3" ht="12" customHeight="1">
      <c r="A99" s="485" t="s">
        <v>104</v>
      </c>
      <c r="B99" s="8" t="s">
        <v>521</v>
      </c>
      <c r="C99" s="340"/>
    </row>
    <row r="100" spans="1:3" ht="12" customHeight="1">
      <c r="A100" s="485" t="s">
        <v>105</v>
      </c>
      <c r="B100" s="166" t="s">
        <v>451</v>
      </c>
      <c r="C100" s="340"/>
    </row>
    <row r="101" spans="1:3" ht="12" customHeight="1">
      <c r="A101" s="485" t="s">
        <v>115</v>
      </c>
      <c r="B101" s="166" t="s">
        <v>450</v>
      </c>
      <c r="C101" s="340"/>
    </row>
    <row r="102" spans="1:3" ht="12" customHeight="1">
      <c r="A102" s="485" t="s">
        <v>116</v>
      </c>
      <c r="B102" s="166" t="s">
        <v>362</v>
      </c>
      <c r="C102" s="340"/>
    </row>
    <row r="103" spans="1:3" ht="12" customHeight="1">
      <c r="A103" s="485" t="s">
        <v>117</v>
      </c>
      <c r="B103" s="167" t="s">
        <v>363</v>
      </c>
      <c r="C103" s="340"/>
    </row>
    <row r="104" spans="1:3" ht="12" customHeight="1">
      <c r="A104" s="485" t="s">
        <v>118</v>
      </c>
      <c r="B104" s="167" t="s">
        <v>364</v>
      </c>
      <c r="C104" s="340"/>
    </row>
    <row r="105" spans="1:3" ht="12" customHeight="1">
      <c r="A105" s="485" t="s">
        <v>120</v>
      </c>
      <c r="B105" s="166" t="s">
        <v>365</v>
      </c>
      <c r="C105" s="340"/>
    </row>
    <row r="106" spans="1:3" ht="12" customHeight="1">
      <c r="A106" s="485" t="s">
        <v>189</v>
      </c>
      <c r="B106" s="166" t="s">
        <v>366</v>
      </c>
      <c r="C106" s="340"/>
    </row>
    <row r="107" spans="1:3" ht="12" customHeight="1">
      <c r="A107" s="485" t="s">
        <v>360</v>
      </c>
      <c r="B107" s="167" t="s">
        <v>367</v>
      </c>
      <c r="C107" s="340"/>
    </row>
    <row r="108" spans="1:3" ht="12" customHeight="1">
      <c r="A108" s="493" t="s">
        <v>361</v>
      </c>
      <c r="B108" s="168" t="s">
        <v>368</v>
      </c>
      <c r="C108" s="340"/>
    </row>
    <row r="109" spans="1:3" ht="12" customHeight="1">
      <c r="A109" s="485" t="s">
        <v>448</v>
      </c>
      <c r="B109" s="168" t="s">
        <v>369</v>
      </c>
      <c r="C109" s="340"/>
    </row>
    <row r="110" spans="1:3" ht="12" customHeight="1">
      <c r="A110" s="485" t="s">
        <v>449</v>
      </c>
      <c r="B110" s="167" t="s">
        <v>370</v>
      </c>
      <c r="C110" s="338"/>
    </row>
    <row r="111" spans="1:3" ht="12" customHeight="1">
      <c r="A111" s="485" t="s">
        <v>453</v>
      </c>
      <c r="B111" s="11" t="s">
        <v>50</v>
      </c>
      <c r="C111" s="338"/>
    </row>
    <row r="112" spans="1:3" ht="12" customHeight="1">
      <c r="A112" s="486" t="s">
        <v>454</v>
      </c>
      <c r="B112" s="8" t="s">
        <v>522</v>
      </c>
      <c r="C112" s="340"/>
    </row>
    <row r="113" spans="1:3" ht="12" customHeight="1" thickBot="1">
      <c r="A113" s="494" t="s">
        <v>455</v>
      </c>
      <c r="B113" s="169" t="s">
        <v>523</v>
      </c>
      <c r="C113" s="344"/>
    </row>
    <row r="114" spans="1:3" ht="12" customHeight="1" thickBot="1">
      <c r="A114" s="33" t="s">
        <v>19</v>
      </c>
      <c r="B114" s="30" t="s">
        <v>371</v>
      </c>
      <c r="C114" s="336">
        <f>+C115+C117+C119</f>
        <v>0</v>
      </c>
    </row>
    <row r="115" spans="1:3" ht="12" customHeight="1">
      <c r="A115" s="484" t="s">
        <v>106</v>
      </c>
      <c r="B115" s="8" t="s">
        <v>234</v>
      </c>
      <c r="C115" s="339"/>
    </row>
    <row r="116" spans="1:3" ht="12" customHeight="1">
      <c r="A116" s="484" t="s">
        <v>107</v>
      </c>
      <c r="B116" s="12" t="s">
        <v>375</v>
      </c>
      <c r="C116" s="339"/>
    </row>
    <row r="117" spans="1:3" ht="12" customHeight="1">
      <c r="A117" s="484" t="s">
        <v>108</v>
      </c>
      <c r="B117" s="12" t="s">
        <v>190</v>
      </c>
      <c r="C117" s="338"/>
    </row>
    <row r="118" spans="1:3" ht="12" customHeight="1">
      <c r="A118" s="484" t="s">
        <v>109</v>
      </c>
      <c r="B118" s="12" t="s">
        <v>376</v>
      </c>
      <c r="C118" s="303"/>
    </row>
    <row r="119" spans="1:3" ht="12" customHeight="1">
      <c r="A119" s="484" t="s">
        <v>110</v>
      </c>
      <c r="B119" s="333" t="s">
        <v>237</v>
      </c>
      <c r="C119" s="303"/>
    </row>
    <row r="120" spans="1:3" ht="12" customHeight="1">
      <c r="A120" s="484" t="s">
        <v>119</v>
      </c>
      <c r="B120" s="332" t="s">
        <v>438</v>
      </c>
      <c r="C120" s="303"/>
    </row>
    <row r="121" spans="1:3" ht="12" customHeight="1">
      <c r="A121" s="484" t="s">
        <v>121</v>
      </c>
      <c r="B121" s="461" t="s">
        <v>381</v>
      </c>
      <c r="C121" s="303"/>
    </row>
    <row r="122" spans="1:3" ht="12" customHeight="1">
      <c r="A122" s="484" t="s">
        <v>191</v>
      </c>
      <c r="B122" s="167" t="s">
        <v>364</v>
      </c>
      <c r="C122" s="303"/>
    </row>
    <row r="123" spans="1:3" ht="12" customHeight="1">
      <c r="A123" s="484" t="s">
        <v>192</v>
      </c>
      <c r="B123" s="167" t="s">
        <v>380</v>
      </c>
      <c r="C123" s="303"/>
    </row>
    <row r="124" spans="1:3" ht="12" customHeight="1">
      <c r="A124" s="484" t="s">
        <v>193</v>
      </c>
      <c r="B124" s="167" t="s">
        <v>379</v>
      </c>
      <c r="C124" s="303"/>
    </row>
    <row r="125" spans="1:3" ht="12" customHeight="1">
      <c r="A125" s="484" t="s">
        <v>372</v>
      </c>
      <c r="B125" s="167" t="s">
        <v>367</v>
      </c>
      <c r="C125" s="303"/>
    </row>
    <row r="126" spans="1:3" ht="12" customHeight="1">
      <c r="A126" s="484" t="s">
        <v>373</v>
      </c>
      <c r="B126" s="167" t="s">
        <v>378</v>
      </c>
      <c r="C126" s="303"/>
    </row>
    <row r="127" spans="1:3" ht="12" customHeight="1" thickBot="1">
      <c r="A127" s="493" t="s">
        <v>374</v>
      </c>
      <c r="B127" s="167" t="s">
        <v>377</v>
      </c>
      <c r="C127" s="305"/>
    </row>
    <row r="128" spans="1:3" ht="12" customHeight="1" thickBot="1">
      <c r="A128" s="33" t="s">
        <v>20</v>
      </c>
      <c r="B128" s="147" t="s">
        <v>458</v>
      </c>
      <c r="C128" s="336">
        <f>+C93+C114</f>
        <v>21699</v>
      </c>
    </row>
    <row r="129" spans="1:3" ht="12" customHeight="1" thickBot="1">
      <c r="A129" s="33" t="s">
        <v>21</v>
      </c>
      <c r="B129" s="147" t="s">
        <v>459</v>
      </c>
      <c r="C129" s="336">
        <f>+C130+C131+C132</f>
        <v>0</v>
      </c>
    </row>
    <row r="130" spans="1:3" s="113" customFormat="1" ht="12" customHeight="1">
      <c r="A130" s="484" t="s">
        <v>276</v>
      </c>
      <c r="B130" s="9" t="s">
        <v>527</v>
      </c>
      <c r="C130" s="303"/>
    </row>
    <row r="131" spans="1:3" ht="12" customHeight="1">
      <c r="A131" s="484" t="s">
        <v>277</v>
      </c>
      <c r="B131" s="9" t="s">
        <v>467</v>
      </c>
      <c r="C131" s="303"/>
    </row>
    <row r="132" spans="1:3" ht="12" customHeight="1" thickBot="1">
      <c r="A132" s="493" t="s">
        <v>278</v>
      </c>
      <c r="B132" s="7" t="s">
        <v>526</v>
      </c>
      <c r="C132" s="303"/>
    </row>
    <row r="133" spans="1:3" ht="12" customHeight="1" thickBot="1">
      <c r="A133" s="33" t="s">
        <v>22</v>
      </c>
      <c r="B133" s="147" t="s">
        <v>460</v>
      </c>
      <c r="C133" s="336">
        <f>+C134+C135+C136+C137+C138+C139</f>
        <v>0</v>
      </c>
    </row>
    <row r="134" spans="1:3" ht="12" customHeight="1">
      <c r="A134" s="484" t="s">
        <v>93</v>
      </c>
      <c r="B134" s="9" t="s">
        <v>469</v>
      </c>
      <c r="C134" s="303"/>
    </row>
    <row r="135" spans="1:3" ht="12" customHeight="1">
      <c r="A135" s="484" t="s">
        <v>94</v>
      </c>
      <c r="B135" s="9" t="s">
        <v>461</v>
      </c>
      <c r="C135" s="303"/>
    </row>
    <row r="136" spans="1:3" ht="12" customHeight="1">
      <c r="A136" s="484" t="s">
        <v>95</v>
      </c>
      <c r="B136" s="9" t="s">
        <v>462</v>
      </c>
      <c r="C136" s="303"/>
    </row>
    <row r="137" spans="1:3" ht="12" customHeight="1">
      <c r="A137" s="484" t="s">
        <v>178</v>
      </c>
      <c r="B137" s="9" t="s">
        <v>525</v>
      </c>
      <c r="C137" s="303"/>
    </row>
    <row r="138" spans="1:3" ht="12" customHeight="1">
      <c r="A138" s="484" t="s">
        <v>179</v>
      </c>
      <c r="B138" s="9" t="s">
        <v>464</v>
      </c>
      <c r="C138" s="303"/>
    </row>
    <row r="139" spans="1:3" s="113" customFormat="1" ht="12" customHeight="1" thickBot="1">
      <c r="A139" s="493" t="s">
        <v>180</v>
      </c>
      <c r="B139" s="7" t="s">
        <v>465</v>
      </c>
      <c r="C139" s="303"/>
    </row>
    <row r="140" spans="1:11" ht="12" customHeight="1" thickBot="1">
      <c r="A140" s="33" t="s">
        <v>23</v>
      </c>
      <c r="B140" s="147" t="s">
        <v>549</v>
      </c>
      <c r="C140" s="342">
        <f>+C141+C142+C144+C145+C143</f>
        <v>0</v>
      </c>
      <c r="K140" s="285"/>
    </row>
    <row r="141" spans="1:3" ht="12.75">
      <c r="A141" s="484" t="s">
        <v>96</v>
      </c>
      <c r="B141" s="9" t="s">
        <v>382</v>
      </c>
      <c r="C141" s="303"/>
    </row>
    <row r="142" spans="1:3" ht="12" customHeight="1">
      <c r="A142" s="484" t="s">
        <v>97</v>
      </c>
      <c r="B142" s="9" t="s">
        <v>383</v>
      </c>
      <c r="C142" s="303"/>
    </row>
    <row r="143" spans="1:3" s="113" customFormat="1" ht="12" customHeight="1">
      <c r="A143" s="484" t="s">
        <v>296</v>
      </c>
      <c r="B143" s="9" t="s">
        <v>548</v>
      </c>
      <c r="C143" s="303"/>
    </row>
    <row r="144" spans="1:3" s="113" customFormat="1" ht="12" customHeight="1">
      <c r="A144" s="484" t="s">
        <v>297</v>
      </c>
      <c r="B144" s="9" t="s">
        <v>474</v>
      </c>
      <c r="C144" s="303"/>
    </row>
    <row r="145" spans="1:3" s="113" customFormat="1" ht="12" customHeight="1" thickBot="1">
      <c r="A145" s="493" t="s">
        <v>298</v>
      </c>
      <c r="B145" s="7" t="s">
        <v>402</v>
      </c>
      <c r="C145" s="303"/>
    </row>
    <row r="146" spans="1:3" s="113" customFormat="1" ht="12" customHeight="1" thickBot="1">
      <c r="A146" s="33" t="s">
        <v>24</v>
      </c>
      <c r="B146" s="147" t="s">
        <v>475</v>
      </c>
      <c r="C146" s="345">
        <f>+C147+C148+C149+C150+C151</f>
        <v>0</v>
      </c>
    </row>
    <row r="147" spans="1:3" s="113" customFormat="1" ht="12" customHeight="1">
      <c r="A147" s="484" t="s">
        <v>98</v>
      </c>
      <c r="B147" s="9" t="s">
        <v>470</v>
      </c>
      <c r="C147" s="303"/>
    </row>
    <row r="148" spans="1:3" s="113" customFormat="1" ht="12" customHeight="1">
      <c r="A148" s="484" t="s">
        <v>99</v>
      </c>
      <c r="B148" s="9" t="s">
        <v>477</v>
      </c>
      <c r="C148" s="303"/>
    </row>
    <row r="149" spans="1:3" s="113" customFormat="1" ht="12" customHeight="1">
      <c r="A149" s="484" t="s">
        <v>308</v>
      </c>
      <c r="B149" s="9" t="s">
        <v>472</v>
      </c>
      <c r="C149" s="303"/>
    </row>
    <row r="150" spans="1:3" ht="12.75" customHeight="1">
      <c r="A150" s="484" t="s">
        <v>309</v>
      </c>
      <c r="B150" s="9" t="s">
        <v>528</v>
      </c>
      <c r="C150" s="303"/>
    </row>
    <row r="151" spans="1:3" ht="12.75" customHeight="1" thickBot="1">
      <c r="A151" s="493" t="s">
        <v>476</v>
      </c>
      <c r="B151" s="7" t="s">
        <v>479</v>
      </c>
      <c r="C151" s="305"/>
    </row>
    <row r="152" spans="1:3" ht="12.75" customHeight="1" thickBot="1">
      <c r="A152" s="548" t="s">
        <v>25</v>
      </c>
      <c r="B152" s="147" t="s">
        <v>480</v>
      </c>
      <c r="C152" s="345"/>
    </row>
    <row r="153" spans="1:3" ht="12" customHeight="1" thickBot="1">
      <c r="A153" s="548" t="s">
        <v>26</v>
      </c>
      <c r="B153" s="147" t="s">
        <v>481</v>
      </c>
      <c r="C153" s="345"/>
    </row>
    <row r="154" spans="1:3" ht="15" customHeight="1" thickBot="1">
      <c r="A154" s="33" t="s">
        <v>27</v>
      </c>
      <c r="B154" s="147" t="s">
        <v>483</v>
      </c>
      <c r="C154" s="475">
        <f>+C129+C133+C140+C146+C152+C153</f>
        <v>0</v>
      </c>
    </row>
    <row r="155" spans="1:3" ht="13.5" thickBot="1">
      <c r="A155" s="495" t="s">
        <v>28</v>
      </c>
      <c r="B155" s="427" t="s">
        <v>482</v>
      </c>
      <c r="C155" s="475">
        <f>+C128+C154</f>
        <v>21699</v>
      </c>
    </row>
    <row r="156" spans="1:3" ht="15" customHeight="1" thickBot="1">
      <c r="A156" s="435"/>
      <c r="B156" s="436"/>
      <c r="C156" s="437"/>
    </row>
    <row r="157" spans="1:3" ht="14.25" customHeight="1" thickBot="1">
      <c r="A157" s="282" t="s">
        <v>529</v>
      </c>
      <c r="B157" s="283"/>
      <c r="C157" s="144">
        <v>3</v>
      </c>
    </row>
    <row r="158" spans="1:3" ht="13.5" thickBot="1">
      <c r="A158" s="282" t="s">
        <v>208</v>
      </c>
      <c r="B158" s="283"/>
      <c r="C158" s="14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59"/>
      <c r="B1" s="261"/>
      <c r="C1" s="284" t="str">
        <f>+CONCATENATE("9.1.3. melléklet a 1/",LEFT(ÖSSZEFÜGGÉSEK!A5,4),". (II.23.) önkormányzati rendelethez")</f>
        <v>9.1.3. melléklet a 1/2016. (II.23.) önkormányzati rendelethez</v>
      </c>
    </row>
    <row r="2" spans="1:3" s="109" customFormat="1" ht="21" customHeight="1">
      <c r="A2" s="455" t="s">
        <v>63</v>
      </c>
      <c r="B2" s="397" t="s">
        <v>230</v>
      </c>
      <c r="C2" s="399" t="s">
        <v>54</v>
      </c>
    </row>
    <row r="3" spans="1:3" s="109" customFormat="1" ht="16.5" thickBot="1">
      <c r="A3" s="262" t="s">
        <v>205</v>
      </c>
      <c r="B3" s="398" t="s">
        <v>537</v>
      </c>
      <c r="C3" s="547" t="s">
        <v>441</v>
      </c>
    </row>
    <row r="4" spans="1:3" s="110" customFormat="1" ht="15.75" customHeight="1" thickBot="1">
      <c r="A4" s="263"/>
      <c r="B4" s="263"/>
      <c r="C4" s="264" t="s">
        <v>55</v>
      </c>
    </row>
    <row r="5" spans="1:3" ht="13.5" thickBot="1">
      <c r="A5" s="456" t="s">
        <v>207</v>
      </c>
      <c r="B5" s="265" t="s">
        <v>572</v>
      </c>
      <c r="C5" s="400" t="s">
        <v>56</v>
      </c>
    </row>
    <row r="6" spans="1:3" s="72" customFormat="1" ht="12.75" customHeight="1" thickBot="1">
      <c r="A6" s="228"/>
      <c r="B6" s="229" t="s">
        <v>503</v>
      </c>
      <c r="C6" s="230" t="s">
        <v>504</v>
      </c>
    </row>
    <row r="7" spans="1:3" s="72" customFormat="1" ht="15.75" customHeight="1" thickBot="1">
      <c r="A7" s="267"/>
      <c r="B7" s="268" t="s">
        <v>57</v>
      </c>
      <c r="C7" s="401"/>
    </row>
    <row r="8" spans="1:3" s="72" customFormat="1" ht="12" customHeight="1" thickBot="1">
      <c r="A8" s="33" t="s">
        <v>18</v>
      </c>
      <c r="B8" s="21" t="s">
        <v>260</v>
      </c>
      <c r="C8" s="336">
        <f>+C9+C10+C11+C12+C13+C14</f>
        <v>0</v>
      </c>
    </row>
    <row r="9" spans="1:3" s="111" customFormat="1" ht="12" customHeight="1">
      <c r="A9" s="484" t="s">
        <v>100</v>
      </c>
      <c r="B9" s="465" t="s">
        <v>261</v>
      </c>
      <c r="C9" s="339"/>
    </row>
    <row r="10" spans="1:3" s="112" customFormat="1" ht="12" customHeight="1">
      <c r="A10" s="485" t="s">
        <v>101</v>
      </c>
      <c r="B10" s="466" t="s">
        <v>262</v>
      </c>
      <c r="C10" s="338"/>
    </row>
    <row r="11" spans="1:3" s="112" customFormat="1" ht="12" customHeight="1">
      <c r="A11" s="485" t="s">
        <v>102</v>
      </c>
      <c r="B11" s="466" t="s">
        <v>558</v>
      </c>
      <c r="C11" s="338"/>
    </row>
    <row r="12" spans="1:3" s="112" customFormat="1" ht="12" customHeight="1">
      <c r="A12" s="485" t="s">
        <v>103</v>
      </c>
      <c r="B12" s="466" t="s">
        <v>264</v>
      </c>
      <c r="C12" s="338"/>
    </row>
    <row r="13" spans="1:3" s="112" customFormat="1" ht="12" customHeight="1">
      <c r="A13" s="485" t="s">
        <v>152</v>
      </c>
      <c r="B13" s="466" t="s">
        <v>516</v>
      </c>
      <c r="C13" s="338"/>
    </row>
    <row r="14" spans="1:3" s="111" customFormat="1" ht="12" customHeight="1" thickBot="1">
      <c r="A14" s="486" t="s">
        <v>104</v>
      </c>
      <c r="B14" s="467" t="s">
        <v>443</v>
      </c>
      <c r="C14" s="338"/>
    </row>
    <row r="15" spans="1:3" s="111" customFormat="1" ht="12" customHeight="1" thickBot="1">
      <c r="A15" s="33" t="s">
        <v>19</v>
      </c>
      <c r="B15" s="331" t="s">
        <v>265</v>
      </c>
      <c r="C15" s="336">
        <f>+C16+C17+C18+C19+C20</f>
        <v>0</v>
      </c>
    </row>
    <row r="16" spans="1:3" s="111" customFormat="1" ht="12" customHeight="1">
      <c r="A16" s="484" t="s">
        <v>106</v>
      </c>
      <c r="B16" s="465" t="s">
        <v>266</v>
      </c>
      <c r="C16" s="339"/>
    </row>
    <row r="17" spans="1:3" s="111" customFormat="1" ht="12" customHeight="1">
      <c r="A17" s="485" t="s">
        <v>107</v>
      </c>
      <c r="B17" s="466" t="s">
        <v>267</v>
      </c>
      <c r="C17" s="338"/>
    </row>
    <row r="18" spans="1:3" s="111" customFormat="1" ht="12" customHeight="1">
      <c r="A18" s="485" t="s">
        <v>108</v>
      </c>
      <c r="B18" s="466" t="s">
        <v>432</v>
      </c>
      <c r="C18" s="338"/>
    </row>
    <row r="19" spans="1:3" s="111" customFormat="1" ht="12" customHeight="1">
      <c r="A19" s="485" t="s">
        <v>109</v>
      </c>
      <c r="B19" s="466" t="s">
        <v>433</v>
      </c>
      <c r="C19" s="338"/>
    </row>
    <row r="20" spans="1:3" s="111" customFormat="1" ht="12" customHeight="1">
      <c r="A20" s="485" t="s">
        <v>110</v>
      </c>
      <c r="B20" s="466" t="s">
        <v>268</v>
      </c>
      <c r="C20" s="338"/>
    </row>
    <row r="21" spans="1:3" s="112" customFormat="1" ht="12" customHeight="1" thickBot="1">
      <c r="A21" s="486" t="s">
        <v>119</v>
      </c>
      <c r="B21" s="467" t="s">
        <v>269</v>
      </c>
      <c r="C21" s="340"/>
    </row>
    <row r="22" spans="1:3" s="112" customFormat="1" ht="12" customHeight="1" thickBot="1">
      <c r="A22" s="33" t="s">
        <v>20</v>
      </c>
      <c r="B22" s="21" t="s">
        <v>270</v>
      </c>
      <c r="C22" s="336">
        <f>+C23+C24+C25+C26+C27</f>
        <v>0</v>
      </c>
    </row>
    <row r="23" spans="1:3" s="112" customFormat="1" ht="12" customHeight="1">
      <c r="A23" s="484" t="s">
        <v>89</v>
      </c>
      <c r="B23" s="465" t="s">
        <v>271</v>
      </c>
      <c r="C23" s="339"/>
    </row>
    <row r="24" spans="1:3" s="111" customFormat="1" ht="12" customHeight="1">
      <c r="A24" s="485" t="s">
        <v>90</v>
      </c>
      <c r="B24" s="466" t="s">
        <v>272</v>
      </c>
      <c r="C24" s="338"/>
    </row>
    <row r="25" spans="1:3" s="112" customFormat="1" ht="12" customHeight="1">
      <c r="A25" s="485" t="s">
        <v>91</v>
      </c>
      <c r="B25" s="466" t="s">
        <v>434</v>
      </c>
      <c r="C25" s="338"/>
    </row>
    <row r="26" spans="1:3" s="112" customFormat="1" ht="12" customHeight="1">
      <c r="A26" s="485" t="s">
        <v>92</v>
      </c>
      <c r="B26" s="466" t="s">
        <v>435</v>
      </c>
      <c r="C26" s="338"/>
    </row>
    <row r="27" spans="1:3" s="112" customFormat="1" ht="12" customHeight="1">
      <c r="A27" s="485" t="s">
        <v>174</v>
      </c>
      <c r="B27" s="466" t="s">
        <v>273</v>
      </c>
      <c r="C27" s="338"/>
    </row>
    <row r="28" spans="1:3" s="112" customFormat="1" ht="12" customHeight="1" thickBot="1">
      <c r="A28" s="486" t="s">
        <v>175</v>
      </c>
      <c r="B28" s="467" t="s">
        <v>274</v>
      </c>
      <c r="C28" s="340"/>
    </row>
    <row r="29" spans="1:3" s="112" customFormat="1" ht="12" customHeight="1" thickBot="1">
      <c r="A29" s="33" t="s">
        <v>176</v>
      </c>
      <c r="B29" s="21" t="s">
        <v>275</v>
      </c>
      <c r="C29" s="342">
        <f>SUM(C30:C36)</f>
        <v>0</v>
      </c>
    </row>
    <row r="30" spans="1:3" s="112" customFormat="1" ht="12" customHeight="1">
      <c r="A30" s="484" t="s">
        <v>276</v>
      </c>
      <c r="B30" s="465" t="s">
        <v>563</v>
      </c>
      <c r="C30" s="339"/>
    </row>
    <row r="31" spans="1:3" s="112" customFormat="1" ht="12" customHeight="1">
      <c r="A31" s="485" t="s">
        <v>277</v>
      </c>
      <c r="B31" s="466" t="s">
        <v>564</v>
      </c>
      <c r="C31" s="338"/>
    </row>
    <row r="32" spans="1:3" s="112" customFormat="1" ht="12" customHeight="1">
      <c r="A32" s="485" t="s">
        <v>278</v>
      </c>
      <c r="B32" s="466" t="s">
        <v>565</v>
      </c>
      <c r="C32" s="338"/>
    </row>
    <row r="33" spans="1:3" s="112" customFormat="1" ht="12" customHeight="1">
      <c r="A33" s="485" t="s">
        <v>279</v>
      </c>
      <c r="B33" s="466" t="s">
        <v>566</v>
      </c>
      <c r="C33" s="338"/>
    </row>
    <row r="34" spans="1:3" s="112" customFormat="1" ht="12" customHeight="1">
      <c r="A34" s="485" t="s">
        <v>560</v>
      </c>
      <c r="B34" s="466" t="s">
        <v>280</v>
      </c>
      <c r="C34" s="338"/>
    </row>
    <row r="35" spans="1:3" s="112" customFormat="1" ht="12" customHeight="1">
      <c r="A35" s="485" t="s">
        <v>561</v>
      </c>
      <c r="B35" s="466" t="s">
        <v>281</v>
      </c>
      <c r="C35" s="338"/>
    </row>
    <row r="36" spans="1:3" s="112" customFormat="1" ht="12" customHeight="1" thickBot="1">
      <c r="A36" s="486" t="s">
        <v>562</v>
      </c>
      <c r="B36" s="573" t="s">
        <v>282</v>
      </c>
      <c r="C36" s="340"/>
    </row>
    <row r="37" spans="1:3" s="112" customFormat="1" ht="12" customHeight="1" thickBot="1">
      <c r="A37" s="33" t="s">
        <v>22</v>
      </c>
      <c r="B37" s="21" t="s">
        <v>444</v>
      </c>
      <c r="C37" s="336">
        <f>SUM(C38:C48)</f>
        <v>0</v>
      </c>
    </row>
    <row r="38" spans="1:3" s="112" customFormat="1" ht="12" customHeight="1">
      <c r="A38" s="484" t="s">
        <v>93</v>
      </c>
      <c r="B38" s="465" t="s">
        <v>285</v>
      </c>
      <c r="C38" s="339"/>
    </row>
    <row r="39" spans="1:3" s="112" customFormat="1" ht="12" customHeight="1">
      <c r="A39" s="485" t="s">
        <v>94</v>
      </c>
      <c r="B39" s="466" t="s">
        <v>286</v>
      </c>
      <c r="C39" s="338"/>
    </row>
    <row r="40" spans="1:3" s="112" customFormat="1" ht="12" customHeight="1">
      <c r="A40" s="485" t="s">
        <v>95</v>
      </c>
      <c r="B40" s="466" t="s">
        <v>287</v>
      </c>
      <c r="C40" s="338"/>
    </row>
    <row r="41" spans="1:3" s="112" customFormat="1" ht="12" customHeight="1">
      <c r="A41" s="485" t="s">
        <v>178</v>
      </c>
      <c r="B41" s="466" t="s">
        <v>288</v>
      </c>
      <c r="C41" s="338"/>
    </row>
    <row r="42" spans="1:3" s="112" customFormat="1" ht="12" customHeight="1">
      <c r="A42" s="485" t="s">
        <v>179</v>
      </c>
      <c r="B42" s="466" t="s">
        <v>289</v>
      </c>
      <c r="C42" s="338"/>
    </row>
    <row r="43" spans="1:3" s="112" customFormat="1" ht="12" customHeight="1">
      <c r="A43" s="485" t="s">
        <v>180</v>
      </c>
      <c r="B43" s="466" t="s">
        <v>290</v>
      </c>
      <c r="C43" s="338"/>
    </row>
    <row r="44" spans="1:3" s="112" customFormat="1" ht="12" customHeight="1">
      <c r="A44" s="485" t="s">
        <v>181</v>
      </c>
      <c r="B44" s="466" t="s">
        <v>291</v>
      </c>
      <c r="C44" s="338"/>
    </row>
    <row r="45" spans="1:3" s="112" customFormat="1" ht="12" customHeight="1">
      <c r="A45" s="485" t="s">
        <v>182</v>
      </c>
      <c r="B45" s="466" t="s">
        <v>568</v>
      </c>
      <c r="C45" s="338"/>
    </row>
    <row r="46" spans="1:3" s="112" customFormat="1" ht="12" customHeight="1">
      <c r="A46" s="485" t="s">
        <v>283</v>
      </c>
      <c r="B46" s="466" t="s">
        <v>293</v>
      </c>
      <c r="C46" s="341"/>
    </row>
    <row r="47" spans="1:3" s="112" customFormat="1" ht="12" customHeight="1">
      <c r="A47" s="486" t="s">
        <v>284</v>
      </c>
      <c r="B47" s="467" t="s">
        <v>446</v>
      </c>
      <c r="C47" s="451"/>
    </row>
    <row r="48" spans="1:3" s="112" customFormat="1" ht="12" customHeight="1" thickBot="1">
      <c r="A48" s="486" t="s">
        <v>445</v>
      </c>
      <c r="B48" s="467" t="s">
        <v>294</v>
      </c>
      <c r="C48" s="451"/>
    </row>
    <row r="49" spans="1:3" s="112" customFormat="1" ht="12" customHeight="1" thickBot="1">
      <c r="A49" s="33" t="s">
        <v>23</v>
      </c>
      <c r="B49" s="21" t="s">
        <v>295</v>
      </c>
      <c r="C49" s="336">
        <f>SUM(C50:C54)</f>
        <v>0</v>
      </c>
    </row>
    <row r="50" spans="1:3" s="112" customFormat="1" ht="12" customHeight="1">
      <c r="A50" s="484" t="s">
        <v>96</v>
      </c>
      <c r="B50" s="465" t="s">
        <v>299</v>
      </c>
      <c r="C50" s="510"/>
    </row>
    <row r="51" spans="1:3" s="112" customFormat="1" ht="12" customHeight="1">
      <c r="A51" s="485" t="s">
        <v>97</v>
      </c>
      <c r="B51" s="466" t="s">
        <v>300</v>
      </c>
      <c r="C51" s="341"/>
    </row>
    <row r="52" spans="1:3" s="112" customFormat="1" ht="12" customHeight="1">
      <c r="A52" s="485" t="s">
        <v>296</v>
      </c>
      <c r="B52" s="466" t="s">
        <v>301</v>
      </c>
      <c r="C52" s="341"/>
    </row>
    <row r="53" spans="1:3" s="112" customFormat="1" ht="12" customHeight="1">
      <c r="A53" s="485" t="s">
        <v>297</v>
      </c>
      <c r="B53" s="466" t="s">
        <v>302</v>
      </c>
      <c r="C53" s="341"/>
    </row>
    <row r="54" spans="1:3" s="112" customFormat="1" ht="12" customHeight="1" thickBot="1">
      <c r="A54" s="486" t="s">
        <v>298</v>
      </c>
      <c r="B54" s="573" t="s">
        <v>303</v>
      </c>
      <c r="C54" s="451"/>
    </row>
    <row r="55" spans="1:3" s="112" customFormat="1" ht="12" customHeight="1" thickBot="1">
      <c r="A55" s="33" t="s">
        <v>183</v>
      </c>
      <c r="B55" s="21" t="s">
        <v>304</v>
      </c>
      <c r="C55" s="336">
        <f>SUM(C56:C58)</f>
        <v>0</v>
      </c>
    </row>
    <row r="56" spans="1:3" s="112" customFormat="1" ht="12" customHeight="1">
      <c r="A56" s="484" t="s">
        <v>98</v>
      </c>
      <c r="B56" s="465" t="s">
        <v>305</v>
      </c>
      <c r="C56" s="339"/>
    </row>
    <row r="57" spans="1:3" s="112" customFormat="1" ht="12" customHeight="1">
      <c r="A57" s="485" t="s">
        <v>99</v>
      </c>
      <c r="B57" s="466" t="s">
        <v>436</v>
      </c>
      <c r="C57" s="338"/>
    </row>
    <row r="58" spans="1:3" s="112" customFormat="1" ht="12" customHeight="1">
      <c r="A58" s="485" t="s">
        <v>308</v>
      </c>
      <c r="B58" s="466" t="s">
        <v>306</v>
      </c>
      <c r="C58" s="338"/>
    </row>
    <row r="59" spans="1:3" s="112" customFormat="1" ht="12" customHeight="1" thickBot="1">
      <c r="A59" s="486" t="s">
        <v>309</v>
      </c>
      <c r="B59" s="573" t="s">
        <v>307</v>
      </c>
      <c r="C59" s="340"/>
    </row>
    <row r="60" spans="1:3" s="112" customFormat="1" ht="12" customHeight="1" thickBot="1">
      <c r="A60" s="33" t="s">
        <v>25</v>
      </c>
      <c r="B60" s="331" t="s">
        <v>310</v>
      </c>
      <c r="C60" s="336">
        <f>SUM(C61:C63)</f>
        <v>0</v>
      </c>
    </row>
    <row r="61" spans="1:3" s="112" customFormat="1" ht="12" customHeight="1">
      <c r="A61" s="484" t="s">
        <v>184</v>
      </c>
      <c r="B61" s="465" t="s">
        <v>312</v>
      </c>
      <c r="C61" s="341"/>
    </row>
    <row r="62" spans="1:3" s="112" customFormat="1" ht="12" customHeight="1">
      <c r="A62" s="485" t="s">
        <v>185</v>
      </c>
      <c r="B62" s="466" t="s">
        <v>437</v>
      </c>
      <c r="C62" s="341"/>
    </row>
    <row r="63" spans="1:3" s="112" customFormat="1" ht="12" customHeight="1">
      <c r="A63" s="485" t="s">
        <v>236</v>
      </c>
      <c r="B63" s="466" t="s">
        <v>313</v>
      </c>
      <c r="C63" s="341"/>
    </row>
    <row r="64" spans="1:3" s="112" customFormat="1" ht="12" customHeight="1" thickBot="1">
      <c r="A64" s="486" t="s">
        <v>311</v>
      </c>
      <c r="B64" s="573" t="s">
        <v>314</v>
      </c>
      <c r="C64" s="341"/>
    </row>
    <row r="65" spans="1:3" s="112" customFormat="1" ht="12" customHeight="1" thickBot="1">
      <c r="A65" s="33" t="s">
        <v>26</v>
      </c>
      <c r="B65" s="21" t="s">
        <v>315</v>
      </c>
      <c r="C65" s="342">
        <f>+C8+C15+C22+C29+C37+C49+C55+C60</f>
        <v>0</v>
      </c>
    </row>
    <row r="66" spans="1:3" s="112" customFormat="1" ht="12" customHeight="1" thickBot="1">
      <c r="A66" s="487" t="s">
        <v>406</v>
      </c>
      <c r="B66" s="331" t="s">
        <v>317</v>
      </c>
      <c r="C66" s="336">
        <f>SUM(C67:C69)</f>
        <v>0</v>
      </c>
    </row>
    <row r="67" spans="1:3" s="112" customFormat="1" ht="12" customHeight="1">
      <c r="A67" s="484" t="s">
        <v>348</v>
      </c>
      <c r="B67" s="465" t="s">
        <v>318</v>
      </c>
      <c r="C67" s="341"/>
    </row>
    <row r="68" spans="1:3" s="112" customFormat="1" ht="12" customHeight="1">
      <c r="A68" s="485" t="s">
        <v>357</v>
      </c>
      <c r="B68" s="466" t="s">
        <v>319</v>
      </c>
      <c r="C68" s="341"/>
    </row>
    <row r="69" spans="1:3" s="112" customFormat="1" ht="12" customHeight="1" thickBot="1">
      <c r="A69" s="486" t="s">
        <v>358</v>
      </c>
      <c r="B69" s="577" t="s">
        <v>320</v>
      </c>
      <c r="C69" s="341"/>
    </row>
    <row r="70" spans="1:3" s="112" customFormat="1" ht="12" customHeight="1" thickBot="1">
      <c r="A70" s="487" t="s">
        <v>321</v>
      </c>
      <c r="B70" s="331" t="s">
        <v>322</v>
      </c>
      <c r="C70" s="336">
        <f>SUM(C71:C74)</f>
        <v>0</v>
      </c>
    </row>
    <row r="71" spans="1:3" s="112" customFormat="1" ht="12" customHeight="1">
      <c r="A71" s="484" t="s">
        <v>153</v>
      </c>
      <c r="B71" s="465" t="s">
        <v>323</v>
      </c>
      <c r="C71" s="341"/>
    </row>
    <row r="72" spans="1:3" s="112" customFormat="1" ht="12" customHeight="1">
      <c r="A72" s="485" t="s">
        <v>154</v>
      </c>
      <c r="B72" s="466" t="s">
        <v>324</v>
      </c>
      <c r="C72" s="341"/>
    </row>
    <row r="73" spans="1:3" s="112" customFormat="1" ht="12" customHeight="1">
      <c r="A73" s="485" t="s">
        <v>349</v>
      </c>
      <c r="B73" s="466" t="s">
        <v>325</v>
      </c>
      <c r="C73" s="341"/>
    </row>
    <row r="74" spans="1:3" s="112" customFormat="1" ht="12" customHeight="1" thickBot="1">
      <c r="A74" s="486" t="s">
        <v>350</v>
      </c>
      <c r="B74" s="467" t="s">
        <v>326</v>
      </c>
      <c r="C74" s="341"/>
    </row>
    <row r="75" spans="1:3" s="112" customFormat="1" ht="12" customHeight="1" thickBot="1">
      <c r="A75" s="487" t="s">
        <v>327</v>
      </c>
      <c r="B75" s="331" t="s">
        <v>328</v>
      </c>
      <c r="C75" s="336">
        <f>SUM(C76:C77)</f>
        <v>0</v>
      </c>
    </row>
    <row r="76" spans="1:3" s="112" customFormat="1" ht="12" customHeight="1">
      <c r="A76" s="484" t="s">
        <v>351</v>
      </c>
      <c r="B76" s="465" t="s">
        <v>329</v>
      </c>
      <c r="C76" s="341"/>
    </row>
    <row r="77" spans="1:3" s="112" customFormat="1" ht="12" customHeight="1" thickBot="1">
      <c r="A77" s="486" t="s">
        <v>352</v>
      </c>
      <c r="B77" s="467" t="s">
        <v>330</v>
      </c>
      <c r="C77" s="341"/>
    </row>
    <row r="78" spans="1:3" s="111" customFormat="1" ht="12" customHeight="1" thickBot="1">
      <c r="A78" s="487" t="s">
        <v>331</v>
      </c>
      <c r="B78" s="331" t="s">
        <v>332</v>
      </c>
      <c r="C78" s="336">
        <f>SUM(C79:C81)</f>
        <v>0</v>
      </c>
    </row>
    <row r="79" spans="1:3" s="112" customFormat="1" ht="12" customHeight="1">
      <c r="A79" s="484" t="s">
        <v>353</v>
      </c>
      <c r="B79" s="465" t="s">
        <v>333</v>
      </c>
      <c r="C79" s="341"/>
    </row>
    <row r="80" spans="1:3" s="112" customFormat="1" ht="12" customHeight="1">
      <c r="A80" s="485" t="s">
        <v>354</v>
      </c>
      <c r="B80" s="466" t="s">
        <v>334</v>
      </c>
      <c r="C80" s="341"/>
    </row>
    <row r="81" spans="1:3" s="112" customFormat="1" ht="12" customHeight="1" thickBot="1">
      <c r="A81" s="486" t="s">
        <v>355</v>
      </c>
      <c r="B81" s="467" t="s">
        <v>335</v>
      </c>
      <c r="C81" s="341"/>
    </row>
    <row r="82" spans="1:3" s="112" customFormat="1" ht="12" customHeight="1" thickBot="1">
      <c r="A82" s="487" t="s">
        <v>336</v>
      </c>
      <c r="B82" s="331" t="s">
        <v>356</v>
      </c>
      <c r="C82" s="336">
        <f>SUM(C83:C86)</f>
        <v>0</v>
      </c>
    </row>
    <row r="83" spans="1:3" s="112" customFormat="1" ht="12" customHeight="1">
      <c r="A83" s="488" t="s">
        <v>337</v>
      </c>
      <c r="B83" s="465" t="s">
        <v>338</v>
      </c>
      <c r="C83" s="341"/>
    </row>
    <row r="84" spans="1:3" s="112" customFormat="1" ht="12" customHeight="1">
      <c r="A84" s="489" t="s">
        <v>339</v>
      </c>
      <c r="B84" s="466" t="s">
        <v>340</v>
      </c>
      <c r="C84" s="341"/>
    </row>
    <row r="85" spans="1:3" s="112" customFormat="1" ht="12" customHeight="1">
      <c r="A85" s="489" t="s">
        <v>341</v>
      </c>
      <c r="B85" s="466" t="s">
        <v>342</v>
      </c>
      <c r="C85" s="341"/>
    </row>
    <row r="86" spans="1:3" s="111" customFormat="1" ht="12" customHeight="1" thickBot="1">
      <c r="A86" s="490" t="s">
        <v>343</v>
      </c>
      <c r="B86" s="467" t="s">
        <v>344</v>
      </c>
      <c r="C86" s="341"/>
    </row>
    <row r="87" spans="1:3" s="111" customFormat="1" ht="12" customHeight="1" thickBot="1">
      <c r="A87" s="487" t="s">
        <v>345</v>
      </c>
      <c r="B87" s="331" t="s">
        <v>485</v>
      </c>
      <c r="C87" s="511"/>
    </row>
    <row r="88" spans="1:3" s="111" customFormat="1" ht="12" customHeight="1" thickBot="1">
      <c r="A88" s="487" t="s">
        <v>517</v>
      </c>
      <c r="B88" s="331" t="s">
        <v>346</v>
      </c>
      <c r="C88" s="511"/>
    </row>
    <row r="89" spans="1:3" s="111" customFormat="1" ht="12" customHeight="1" thickBot="1">
      <c r="A89" s="487" t="s">
        <v>518</v>
      </c>
      <c r="B89" s="472" t="s">
        <v>488</v>
      </c>
      <c r="C89" s="342">
        <f>+C66+C70+C75+C78+C82+C88+C87</f>
        <v>0</v>
      </c>
    </row>
    <row r="90" spans="1:3" s="111" customFormat="1" ht="12" customHeight="1" thickBot="1">
      <c r="A90" s="491" t="s">
        <v>519</v>
      </c>
      <c r="B90" s="473" t="s">
        <v>520</v>
      </c>
      <c r="C90" s="342">
        <f>+C65+C89</f>
        <v>0</v>
      </c>
    </row>
    <row r="91" spans="1:3" s="112" customFormat="1" ht="15" customHeight="1" thickBot="1">
      <c r="A91" s="273"/>
      <c r="B91" s="274"/>
      <c r="C91" s="406"/>
    </row>
    <row r="92" spans="1:3" s="72" customFormat="1" ht="16.5" customHeight="1" thickBot="1">
      <c r="A92" s="277"/>
      <c r="B92" s="278" t="s">
        <v>58</v>
      </c>
      <c r="C92" s="408"/>
    </row>
    <row r="93" spans="1:3" s="113" customFormat="1" ht="12" customHeight="1" thickBot="1">
      <c r="A93" s="457" t="s">
        <v>18</v>
      </c>
      <c r="B93" s="31" t="s">
        <v>524</v>
      </c>
      <c r="C93" s="335">
        <f>+C94+C95+C96+C97+C98+C111</f>
        <v>0</v>
      </c>
    </row>
    <row r="94" spans="1:3" ht="12" customHeight="1">
      <c r="A94" s="492" t="s">
        <v>100</v>
      </c>
      <c r="B94" s="10" t="s">
        <v>49</v>
      </c>
      <c r="C94" s="337"/>
    </row>
    <row r="95" spans="1:3" ht="12" customHeight="1">
      <c r="A95" s="485" t="s">
        <v>101</v>
      </c>
      <c r="B95" s="8" t="s">
        <v>186</v>
      </c>
      <c r="C95" s="338"/>
    </row>
    <row r="96" spans="1:3" ht="12" customHeight="1">
      <c r="A96" s="485" t="s">
        <v>102</v>
      </c>
      <c r="B96" s="8" t="s">
        <v>143</v>
      </c>
      <c r="C96" s="340"/>
    </row>
    <row r="97" spans="1:3" ht="12" customHeight="1">
      <c r="A97" s="485" t="s">
        <v>103</v>
      </c>
      <c r="B97" s="11" t="s">
        <v>187</v>
      </c>
      <c r="C97" s="340"/>
    </row>
    <row r="98" spans="1:3" ht="12" customHeight="1">
      <c r="A98" s="485" t="s">
        <v>114</v>
      </c>
      <c r="B98" s="19" t="s">
        <v>188</v>
      </c>
      <c r="C98" s="340"/>
    </row>
    <row r="99" spans="1:3" ht="12" customHeight="1">
      <c r="A99" s="485" t="s">
        <v>104</v>
      </c>
      <c r="B99" s="8" t="s">
        <v>521</v>
      </c>
      <c r="C99" s="340"/>
    </row>
    <row r="100" spans="1:3" ht="12" customHeight="1">
      <c r="A100" s="485" t="s">
        <v>105</v>
      </c>
      <c r="B100" s="166" t="s">
        <v>451</v>
      </c>
      <c r="C100" s="340"/>
    </row>
    <row r="101" spans="1:3" ht="12" customHeight="1">
      <c r="A101" s="485" t="s">
        <v>115</v>
      </c>
      <c r="B101" s="166" t="s">
        <v>450</v>
      </c>
      <c r="C101" s="340"/>
    </row>
    <row r="102" spans="1:3" ht="12" customHeight="1">
      <c r="A102" s="485" t="s">
        <v>116</v>
      </c>
      <c r="B102" s="166" t="s">
        <v>362</v>
      </c>
      <c r="C102" s="340"/>
    </row>
    <row r="103" spans="1:3" ht="12" customHeight="1">
      <c r="A103" s="485" t="s">
        <v>117</v>
      </c>
      <c r="B103" s="167" t="s">
        <v>363</v>
      </c>
      <c r="C103" s="340"/>
    </row>
    <row r="104" spans="1:3" ht="12" customHeight="1">
      <c r="A104" s="485" t="s">
        <v>118</v>
      </c>
      <c r="B104" s="167" t="s">
        <v>364</v>
      </c>
      <c r="C104" s="340"/>
    </row>
    <row r="105" spans="1:3" ht="12" customHeight="1">
      <c r="A105" s="485" t="s">
        <v>120</v>
      </c>
      <c r="B105" s="166" t="s">
        <v>365</v>
      </c>
      <c r="C105" s="340"/>
    </row>
    <row r="106" spans="1:3" ht="12" customHeight="1">
      <c r="A106" s="485" t="s">
        <v>189</v>
      </c>
      <c r="B106" s="166" t="s">
        <v>366</v>
      </c>
      <c r="C106" s="340"/>
    </row>
    <row r="107" spans="1:3" ht="12" customHeight="1">
      <c r="A107" s="485" t="s">
        <v>360</v>
      </c>
      <c r="B107" s="167" t="s">
        <v>367</v>
      </c>
      <c r="C107" s="340"/>
    </row>
    <row r="108" spans="1:3" ht="12" customHeight="1">
      <c r="A108" s="493" t="s">
        <v>361</v>
      </c>
      <c r="B108" s="168" t="s">
        <v>368</v>
      </c>
      <c r="C108" s="340"/>
    </row>
    <row r="109" spans="1:3" ht="12" customHeight="1">
      <c r="A109" s="485" t="s">
        <v>448</v>
      </c>
      <c r="B109" s="168" t="s">
        <v>369</v>
      </c>
      <c r="C109" s="340"/>
    </row>
    <row r="110" spans="1:3" ht="12" customHeight="1">
      <c r="A110" s="485" t="s">
        <v>449</v>
      </c>
      <c r="B110" s="167" t="s">
        <v>370</v>
      </c>
      <c r="C110" s="338"/>
    </row>
    <row r="111" spans="1:3" ht="12" customHeight="1">
      <c r="A111" s="485" t="s">
        <v>453</v>
      </c>
      <c r="B111" s="11" t="s">
        <v>50</v>
      </c>
      <c r="C111" s="338"/>
    </row>
    <row r="112" spans="1:3" ht="12" customHeight="1">
      <c r="A112" s="486" t="s">
        <v>454</v>
      </c>
      <c r="B112" s="8" t="s">
        <v>522</v>
      </c>
      <c r="C112" s="340"/>
    </row>
    <row r="113" spans="1:3" ht="12" customHeight="1" thickBot="1">
      <c r="A113" s="494" t="s">
        <v>455</v>
      </c>
      <c r="B113" s="169" t="s">
        <v>523</v>
      </c>
      <c r="C113" s="344"/>
    </row>
    <row r="114" spans="1:3" ht="12" customHeight="1" thickBot="1">
      <c r="A114" s="33" t="s">
        <v>19</v>
      </c>
      <c r="B114" s="30" t="s">
        <v>371</v>
      </c>
      <c r="C114" s="336">
        <f>+C115+C117+C119</f>
        <v>0</v>
      </c>
    </row>
    <row r="115" spans="1:3" ht="12" customHeight="1">
      <c r="A115" s="484" t="s">
        <v>106</v>
      </c>
      <c r="B115" s="8" t="s">
        <v>234</v>
      </c>
      <c r="C115" s="339"/>
    </row>
    <row r="116" spans="1:3" ht="12" customHeight="1">
      <c r="A116" s="484" t="s">
        <v>107</v>
      </c>
      <c r="B116" s="12" t="s">
        <v>375</v>
      </c>
      <c r="C116" s="339"/>
    </row>
    <row r="117" spans="1:3" ht="12" customHeight="1">
      <c r="A117" s="484" t="s">
        <v>108</v>
      </c>
      <c r="B117" s="12" t="s">
        <v>190</v>
      </c>
      <c r="C117" s="338"/>
    </row>
    <row r="118" spans="1:3" ht="12" customHeight="1">
      <c r="A118" s="484" t="s">
        <v>109</v>
      </c>
      <c r="B118" s="12" t="s">
        <v>376</v>
      </c>
      <c r="C118" s="303"/>
    </row>
    <row r="119" spans="1:3" ht="12" customHeight="1">
      <c r="A119" s="484" t="s">
        <v>110</v>
      </c>
      <c r="B119" s="333" t="s">
        <v>237</v>
      </c>
      <c r="C119" s="303"/>
    </row>
    <row r="120" spans="1:3" ht="12" customHeight="1">
      <c r="A120" s="484" t="s">
        <v>119</v>
      </c>
      <c r="B120" s="332" t="s">
        <v>438</v>
      </c>
      <c r="C120" s="303"/>
    </row>
    <row r="121" spans="1:3" ht="12" customHeight="1">
      <c r="A121" s="484" t="s">
        <v>121</v>
      </c>
      <c r="B121" s="461" t="s">
        <v>381</v>
      </c>
      <c r="C121" s="303"/>
    </row>
    <row r="122" spans="1:3" ht="12" customHeight="1">
      <c r="A122" s="484" t="s">
        <v>191</v>
      </c>
      <c r="B122" s="167" t="s">
        <v>364</v>
      </c>
      <c r="C122" s="303"/>
    </row>
    <row r="123" spans="1:3" ht="12" customHeight="1">
      <c r="A123" s="484" t="s">
        <v>192</v>
      </c>
      <c r="B123" s="167" t="s">
        <v>380</v>
      </c>
      <c r="C123" s="303"/>
    </row>
    <row r="124" spans="1:3" ht="12" customHeight="1">
      <c r="A124" s="484" t="s">
        <v>193</v>
      </c>
      <c r="B124" s="167" t="s">
        <v>379</v>
      </c>
      <c r="C124" s="303"/>
    </row>
    <row r="125" spans="1:3" ht="12" customHeight="1">
      <c r="A125" s="484" t="s">
        <v>372</v>
      </c>
      <c r="B125" s="167" t="s">
        <v>367</v>
      </c>
      <c r="C125" s="303"/>
    </row>
    <row r="126" spans="1:3" ht="12" customHeight="1">
      <c r="A126" s="484" t="s">
        <v>373</v>
      </c>
      <c r="B126" s="167" t="s">
        <v>378</v>
      </c>
      <c r="C126" s="303"/>
    </row>
    <row r="127" spans="1:3" ht="12" customHeight="1" thickBot="1">
      <c r="A127" s="493" t="s">
        <v>374</v>
      </c>
      <c r="B127" s="167" t="s">
        <v>377</v>
      </c>
      <c r="C127" s="305"/>
    </row>
    <row r="128" spans="1:3" ht="12" customHeight="1" thickBot="1">
      <c r="A128" s="33" t="s">
        <v>20</v>
      </c>
      <c r="B128" s="147" t="s">
        <v>458</v>
      </c>
      <c r="C128" s="336">
        <f>+C93+C114</f>
        <v>0</v>
      </c>
    </row>
    <row r="129" spans="1:3" ht="12" customHeight="1" thickBot="1">
      <c r="A129" s="33" t="s">
        <v>21</v>
      </c>
      <c r="B129" s="147" t="s">
        <v>459</v>
      </c>
      <c r="C129" s="336">
        <f>+C130+C131+C132</f>
        <v>0</v>
      </c>
    </row>
    <row r="130" spans="1:3" s="113" customFormat="1" ht="12" customHeight="1">
      <c r="A130" s="484" t="s">
        <v>276</v>
      </c>
      <c r="B130" s="9" t="s">
        <v>527</v>
      </c>
      <c r="C130" s="303"/>
    </row>
    <row r="131" spans="1:3" ht="12" customHeight="1">
      <c r="A131" s="484" t="s">
        <v>277</v>
      </c>
      <c r="B131" s="9" t="s">
        <v>467</v>
      </c>
      <c r="C131" s="303"/>
    </row>
    <row r="132" spans="1:3" ht="12" customHeight="1" thickBot="1">
      <c r="A132" s="493" t="s">
        <v>278</v>
      </c>
      <c r="B132" s="7" t="s">
        <v>526</v>
      </c>
      <c r="C132" s="303"/>
    </row>
    <row r="133" spans="1:3" ht="12" customHeight="1" thickBot="1">
      <c r="A133" s="33" t="s">
        <v>22</v>
      </c>
      <c r="B133" s="147" t="s">
        <v>460</v>
      </c>
      <c r="C133" s="336">
        <f>+C134+C135+C136+C137+C138+C139</f>
        <v>0</v>
      </c>
    </row>
    <row r="134" spans="1:3" ht="12" customHeight="1">
      <c r="A134" s="484" t="s">
        <v>93</v>
      </c>
      <c r="B134" s="9" t="s">
        <v>469</v>
      </c>
      <c r="C134" s="303"/>
    </row>
    <row r="135" spans="1:3" ht="12" customHeight="1">
      <c r="A135" s="484" t="s">
        <v>94</v>
      </c>
      <c r="B135" s="9" t="s">
        <v>461</v>
      </c>
      <c r="C135" s="303"/>
    </row>
    <row r="136" spans="1:3" ht="12" customHeight="1">
      <c r="A136" s="484" t="s">
        <v>95</v>
      </c>
      <c r="B136" s="9" t="s">
        <v>462</v>
      </c>
      <c r="C136" s="303"/>
    </row>
    <row r="137" spans="1:3" ht="12" customHeight="1">
      <c r="A137" s="484" t="s">
        <v>178</v>
      </c>
      <c r="B137" s="9" t="s">
        <v>525</v>
      </c>
      <c r="C137" s="303"/>
    </row>
    <row r="138" spans="1:3" ht="12" customHeight="1">
      <c r="A138" s="484" t="s">
        <v>179</v>
      </c>
      <c r="B138" s="9" t="s">
        <v>464</v>
      </c>
      <c r="C138" s="303"/>
    </row>
    <row r="139" spans="1:3" s="113" customFormat="1" ht="12" customHeight="1" thickBot="1">
      <c r="A139" s="493" t="s">
        <v>180</v>
      </c>
      <c r="B139" s="7" t="s">
        <v>465</v>
      </c>
      <c r="C139" s="303"/>
    </row>
    <row r="140" spans="1:11" ht="12" customHeight="1" thickBot="1">
      <c r="A140" s="33" t="s">
        <v>23</v>
      </c>
      <c r="B140" s="147" t="s">
        <v>549</v>
      </c>
      <c r="C140" s="342">
        <f>+C141+C142+C144+C145+C143</f>
        <v>0</v>
      </c>
      <c r="K140" s="285"/>
    </row>
    <row r="141" spans="1:3" ht="12.75">
      <c r="A141" s="484" t="s">
        <v>96</v>
      </c>
      <c r="B141" s="9" t="s">
        <v>382</v>
      </c>
      <c r="C141" s="303"/>
    </row>
    <row r="142" spans="1:3" ht="12" customHeight="1">
      <c r="A142" s="484" t="s">
        <v>97</v>
      </c>
      <c r="B142" s="9" t="s">
        <v>383</v>
      </c>
      <c r="C142" s="303"/>
    </row>
    <row r="143" spans="1:3" s="113" customFormat="1" ht="12" customHeight="1">
      <c r="A143" s="484" t="s">
        <v>296</v>
      </c>
      <c r="B143" s="9" t="s">
        <v>548</v>
      </c>
      <c r="C143" s="303"/>
    </row>
    <row r="144" spans="1:3" s="113" customFormat="1" ht="12" customHeight="1">
      <c r="A144" s="484" t="s">
        <v>297</v>
      </c>
      <c r="B144" s="9" t="s">
        <v>474</v>
      </c>
      <c r="C144" s="303"/>
    </row>
    <row r="145" spans="1:3" s="113" customFormat="1" ht="12" customHeight="1" thickBot="1">
      <c r="A145" s="493" t="s">
        <v>298</v>
      </c>
      <c r="B145" s="7" t="s">
        <v>402</v>
      </c>
      <c r="C145" s="303"/>
    </row>
    <row r="146" spans="1:3" s="113" customFormat="1" ht="12" customHeight="1" thickBot="1">
      <c r="A146" s="33" t="s">
        <v>24</v>
      </c>
      <c r="B146" s="147" t="s">
        <v>475</v>
      </c>
      <c r="C146" s="345">
        <f>+C147+C148+C149+C150+C151</f>
        <v>0</v>
      </c>
    </row>
    <row r="147" spans="1:3" s="113" customFormat="1" ht="12" customHeight="1">
      <c r="A147" s="484" t="s">
        <v>98</v>
      </c>
      <c r="B147" s="9" t="s">
        <v>470</v>
      </c>
      <c r="C147" s="303"/>
    </row>
    <row r="148" spans="1:3" s="113" customFormat="1" ht="12" customHeight="1">
      <c r="A148" s="484" t="s">
        <v>99</v>
      </c>
      <c r="B148" s="9" t="s">
        <v>477</v>
      </c>
      <c r="C148" s="303"/>
    </row>
    <row r="149" spans="1:3" s="113" customFormat="1" ht="12" customHeight="1">
      <c r="A149" s="484" t="s">
        <v>308</v>
      </c>
      <c r="B149" s="9" t="s">
        <v>472</v>
      </c>
      <c r="C149" s="303"/>
    </row>
    <row r="150" spans="1:3" ht="12.75" customHeight="1">
      <c r="A150" s="484" t="s">
        <v>309</v>
      </c>
      <c r="B150" s="9" t="s">
        <v>528</v>
      </c>
      <c r="C150" s="303"/>
    </row>
    <row r="151" spans="1:3" ht="12.75" customHeight="1" thickBot="1">
      <c r="A151" s="493" t="s">
        <v>476</v>
      </c>
      <c r="B151" s="7" t="s">
        <v>479</v>
      </c>
      <c r="C151" s="305"/>
    </row>
    <row r="152" spans="1:3" ht="12.75" customHeight="1" thickBot="1">
      <c r="A152" s="548" t="s">
        <v>25</v>
      </c>
      <c r="B152" s="147" t="s">
        <v>480</v>
      </c>
      <c r="C152" s="345"/>
    </row>
    <row r="153" spans="1:3" ht="12" customHeight="1" thickBot="1">
      <c r="A153" s="548" t="s">
        <v>26</v>
      </c>
      <c r="B153" s="147" t="s">
        <v>481</v>
      </c>
      <c r="C153" s="345"/>
    </row>
    <row r="154" spans="1:3" ht="15" customHeight="1" thickBot="1">
      <c r="A154" s="33" t="s">
        <v>27</v>
      </c>
      <c r="B154" s="147" t="s">
        <v>483</v>
      </c>
      <c r="C154" s="475">
        <f>+C129+C133+C140+C146+C152+C153</f>
        <v>0</v>
      </c>
    </row>
    <row r="155" spans="1:3" ht="13.5" thickBot="1">
      <c r="A155" s="495" t="s">
        <v>28</v>
      </c>
      <c r="B155" s="427" t="s">
        <v>482</v>
      </c>
      <c r="C155" s="475">
        <f>+C128+C154</f>
        <v>0</v>
      </c>
    </row>
    <row r="156" spans="1:3" ht="15" customHeight="1" thickBot="1">
      <c r="A156" s="435"/>
      <c r="B156" s="436"/>
      <c r="C156" s="437"/>
    </row>
    <row r="157" spans="1:3" ht="14.25" customHeight="1" thickBot="1">
      <c r="A157" s="282" t="s">
        <v>529</v>
      </c>
      <c r="B157" s="283"/>
      <c r="C157" s="144">
        <v>0</v>
      </c>
    </row>
    <row r="158" spans="1:3" ht="13.5" thickBot="1">
      <c r="A158" s="282" t="s">
        <v>208</v>
      </c>
      <c r="B158" s="283"/>
      <c r="C158" s="14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45" zoomScaleNormal="145" workbookViewId="0" topLeftCell="B1">
      <selection activeCell="C2" sqref="C2"/>
    </sheetView>
  </sheetViews>
  <sheetFormatPr defaultColWidth="9.00390625" defaultRowHeight="12.75"/>
  <cols>
    <col min="1" max="1" width="13.875" style="280" customWidth="1"/>
    <col min="2" max="2" width="79.125" style="281" customWidth="1"/>
    <col min="3" max="3" width="25.00390625" style="281" customWidth="1"/>
    <col min="4" max="16384" width="9.375" style="281" customWidth="1"/>
  </cols>
  <sheetData>
    <row r="1" spans="1:3" s="260" customFormat="1" ht="21" customHeight="1" thickBot="1">
      <c r="A1" s="259"/>
      <c r="B1" s="261"/>
      <c r="C1" s="504" t="str">
        <f>+CONCATENATE("9.2. melléklet a 1/",LEFT(ÖSSZEFÜGGÉSEK!A5,4),". (II.23.) önkormányzati rendelethez")</f>
        <v>9.2. melléklet a 1/2016. (II.23.) önkormányzati rendelethez</v>
      </c>
    </row>
    <row r="2" spans="1:3" s="505" customFormat="1" ht="36">
      <c r="A2" s="455" t="s">
        <v>206</v>
      </c>
      <c r="B2" s="397" t="s">
        <v>576</v>
      </c>
      <c r="C2" s="411" t="s">
        <v>61</v>
      </c>
    </row>
    <row r="3" spans="1:3" s="505" customFormat="1" ht="24.75" thickBot="1">
      <c r="A3" s="498" t="s">
        <v>205</v>
      </c>
      <c r="B3" s="398" t="s">
        <v>410</v>
      </c>
      <c r="C3" s="412"/>
    </row>
    <row r="4" spans="1:3" s="506" customFormat="1" ht="15.75" customHeight="1" thickBot="1">
      <c r="A4" s="263"/>
      <c r="B4" s="398" t="s">
        <v>428</v>
      </c>
      <c r="C4" s="264" t="s">
        <v>55</v>
      </c>
    </row>
    <row r="5" spans="1:3" ht="13.5" thickBot="1">
      <c r="A5" s="456" t="s">
        <v>207</v>
      </c>
      <c r="B5" s="265" t="s">
        <v>572</v>
      </c>
      <c r="C5" s="266" t="s">
        <v>56</v>
      </c>
    </row>
    <row r="6" spans="1:3" s="507" customFormat="1" ht="12.75" customHeight="1" thickBot="1">
      <c r="A6" s="228"/>
      <c r="B6" s="229" t="s">
        <v>503</v>
      </c>
      <c r="C6" s="230" t="s">
        <v>504</v>
      </c>
    </row>
    <row r="7" spans="1:3" s="507" customFormat="1" ht="15.75" customHeight="1" thickBot="1">
      <c r="A7" s="267"/>
      <c r="B7" s="268" t="s">
        <v>57</v>
      </c>
      <c r="C7" s="269"/>
    </row>
    <row r="8" spans="1:3" s="413" customFormat="1" ht="12" customHeight="1" thickBot="1">
      <c r="A8" s="228" t="s">
        <v>18</v>
      </c>
      <c r="B8" s="270" t="s">
        <v>530</v>
      </c>
      <c r="C8" s="356">
        <f>SUM(C9:C19)</f>
        <v>0</v>
      </c>
    </row>
    <row r="9" spans="1:3" s="413" customFormat="1" ht="12" customHeight="1">
      <c r="A9" s="499" t="s">
        <v>100</v>
      </c>
      <c r="B9" s="10" t="s">
        <v>285</v>
      </c>
      <c r="C9" s="402"/>
    </row>
    <row r="10" spans="1:3" s="413" customFormat="1" ht="12" customHeight="1">
      <c r="A10" s="500" t="s">
        <v>101</v>
      </c>
      <c r="B10" s="8" t="s">
        <v>286</v>
      </c>
      <c r="C10" s="354"/>
    </row>
    <row r="11" spans="1:3" s="413" customFormat="1" ht="12" customHeight="1">
      <c r="A11" s="500" t="s">
        <v>102</v>
      </c>
      <c r="B11" s="8" t="s">
        <v>287</v>
      </c>
      <c r="C11" s="354"/>
    </row>
    <row r="12" spans="1:3" s="413" customFormat="1" ht="12" customHeight="1">
      <c r="A12" s="500" t="s">
        <v>103</v>
      </c>
      <c r="B12" s="8" t="s">
        <v>288</v>
      </c>
      <c r="C12" s="354"/>
    </row>
    <row r="13" spans="1:3" s="413" customFormat="1" ht="12" customHeight="1">
      <c r="A13" s="500" t="s">
        <v>152</v>
      </c>
      <c r="B13" s="8" t="s">
        <v>289</v>
      </c>
      <c r="C13" s="354"/>
    </row>
    <row r="14" spans="1:3" s="413" customFormat="1" ht="12" customHeight="1">
      <c r="A14" s="500" t="s">
        <v>104</v>
      </c>
      <c r="B14" s="8" t="s">
        <v>411</v>
      </c>
      <c r="C14" s="354"/>
    </row>
    <row r="15" spans="1:3" s="413" customFormat="1" ht="12" customHeight="1">
      <c r="A15" s="500" t="s">
        <v>105</v>
      </c>
      <c r="B15" s="7" t="s">
        <v>412</v>
      </c>
      <c r="C15" s="354"/>
    </row>
    <row r="16" spans="1:3" s="413" customFormat="1" ht="12" customHeight="1">
      <c r="A16" s="500" t="s">
        <v>115</v>
      </c>
      <c r="B16" s="8" t="s">
        <v>292</v>
      </c>
      <c r="C16" s="403"/>
    </row>
    <row r="17" spans="1:3" s="508" customFormat="1" ht="12" customHeight="1">
      <c r="A17" s="500" t="s">
        <v>116</v>
      </c>
      <c r="B17" s="8" t="s">
        <v>293</v>
      </c>
      <c r="C17" s="354"/>
    </row>
    <row r="18" spans="1:3" s="508" customFormat="1" ht="12" customHeight="1">
      <c r="A18" s="500" t="s">
        <v>117</v>
      </c>
      <c r="B18" s="8" t="s">
        <v>446</v>
      </c>
      <c r="C18" s="355"/>
    </row>
    <row r="19" spans="1:3" s="508" customFormat="1" ht="12" customHeight="1" thickBot="1">
      <c r="A19" s="500" t="s">
        <v>118</v>
      </c>
      <c r="B19" s="7" t="s">
        <v>294</v>
      </c>
      <c r="C19" s="355"/>
    </row>
    <row r="20" spans="1:3" s="413" customFormat="1" ht="12" customHeight="1" thickBot="1">
      <c r="A20" s="228" t="s">
        <v>19</v>
      </c>
      <c r="B20" s="270" t="s">
        <v>413</v>
      </c>
      <c r="C20" s="356">
        <f>SUM(C21:C23)</f>
        <v>0</v>
      </c>
    </row>
    <row r="21" spans="1:3" s="508" customFormat="1" ht="12" customHeight="1">
      <c r="A21" s="500" t="s">
        <v>106</v>
      </c>
      <c r="B21" s="9" t="s">
        <v>266</v>
      </c>
      <c r="C21" s="354"/>
    </row>
    <row r="22" spans="1:3" s="508" customFormat="1" ht="12" customHeight="1">
      <c r="A22" s="500" t="s">
        <v>107</v>
      </c>
      <c r="B22" s="8" t="s">
        <v>414</v>
      </c>
      <c r="C22" s="354"/>
    </row>
    <row r="23" spans="1:3" s="508" customFormat="1" ht="12" customHeight="1">
      <c r="A23" s="500" t="s">
        <v>108</v>
      </c>
      <c r="B23" s="8" t="s">
        <v>415</v>
      </c>
      <c r="C23" s="354"/>
    </row>
    <row r="24" spans="1:3" s="508" customFormat="1" ht="12" customHeight="1" thickBot="1">
      <c r="A24" s="500" t="s">
        <v>109</v>
      </c>
      <c r="B24" s="8" t="s">
        <v>532</v>
      </c>
      <c r="C24" s="354"/>
    </row>
    <row r="25" spans="1:3" s="508" customFormat="1" ht="12" customHeight="1" thickBot="1">
      <c r="A25" s="236" t="s">
        <v>20</v>
      </c>
      <c r="B25" s="147" t="s">
        <v>177</v>
      </c>
      <c r="C25" s="383"/>
    </row>
    <row r="26" spans="1:3" s="508" customFormat="1" ht="12" customHeight="1" thickBot="1">
      <c r="A26" s="236" t="s">
        <v>21</v>
      </c>
      <c r="B26" s="147" t="s">
        <v>416</v>
      </c>
      <c r="C26" s="356">
        <f>+C27+C28</f>
        <v>0</v>
      </c>
    </row>
    <row r="27" spans="1:3" s="508" customFormat="1" ht="12" customHeight="1">
      <c r="A27" s="501" t="s">
        <v>276</v>
      </c>
      <c r="B27" s="502" t="s">
        <v>414</v>
      </c>
      <c r="C27" s="91"/>
    </row>
    <row r="28" spans="1:3" s="508" customFormat="1" ht="12" customHeight="1">
      <c r="A28" s="501" t="s">
        <v>277</v>
      </c>
      <c r="B28" s="503" t="s">
        <v>417</v>
      </c>
      <c r="C28" s="357"/>
    </row>
    <row r="29" spans="1:3" s="508" customFormat="1" ht="12" customHeight="1" thickBot="1">
      <c r="A29" s="500" t="s">
        <v>278</v>
      </c>
      <c r="B29" s="165" t="s">
        <v>533</v>
      </c>
      <c r="C29" s="98"/>
    </row>
    <row r="30" spans="1:3" s="508" customFormat="1" ht="12" customHeight="1" thickBot="1">
      <c r="A30" s="236" t="s">
        <v>22</v>
      </c>
      <c r="B30" s="147" t="s">
        <v>418</v>
      </c>
      <c r="C30" s="356">
        <f>+C31+C32+C33</f>
        <v>0</v>
      </c>
    </row>
    <row r="31" spans="1:3" s="508" customFormat="1" ht="12" customHeight="1">
      <c r="A31" s="501" t="s">
        <v>93</v>
      </c>
      <c r="B31" s="502" t="s">
        <v>299</v>
      </c>
      <c r="C31" s="91"/>
    </row>
    <row r="32" spans="1:3" s="508" customFormat="1" ht="12" customHeight="1">
      <c r="A32" s="501" t="s">
        <v>94</v>
      </c>
      <c r="B32" s="503" t="s">
        <v>300</v>
      </c>
      <c r="C32" s="357"/>
    </row>
    <row r="33" spans="1:3" s="508" customFormat="1" ht="12" customHeight="1" thickBot="1">
      <c r="A33" s="500" t="s">
        <v>95</v>
      </c>
      <c r="B33" s="165" t="s">
        <v>301</v>
      </c>
      <c r="C33" s="98"/>
    </row>
    <row r="34" spans="1:3" s="413" customFormat="1" ht="12" customHeight="1" thickBot="1">
      <c r="A34" s="236" t="s">
        <v>23</v>
      </c>
      <c r="B34" s="147" t="s">
        <v>387</v>
      </c>
      <c r="C34" s="383"/>
    </row>
    <row r="35" spans="1:3" s="413" customFormat="1" ht="12" customHeight="1" thickBot="1">
      <c r="A35" s="236" t="s">
        <v>24</v>
      </c>
      <c r="B35" s="147" t="s">
        <v>419</v>
      </c>
      <c r="C35" s="404"/>
    </row>
    <row r="36" spans="1:3" s="413" customFormat="1" ht="12" customHeight="1" thickBot="1">
      <c r="A36" s="228" t="s">
        <v>25</v>
      </c>
      <c r="B36" s="147" t="s">
        <v>534</v>
      </c>
      <c r="C36" s="405">
        <f>+C8+C20+C25+C26+C30+C34+C35</f>
        <v>0</v>
      </c>
    </row>
    <row r="37" spans="1:3" s="413" customFormat="1" ht="12" customHeight="1" thickBot="1">
      <c r="A37" s="271" t="s">
        <v>26</v>
      </c>
      <c r="B37" s="147" t="s">
        <v>420</v>
      </c>
      <c r="C37" s="405">
        <f>+C38+C39+C40</f>
        <v>83593</v>
      </c>
    </row>
    <row r="38" spans="1:3" s="413" customFormat="1" ht="12" customHeight="1">
      <c r="A38" s="501" t="s">
        <v>421</v>
      </c>
      <c r="B38" s="502" t="s">
        <v>244</v>
      </c>
      <c r="C38" s="91"/>
    </row>
    <row r="39" spans="1:3" s="413" customFormat="1" ht="12" customHeight="1">
      <c r="A39" s="501" t="s">
        <v>422</v>
      </c>
      <c r="B39" s="503" t="s">
        <v>2</v>
      </c>
      <c r="C39" s="357"/>
    </row>
    <row r="40" spans="1:3" s="508" customFormat="1" ht="12" customHeight="1" thickBot="1">
      <c r="A40" s="500" t="s">
        <v>423</v>
      </c>
      <c r="B40" s="165" t="s">
        <v>424</v>
      </c>
      <c r="C40" s="98">
        <v>83593</v>
      </c>
    </row>
    <row r="41" spans="1:3" s="508" customFormat="1" ht="15" customHeight="1" thickBot="1">
      <c r="A41" s="271" t="s">
        <v>27</v>
      </c>
      <c r="B41" s="272" t="s">
        <v>425</v>
      </c>
      <c r="C41" s="408">
        <f>+C36+C37</f>
        <v>83593</v>
      </c>
    </row>
    <row r="42" spans="1:3" s="508" customFormat="1" ht="15" customHeight="1">
      <c r="A42" s="273"/>
      <c r="B42" s="274"/>
      <c r="C42" s="406"/>
    </row>
    <row r="43" spans="1:3" ht="13.5" thickBot="1">
      <c r="A43" s="275"/>
      <c r="B43" s="276"/>
      <c r="C43" s="407"/>
    </row>
    <row r="44" spans="1:3" s="507" customFormat="1" ht="16.5" customHeight="1" thickBot="1">
      <c r="A44" s="277"/>
      <c r="B44" s="278" t="s">
        <v>58</v>
      </c>
      <c r="C44" s="408"/>
    </row>
    <row r="45" spans="1:3" s="509" customFormat="1" ht="12" customHeight="1" thickBot="1">
      <c r="A45" s="236" t="s">
        <v>18</v>
      </c>
      <c r="B45" s="147" t="s">
        <v>426</v>
      </c>
      <c r="C45" s="356">
        <f>SUM(C46:C50)</f>
        <v>83593</v>
      </c>
    </row>
    <row r="46" spans="1:3" ht="12" customHeight="1">
      <c r="A46" s="500" t="s">
        <v>100</v>
      </c>
      <c r="B46" s="9" t="s">
        <v>49</v>
      </c>
      <c r="C46" s="91">
        <v>59441</v>
      </c>
    </row>
    <row r="47" spans="1:3" ht="12" customHeight="1">
      <c r="A47" s="500" t="s">
        <v>101</v>
      </c>
      <c r="B47" s="8" t="s">
        <v>186</v>
      </c>
      <c r="C47" s="94">
        <v>16174</v>
      </c>
    </row>
    <row r="48" spans="1:3" ht="12" customHeight="1">
      <c r="A48" s="500" t="s">
        <v>102</v>
      </c>
      <c r="B48" s="8" t="s">
        <v>143</v>
      </c>
      <c r="C48" s="94">
        <v>7978</v>
      </c>
    </row>
    <row r="49" spans="1:3" ht="12" customHeight="1">
      <c r="A49" s="500" t="s">
        <v>103</v>
      </c>
      <c r="B49" s="8" t="s">
        <v>187</v>
      </c>
      <c r="C49" s="94"/>
    </row>
    <row r="50" spans="1:3" ht="12" customHeight="1" thickBot="1">
      <c r="A50" s="500" t="s">
        <v>152</v>
      </c>
      <c r="B50" s="8" t="s">
        <v>188</v>
      </c>
      <c r="C50" s="94"/>
    </row>
    <row r="51" spans="1:3" ht="12" customHeight="1" thickBot="1">
      <c r="A51" s="236" t="s">
        <v>19</v>
      </c>
      <c r="B51" s="147" t="s">
        <v>427</v>
      </c>
      <c r="C51" s="356">
        <f>SUM(C52:C54)</f>
        <v>0</v>
      </c>
    </row>
    <row r="52" spans="1:3" s="509" customFormat="1" ht="12" customHeight="1">
      <c r="A52" s="500" t="s">
        <v>106</v>
      </c>
      <c r="B52" s="9" t="s">
        <v>234</v>
      </c>
      <c r="C52" s="91"/>
    </row>
    <row r="53" spans="1:3" ht="12" customHeight="1">
      <c r="A53" s="500" t="s">
        <v>107</v>
      </c>
      <c r="B53" s="8" t="s">
        <v>190</v>
      </c>
      <c r="C53" s="94"/>
    </row>
    <row r="54" spans="1:3" ht="12" customHeight="1">
      <c r="A54" s="500" t="s">
        <v>108</v>
      </c>
      <c r="B54" s="8" t="s">
        <v>59</v>
      </c>
      <c r="C54" s="94"/>
    </row>
    <row r="55" spans="1:3" ht="12" customHeight="1" thickBot="1">
      <c r="A55" s="500" t="s">
        <v>109</v>
      </c>
      <c r="B55" s="8" t="s">
        <v>531</v>
      </c>
      <c r="C55" s="94"/>
    </row>
    <row r="56" spans="1:3" ht="15" customHeight="1" thickBot="1">
      <c r="A56" s="236" t="s">
        <v>20</v>
      </c>
      <c r="B56" s="147" t="s">
        <v>12</v>
      </c>
      <c r="C56" s="383"/>
    </row>
    <row r="57" spans="1:3" ht="13.5" thickBot="1">
      <c r="A57" s="236" t="s">
        <v>21</v>
      </c>
      <c r="B57" s="279" t="s">
        <v>538</v>
      </c>
      <c r="C57" s="409">
        <f>+C45+C51+C56</f>
        <v>83593</v>
      </c>
    </row>
    <row r="58" ht="15" customHeight="1" thickBot="1">
      <c r="C58" s="410"/>
    </row>
    <row r="59" spans="1:3" ht="14.25" customHeight="1" thickBot="1">
      <c r="A59" s="282" t="s">
        <v>580</v>
      </c>
      <c r="B59" s="283"/>
      <c r="C59" s="144">
        <v>23</v>
      </c>
    </row>
    <row r="60" spans="1:3" ht="14.25" customHeight="1" thickBot="1">
      <c r="A60" s="282" t="s">
        <v>581</v>
      </c>
      <c r="B60" s="283"/>
      <c r="C60" s="144">
        <v>21</v>
      </c>
    </row>
    <row r="61" spans="1:3" ht="13.5" thickBot="1">
      <c r="A61" s="282" t="s">
        <v>208</v>
      </c>
      <c r="B61" s="283"/>
      <c r="C61" s="14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D112" sqref="D112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2" customWidth="1"/>
    <col min="5" max="16384" width="9.375" style="462" customWidth="1"/>
  </cols>
  <sheetData>
    <row r="1" spans="1:3" ht="15.75" customHeight="1">
      <c r="A1" s="627" t="s">
        <v>15</v>
      </c>
      <c r="B1" s="627"/>
      <c r="C1" s="627"/>
    </row>
    <row r="2" spans="1:3" ht="15.75" customHeight="1" thickBot="1">
      <c r="A2" s="626" t="s">
        <v>156</v>
      </c>
      <c r="B2" s="626"/>
      <c r="C2" s="346" t="s">
        <v>235</v>
      </c>
    </row>
    <row r="3" spans="1:3" ht="37.5" customHeight="1" thickBot="1">
      <c r="A3" s="23" t="s">
        <v>71</v>
      </c>
      <c r="B3" s="24" t="s">
        <v>17</v>
      </c>
      <c r="C3" s="41" t="str">
        <f>+CONCATENATE(LEFT(ÖSSZEFÜGGÉSEK!A5,4),". évi előirányzat")</f>
        <v>2016. évi előirányzat</v>
      </c>
    </row>
    <row r="4" spans="1:3" s="463" customFormat="1" ht="12" customHeight="1" thickBot="1">
      <c r="A4" s="457"/>
      <c r="B4" s="458" t="s">
        <v>503</v>
      </c>
      <c r="C4" s="459" t="s">
        <v>504</v>
      </c>
    </row>
    <row r="5" spans="1:3" s="464" customFormat="1" ht="12" customHeight="1" thickBot="1">
      <c r="A5" s="20" t="s">
        <v>18</v>
      </c>
      <c r="B5" s="21" t="s">
        <v>260</v>
      </c>
      <c r="C5" s="336">
        <f>+C6+C7+C8+C9+C10+C11</f>
        <v>392936</v>
      </c>
    </row>
    <row r="6" spans="1:3" s="464" customFormat="1" ht="12" customHeight="1">
      <c r="A6" s="15" t="s">
        <v>100</v>
      </c>
      <c r="B6" s="465" t="s">
        <v>261</v>
      </c>
      <c r="C6" s="339">
        <v>176307</v>
      </c>
    </row>
    <row r="7" spans="1:3" s="464" customFormat="1" ht="12" customHeight="1">
      <c r="A7" s="14" t="s">
        <v>101</v>
      </c>
      <c r="B7" s="466" t="s">
        <v>262</v>
      </c>
      <c r="C7" s="338">
        <v>88856</v>
      </c>
    </row>
    <row r="8" spans="1:3" s="464" customFormat="1" ht="12" customHeight="1">
      <c r="A8" s="14" t="s">
        <v>102</v>
      </c>
      <c r="B8" s="466" t="s">
        <v>558</v>
      </c>
      <c r="C8" s="338">
        <v>122176</v>
      </c>
    </row>
    <row r="9" spans="1:3" s="464" customFormat="1" ht="12" customHeight="1">
      <c r="A9" s="14" t="s">
        <v>103</v>
      </c>
      <c r="B9" s="466" t="s">
        <v>264</v>
      </c>
      <c r="C9" s="338">
        <v>5597</v>
      </c>
    </row>
    <row r="10" spans="1:3" s="464" customFormat="1" ht="12" customHeight="1">
      <c r="A10" s="14" t="s">
        <v>152</v>
      </c>
      <c r="B10" s="332" t="s">
        <v>442</v>
      </c>
      <c r="C10" s="338"/>
    </row>
    <row r="11" spans="1:3" s="464" customFormat="1" ht="12" customHeight="1" thickBot="1">
      <c r="A11" s="16" t="s">
        <v>104</v>
      </c>
      <c r="B11" s="333" t="s">
        <v>443</v>
      </c>
      <c r="C11" s="338"/>
    </row>
    <row r="12" spans="1:3" s="464" customFormat="1" ht="12" customHeight="1" thickBot="1">
      <c r="A12" s="20" t="s">
        <v>19</v>
      </c>
      <c r="B12" s="331" t="s">
        <v>265</v>
      </c>
      <c r="C12" s="336">
        <f>+C13+C14+C15+C16+C17</f>
        <v>311</v>
      </c>
    </row>
    <row r="13" spans="1:3" s="464" customFormat="1" ht="12" customHeight="1">
      <c r="A13" s="15" t="s">
        <v>106</v>
      </c>
      <c r="B13" s="465" t="s">
        <v>266</v>
      </c>
      <c r="C13" s="339"/>
    </row>
    <row r="14" spans="1:3" s="464" customFormat="1" ht="12" customHeight="1">
      <c r="A14" s="14" t="s">
        <v>107</v>
      </c>
      <c r="B14" s="466" t="s">
        <v>267</v>
      </c>
      <c r="C14" s="338"/>
    </row>
    <row r="15" spans="1:3" s="464" customFormat="1" ht="12" customHeight="1">
      <c r="A15" s="14" t="s">
        <v>108</v>
      </c>
      <c r="B15" s="466" t="s">
        <v>432</v>
      </c>
      <c r="C15" s="338"/>
    </row>
    <row r="16" spans="1:3" s="464" customFormat="1" ht="12" customHeight="1">
      <c r="A16" s="14" t="s">
        <v>109</v>
      </c>
      <c r="B16" s="466" t="s">
        <v>433</v>
      </c>
      <c r="C16" s="338"/>
    </row>
    <row r="17" spans="1:3" s="464" customFormat="1" ht="12" customHeight="1">
      <c r="A17" s="14" t="s">
        <v>110</v>
      </c>
      <c r="B17" s="466" t="s">
        <v>268</v>
      </c>
      <c r="C17" s="338">
        <v>311</v>
      </c>
    </row>
    <row r="18" spans="1:3" s="464" customFormat="1" ht="12" customHeight="1" thickBot="1">
      <c r="A18" s="16" t="s">
        <v>119</v>
      </c>
      <c r="B18" s="333" t="s">
        <v>269</v>
      </c>
      <c r="C18" s="340"/>
    </row>
    <row r="19" spans="1:3" s="464" customFormat="1" ht="12" customHeight="1" thickBot="1">
      <c r="A19" s="20" t="s">
        <v>20</v>
      </c>
      <c r="B19" s="21" t="s">
        <v>270</v>
      </c>
      <c r="C19" s="336">
        <f>+C20+C21+C22+C23+C24</f>
        <v>0</v>
      </c>
    </row>
    <row r="20" spans="1:3" s="464" customFormat="1" ht="12" customHeight="1">
      <c r="A20" s="15" t="s">
        <v>89</v>
      </c>
      <c r="B20" s="465" t="s">
        <v>271</v>
      </c>
      <c r="C20" s="339"/>
    </row>
    <row r="21" spans="1:3" s="464" customFormat="1" ht="12" customHeight="1">
      <c r="A21" s="14" t="s">
        <v>90</v>
      </c>
      <c r="B21" s="466" t="s">
        <v>272</v>
      </c>
      <c r="C21" s="338"/>
    </row>
    <row r="22" spans="1:3" s="464" customFormat="1" ht="12" customHeight="1">
      <c r="A22" s="14" t="s">
        <v>91</v>
      </c>
      <c r="B22" s="466" t="s">
        <v>434</v>
      </c>
      <c r="C22" s="338"/>
    </row>
    <row r="23" spans="1:3" s="464" customFormat="1" ht="12" customHeight="1">
      <c r="A23" s="14" t="s">
        <v>92</v>
      </c>
      <c r="B23" s="466" t="s">
        <v>435</v>
      </c>
      <c r="C23" s="338"/>
    </row>
    <row r="24" spans="1:3" s="464" customFormat="1" ht="12" customHeight="1">
      <c r="A24" s="14" t="s">
        <v>174</v>
      </c>
      <c r="B24" s="466" t="s">
        <v>273</v>
      </c>
      <c r="C24" s="338"/>
    </row>
    <row r="25" spans="1:3" s="464" customFormat="1" ht="12" customHeight="1" thickBot="1">
      <c r="A25" s="16" t="s">
        <v>175</v>
      </c>
      <c r="B25" s="467" t="s">
        <v>274</v>
      </c>
      <c r="C25" s="340"/>
    </row>
    <row r="26" spans="1:3" s="464" customFormat="1" ht="12" customHeight="1" thickBot="1">
      <c r="A26" s="20" t="s">
        <v>176</v>
      </c>
      <c r="B26" s="21" t="s">
        <v>559</v>
      </c>
      <c r="C26" s="342">
        <f>SUM(C27:C33)</f>
        <v>44000</v>
      </c>
    </row>
    <row r="27" spans="1:3" s="464" customFormat="1" ht="12" customHeight="1">
      <c r="A27" s="15" t="s">
        <v>276</v>
      </c>
      <c r="B27" s="465" t="s">
        <v>573</v>
      </c>
      <c r="C27" s="339">
        <v>5000</v>
      </c>
    </row>
    <row r="28" spans="1:3" s="464" customFormat="1" ht="12" customHeight="1">
      <c r="A28" s="14" t="s">
        <v>277</v>
      </c>
      <c r="B28" s="466" t="s">
        <v>564</v>
      </c>
      <c r="C28" s="338"/>
    </row>
    <row r="29" spans="1:3" s="464" customFormat="1" ht="12" customHeight="1">
      <c r="A29" s="14" t="s">
        <v>278</v>
      </c>
      <c r="B29" s="466" t="s">
        <v>565</v>
      </c>
      <c r="C29" s="338">
        <v>32000</v>
      </c>
    </row>
    <row r="30" spans="1:3" s="464" customFormat="1" ht="12" customHeight="1">
      <c r="A30" s="14" t="s">
        <v>279</v>
      </c>
      <c r="B30" s="466" t="s">
        <v>566</v>
      </c>
      <c r="C30" s="338"/>
    </row>
    <row r="31" spans="1:3" s="464" customFormat="1" ht="12" customHeight="1">
      <c r="A31" s="14" t="s">
        <v>560</v>
      </c>
      <c r="B31" s="466" t="s">
        <v>280</v>
      </c>
      <c r="C31" s="338">
        <v>7000</v>
      </c>
    </row>
    <row r="32" spans="1:3" s="464" customFormat="1" ht="12" customHeight="1">
      <c r="A32" s="14" t="s">
        <v>561</v>
      </c>
      <c r="B32" s="466" t="s">
        <v>281</v>
      </c>
      <c r="C32" s="338"/>
    </row>
    <row r="33" spans="1:3" s="464" customFormat="1" ht="12" customHeight="1" thickBot="1">
      <c r="A33" s="16" t="s">
        <v>562</v>
      </c>
      <c r="B33" s="573" t="s">
        <v>282</v>
      </c>
      <c r="C33" s="340"/>
    </row>
    <row r="34" spans="1:3" s="464" customFormat="1" ht="12" customHeight="1" thickBot="1">
      <c r="A34" s="20" t="s">
        <v>22</v>
      </c>
      <c r="B34" s="21" t="s">
        <v>444</v>
      </c>
      <c r="C34" s="336">
        <f>SUM(C35:C45)</f>
        <v>101023</v>
      </c>
    </row>
    <row r="35" spans="1:3" s="464" customFormat="1" ht="12" customHeight="1">
      <c r="A35" s="15" t="s">
        <v>93</v>
      </c>
      <c r="B35" s="465" t="s">
        <v>285</v>
      </c>
      <c r="C35" s="339">
        <v>29580</v>
      </c>
    </row>
    <row r="36" spans="1:3" s="464" customFormat="1" ht="12" customHeight="1">
      <c r="A36" s="14" t="s">
        <v>94</v>
      </c>
      <c r="B36" s="466" t="s">
        <v>286</v>
      </c>
      <c r="C36" s="338">
        <v>5160</v>
      </c>
    </row>
    <row r="37" spans="1:3" s="464" customFormat="1" ht="12" customHeight="1">
      <c r="A37" s="14" t="s">
        <v>95</v>
      </c>
      <c r="B37" s="466" t="s">
        <v>287</v>
      </c>
      <c r="C37" s="338">
        <v>4200</v>
      </c>
    </row>
    <row r="38" spans="1:3" s="464" customFormat="1" ht="12" customHeight="1">
      <c r="A38" s="14" t="s">
        <v>178</v>
      </c>
      <c r="B38" s="466" t="s">
        <v>288</v>
      </c>
      <c r="C38" s="338">
        <v>10680</v>
      </c>
    </row>
    <row r="39" spans="1:3" s="464" customFormat="1" ht="12" customHeight="1">
      <c r="A39" s="14" t="s">
        <v>179</v>
      </c>
      <c r="B39" s="466" t="s">
        <v>289</v>
      </c>
      <c r="C39" s="338">
        <v>36405</v>
      </c>
    </row>
    <row r="40" spans="1:3" s="464" customFormat="1" ht="12" customHeight="1">
      <c r="A40" s="14" t="s">
        <v>180</v>
      </c>
      <c r="B40" s="466" t="s">
        <v>290</v>
      </c>
      <c r="C40" s="338">
        <v>14198</v>
      </c>
    </row>
    <row r="41" spans="1:3" s="464" customFormat="1" ht="12" customHeight="1">
      <c r="A41" s="14" t="s">
        <v>181</v>
      </c>
      <c r="B41" s="466" t="s">
        <v>291</v>
      </c>
      <c r="C41" s="338">
        <v>800</v>
      </c>
    </row>
    <row r="42" spans="1:3" s="464" customFormat="1" ht="12" customHeight="1">
      <c r="A42" s="14" t="s">
        <v>182</v>
      </c>
      <c r="B42" s="466" t="s">
        <v>568</v>
      </c>
      <c r="C42" s="338"/>
    </row>
    <row r="43" spans="1:3" s="464" customFormat="1" ht="12" customHeight="1">
      <c r="A43" s="14" t="s">
        <v>283</v>
      </c>
      <c r="B43" s="466" t="s">
        <v>293</v>
      </c>
      <c r="C43" s="341"/>
    </row>
    <row r="44" spans="1:3" s="464" customFormat="1" ht="12" customHeight="1">
      <c r="A44" s="16" t="s">
        <v>284</v>
      </c>
      <c r="B44" s="467" t="s">
        <v>446</v>
      </c>
      <c r="C44" s="451"/>
    </row>
    <row r="45" spans="1:3" s="464" customFormat="1" ht="12" customHeight="1" thickBot="1">
      <c r="A45" s="16" t="s">
        <v>445</v>
      </c>
      <c r="B45" s="333" t="s">
        <v>294</v>
      </c>
      <c r="C45" s="451"/>
    </row>
    <row r="46" spans="1:3" s="464" customFormat="1" ht="12" customHeight="1" thickBot="1">
      <c r="A46" s="20" t="s">
        <v>23</v>
      </c>
      <c r="B46" s="21" t="s">
        <v>295</v>
      </c>
      <c r="C46" s="336">
        <f>SUM(C47:C51)</f>
        <v>0</v>
      </c>
    </row>
    <row r="47" spans="1:3" s="464" customFormat="1" ht="12" customHeight="1">
      <c r="A47" s="15" t="s">
        <v>96</v>
      </c>
      <c r="B47" s="465" t="s">
        <v>299</v>
      </c>
      <c r="C47" s="510"/>
    </row>
    <row r="48" spans="1:3" s="464" customFormat="1" ht="12" customHeight="1">
      <c r="A48" s="14" t="s">
        <v>97</v>
      </c>
      <c r="B48" s="466" t="s">
        <v>300</v>
      </c>
      <c r="C48" s="341"/>
    </row>
    <row r="49" spans="1:3" s="464" customFormat="1" ht="12" customHeight="1">
      <c r="A49" s="14" t="s">
        <v>296</v>
      </c>
      <c r="B49" s="466" t="s">
        <v>301</v>
      </c>
      <c r="C49" s="341"/>
    </row>
    <row r="50" spans="1:3" s="464" customFormat="1" ht="12" customHeight="1">
      <c r="A50" s="14" t="s">
        <v>297</v>
      </c>
      <c r="B50" s="466" t="s">
        <v>302</v>
      </c>
      <c r="C50" s="341"/>
    </row>
    <row r="51" spans="1:3" s="464" customFormat="1" ht="12" customHeight="1" thickBot="1">
      <c r="A51" s="16" t="s">
        <v>298</v>
      </c>
      <c r="B51" s="333" t="s">
        <v>303</v>
      </c>
      <c r="C51" s="451"/>
    </row>
    <row r="52" spans="1:3" s="464" customFormat="1" ht="12" customHeight="1" thickBot="1">
      <c r="A52" s="20" t="s">
        <v>183</v>
      </c>
      <c r="B52" s="21" t="s">
        <v>304</v>
      </c>
      <c r="C52" s="336">
        <f>SUM(C53:C55)</f>
        <v>0</v>
      </c>
    </row>
    <row r="53" spans="1:3" s="464" customFormat="1" ht="12" customHeight="1">
      <c r="A53" s="15" t="s">
        <v>98</v>
      </c>
      <c r="B53" s="465" t="s">
        <v>305</v>
      </c>
      <c r="C53" s="339"/>
    </row>
    <row r="54" spans="1:3" s="464" customFormat="1" ht="12" customHeight="1">
      <c r="A54" s="14" t="s">
        <v>99</v>
      </c>
      <c r="B54" s="466" t="s">
        <v>436</v>
      </c>
      <c r="C54" s="338"/>
    </row>
    <row r="55" spans="1:3" s="464" customFormat="1" ht="12" customHeight="1">
      <c r="A55" s="14" t="s">
        <v>308</v>
      </c>
      <c r="B55" s="466" t="s">
        <v>306</v>
      </c>
      <c r="C55" s="338"/>
    </row>
    <row r="56" spans="1:3" s="464" customFormat="1" ht="12" customHeight="1" thickBot="1">
      <c r="A56" s="16" t="s">
        <v>309</v>
      </c>
      <c r="B56" s="333" t="s">
        <v>307</v>
      </c>
      <c r="C56" s="340"/>
    </row>
    <row r="57" spans="1:3" s="464" customFormat="1" ht="12" customHeight="1" thickBot="1">
      <c r="A57" s="20" t="s">
        <v>25</v>
      </c>
      <c r="B57" s="331" t="s">
        <v>310</v>
      </c>
      <c r="C57" s="336">
        <f>SUM(C58:C60)</f>
        <v>0</v>
      </c>
    </row>
    <row r="58" spans="1:3" s="464" customFormat="1" ht="12" customHeight="1">
      <c r="A58" s="15" t="s">
        <v>184</v>
      </c>
      <c r="B58" s="465" t="s">
        <v>312</v>
      </c>
      <c r="C58" s="341"/>
    </row>
    <row r="59" spans="1:3" s="464" customFormat="1" ht="12" customHeight="1">
      <c r="A59" s="14" t="s">
        <v>185</v>
      </c>
      <c r="B59" s="466" t="s">
        <v>437</v>
      </c>
      <c r="C59" s="341"/>
    </row>
    <row r="60" spans="1:3" s="464" customFormat="1" ht="12" customHeight="1">
      <c r="A60" s="14" t="s">
        <v>236</v>
      </c>
      <c r="B60" s="466" t="s">
        <v>313</v>
      </c>
      <c r="C60" s="341"/>
    </row>
    <row r="61" spans="1:3" s="464" customFormat="1" ht="12" customHeight="1" thickBot="1">
      <c r="A61" s="16" t="s">
        <v>311</v>
      </c>
      <c r="B61" s="333" t="s">
        <v>314</v>
      </c>
      <c r="C61" s="341"/>
    </row>
    <row r="62" spans="1:3" s="464" customFormat="1" ht="12" customHeight="1" thickBot="1">
      <c r="A62" s="545" t="s">
        <v>486</v>
      </c>
      <c r="B62" s="21" t="s">
        <v>315</v>
      </c>
      <c r="C62" s="342">
        <f>+C5+C12+C19+C26+C34+C46+C52+C57</f>
        <v>538270</v>
      </c>
    </row>
    <row r="63" spans="1:3" s="464" customFormat="1" ht="12" customHeight="1" thickBot="1">
      <c r="A63" s="513" t="s">
        <v>316</v>
      </c>
      <c r="B63" s="331" t="s">
        <v>317</v>
      </c>
      <c r="C63" s="336">
        <f>SUM(C64:C66)</f>
        <v>0</v>
      </c>
    </row>
    <row r="64" spans="1:3" s="464" customFormat="1" ht="12" customHeight="1">
      <c r="A64" s="15" t="s">
        <v>348</v>
      </c>
      <c r="B64" s="465" t="s">
        <v>318</v>
      </c>
      <c r="C64" s="341"/>
    </row>
    <row r="65" spans="1:3" s="464" customFormat="1" ht="12" customHeight="1">
      <c r="A65" s="14" t="s">
        <v>357</v>
      </c>
      <c r="B65" s="466" t="s">
        <v>319</v>
      </c>
      <c r="C65" s="341"/>
    </row>
    <row r="66" spans="1:3" s="464" customFormat="1" ht="12" customHeight="1" thickBot="1">
      <c r="A66" s="16" t="s">
        <v>358</v>
      </c>
      <c r="B66" s="539" t="s">
        <v>471</v>
      </c>
      <c r="C66" s="341"/>
    </row>
    <row r="67" spans="1:3" s="464" customFormat="1" ht="12" customHeight="1" thickBot="1">
      <c r="A67" s="513" t="s">
        <v>321</v>
      </c>
      <c r="B67" s="331" t="s">
        <v>322</v>
      </c>
      <c r="C67" s="336">
        <f>SUM(C68:C71)</f>
        <v>0</v>
      </c>
    </row>
    <row r="68" spans="1:3" s="464" customFormat="1" ht="12" customHeight="1">
      <c r="A68" s="15" t="s">
        <v>153</v>
      </c>
      <c r="B68" s="465" t="s">
        <v>323</v>
      </c>
      <c r="C68" s="341"/>
    </row>
    <row r="69" spans="1:3" s="464" customFormat="1" ht="12" customHeight="1">
      <c r="A69" s="14" t="s">
        <v>154</v>
      </c>
      <c r="B69" s="466" t="s">
        <v>324</v>
      </c>
      <c r="C69" s="341"/>
    </row>
    <row r="70" spans="1:3" s="464" customFormat="1" ht="12" customHeight="1">
      <c r="A70" s="14" t="s">
        <v>349</v>
      </c>
      <c r="B70" s="466" t="s">
        <v>325</v>
      </c>
      <c r="C70" s="341"/>
    </row>
    <row r="71" spans="1:3" s="464" customFormat="1" ht="12" customHeight="1" thickBot="1">
      <c r="A71" s="16" t="s">
        <v>350</v>
      </c>
      <c r="B71" s="333" t="s">
        <v>326</v>
      </c>
      <c r="C71" s="341"/>
    </row>
    <row r="72" spans="1:3" s="464" customFormat="1" ht="12" customHeight="1" thickBot="1">
      <c r="A72" s="513" t="s">
        <v>327</v>
      </c>
      <c r="B72" s="331" t="s">
        <v>328</v>
      </c>
      <c r="C72" s="336">
        <f>SUM(C73:C74)</f>
        <v>98675</v>
      </c>
    </row>
    <row r="73" spans="1:3" s="464" customFormat="1" ht="12" customHeight="1">
      <c r="A73" s="15" t="s">
        <v>351</v>
      </c>
      <c r="B73" s="465" t="s">
        <v>329</v>
      </c>
      <c r="C73" s="341"/>
    </row>
    <row r="74" spans="1:3" s="464" customFormat="1" ht="12" customHeight="1" thickBot="1">
      <c r="A74" s="16" t="s">
        <v>352</v>
      </c>
      <c r="B74" s="333" t="s">
        <v>330</v>
      </c>
      <c r="C74" s="341">
        <v>98675</v>
      </c>
    </row>
    <row r="75" spans="1:3" s="464" customFormat="1" ht="12" customHeight="1" thickBot="1">
      <c r="A75" s="513" t="s">
        <v>331</v>
      </c>
      <c r="B75" s="331" t="s">
        <v>332</v>
      </c>
      <c r="C75" s="336">
        <f>SUM(C76:C78)</f>
        <v>0</v>
      </c>
    </row>
    <row r="76" spans="1:3" s="464" customFormat="1" ht="12" customHeight="1">
      <c r="A76" s="15" t="s">
        <v>353</v>
      </c>
      <c r="B76" s="465" t="s">
        <v>333</v>
      </c>
      <c r="C76" s="341"/>
    </row>
    <row r="77" spans="1:3" s="464" customFormat="1" ht="12" customHeight="1">
      <c r="A77" s="14" t="s">
        <v>354</v>
      </c>
      <c r="B77" s="466" t="s">
        <v>334</v>
      </c>
      <c r="C77" s="341"/>
    </row>
    <row r="78" spans="1:3" s="464" customFormat="1" ht="12" customHeight="1" thickBot="1">
      <c r="A78" s="16" t="s">
        <v>355</v>
      </c>
      <c r="B78" s="333" t="s">
        <v>335</v>
      </c>
      <c r="C78" s="341"/>
    </row>
    <row r="79" spans="1:3" s="464" customFormat="1" ht="12" customHeight="1" thickBot="1">
      <c r="A79" s="513" t="s">
        <v>336</v>
      </c>
      <c r="B79" s="331" t="s">
        <v>356</v>
      </c>
      <c r="C79" s="336">
        <f>SUM(C80:C83)</f>
        <v>0</v>
      </c>
    </row>
    <row r="80" spans="1:3" s="464" customFormat="1" ht="12" customHeight="1">
      <c r="A80" s="469" t="s">
        <v>337</v>
      </c>
      <c r="B80" s="465" t="s">
        <v>338</v>
      </c>
      <c r="C80" s="341"/>
    </row>
    <row r="81" spans="1:3" s="464" customFormat="1" ht="12" customHeight="1">
      <c r="A81" s="470" t="s">
        <v>339</v>
      </c>
      <c r="B81" s="466" t="s">
        <v>340</v>
      </c>
      <c r="C81" s="341"/>
    </row>
    <row r="82" spans="1:3" s="464" customFormat="1" ht="12" customHeight="1">
      <c r="A82" s="470" t="s">
        <v>341</v>
      </c>
      <c r="B82" s="466" t="s">
        <v>342</v>
      </c>
      <c r="C82" s="341"/>
    </row>
    <row r="83" spans="1:3" s="464" customFormat="1" ht="12" customHeight="1" thickBot="1">
      <c r="A83" s="471" t="s">
        <v>343</v>
      </c>
      <c r="B83" s="333" t="s">
        <v>344</v>
      </c>
      <c r="C83" s="341"/>
    </row>
    <row r="84" spans="1:3" s="464" customFormat="1" ht="12" customHeight="1" thickBot="1">
      <c r="A84" s="513" t="s">
        <v>345</v>
      </c>
      <c r="B84" s="331" t="s">
        <v>485</v>
      </c>
      <c r="C84" s="511"/>
    </row>
    <row r="85" spans="1:3" s="464" customFormat="1" ht="13.5" customHeight="1" thickBot="1">
      <c r="A85" s="513" t="s">
        <v>347</v>
      </c>
      <c r="B85" s="331" t="s">
        <v>346</v>
      </c>
      <c r="C85" s="511"/>
    </row>
    <row r="86" spans="1:3" s="464" customFormat="1" ht="15.75" customHeight="1" thickBot="1">
      <c r="A86" s="513" t="s">
        <v>359</v>
      </c>
      <c r="B86" s="472" t="s">
        <v>488</v>
      </c>
      <c r="C86" s="342">
        <f>+C63+C67+C72+C75+C79+C85+C84</f>
        <v>98675</v>
      </c>
    </row>
    <row r="87" spans="1:3" s="464" customFormat="1" ht="16.5" customHeight="1" thickBot="1">
      <c r="A87" s="514" t="s">
        <v>487</v>
      </c>
      <c r="B87" s="473" t="s">
        <v>489</v>
      </c>
      <c r="C87" s="342">
        <f>+C62+C86</f>
        <v>636945</v>
      </c>
    </row>
    <row r="88" spans="1:3" s="464" customFormat="1" ht="83.25" customHeight="1">
      <c r="A88" s="5"/>
      <c r="B88" s="6"/>
      <c r="C88" s="343"/>
    </row>
    <row r="89" spans="1:3" ht="16.5" customHeight="1">
      <c r="A89" s="627" t="s">
        <v>47</v>
      </c>
      <c r="B89" s="627"/>
      <c r="C89" s="627"/>
    </row>
    <row r="90" spans="1:3" s="474" customFormat="1" ht="16.5" customHeight="1" thickBot="1">
      <c r="A90" s="628" t="s">
        <v>157</v>
      </c>
      <c r="B90" s="628"/>
      <c r="C90" s="163" t="s">
        <v>235</v>
      </c>
    </row>
    <row r="91" spans="1:3" ht="37.5" customHeight="1" thickBot="1">
      <c r="A91" s="23" t="s">
        <v>71</v>
      </c>
      <c r="B91" s="24" t="s">
        <v>48</v>
      </c>
      <c r="C91" s="41" t="str">
        <f>+C3</f>
        <v>2016. évi előirányzat</v>
      </c>
    </row>
    <row r="92" spans="1:3" s="463" customFormat="1" ht="12" customHeight="1" thickBot="1">
      <c r="A92" s="33"/>
      <c r="B92" s="34" t="s">
        <v>503</v>
      </c>
      <c r="C92" s="35" t="s">
        <v>504</v>
      </c>
    </row>
    <row r="93" spans="1:3" ht="12" customHeight="1" thickBot="1">
      <c r="A93" s="22" t="s">
        <v>18</v>
      </c>
      <c r="B93" s="31" t="s">
        <v>447</v>
      </c>
      <c r="C93" s="335">
        <f>C94+C95+C96+C97+C98+C111</f>
        <v>632886</v>
      </c>
    </row>
    <row r="94" spans="1:3" ht="12" customHeight="1">
      <c r="A94" s="17" t="s">
        <v>100</v>
      </c>
      <c r="B94" s="10" t="s">
        <v>49</v>
      </c>
      <c r="C94" s="337">
        <v>276295</v>
      </c>
    </row>
    <row r="95" spans="1:3" ht="12" customHeight="1">
      <c r="A95" s="14" t="s">
        <v>101</v>
      </c>
      <c r="B95" s="8" t="s">
        <v>186</v>
      </c>
      <c r="C95" s="338">
        <v>64668</v>
      </c>
    </row>
    <row r="96" spans="1:3" ht="12" customHeight="1">
      <c r="A96" s="14" t="s">
        <v>102</v>
      </c>
      <c r="B96" s="8" t="s">
        <v>143</v>
      </c>
      <c r="C96" s="340">
        <v>245743</v>
      </c>
    </row>
    <row r="97" spans="1:3" ht="12" customHeight="1">
      <c r="A97" s="14" t="s">
        <v>103</v>
      </c>
      <c r="B97" s="11" t="s">
        <v>187</v>
      </c>
      <c r="C97" s="340">
        <v>13950</v>
      </c>
    </row>
    <row r="98" spans="1:3" ht="12" customHeight="1">
      <c r="A98" s="14" t="s">
        <v>114</v>
      </c>
      <c r="B98" s="19" t="s">
        <v>188</v>
      </c>
      <c r="C98" s="340">
        <v>12230</v>
      </c>
    </row>
    <row r="99" spans="1:3" ht="12" customHeight="1">
      <c r="A99" s="14" t="s">
        <v>104</v>
      </c>
      <c r="B99" s="8" t="s">
        <v>452</v>
      </c>
      <c r="C99" s="340"/>
    </row>
    <row r="100" spans="1:3" ht="12" customHeight="1">
      <c r="A100" s="14" t="s">
        <v>105</v>
      </c>
      <c r="B100" s="168" t="s">
        <v>451</v>
      </c>
      <c r="C100" s="340"/>
    </row>
    <row r="101" spans="1:3" ht="12" customHeight="1">
      <c r="A101" s="14" t="s">
        <v>115</v>
      </c>
      <c r="B101" s="168" t="s">
        <v>450</v>
      </c>
      <c r="C101" s="340"/>
    </row>
    <row r="102" spans="1:3" ht="12" customHeight="1">
      <c r="A102" s="14" t="s">
        <v>116</v>
      </c>
      <c r="B102" s="166" t="s">
        <v>362</v>
      </c>
      <c r="C102" s="340"/>
    </row>
    <row r="103" spans="1:3" ht="12" customHeight="1">
      <c r="A103" s="14" t="s">
        <v>117</v>
      </c>
      <c r="B103" s="167" t="s">
        <v>363</v>
      </c>
      <c r="C103" s="340"/>
    </row>
    <row r="104" spans="1:3" ht="12" customHeight="1">
      <c r="A104" s="14" t="s">
        <v>118</v>
      </c>
      <c r="B104" s="167" t="s">
        <v>364</v>
      </c>
      <c r="C104" s="340"/>
    </row>
    <row r="105" spans="1:3" ht="12" customHeight="1">
      <c r="A105" s="14" t="s">
        <v>120</v>
      </c>
      <c r="B105" s="166" t="s">
        <v>365</v>
      </c>
      <c r="C105" s="340">
        <v>9149</v>
      </c>
    </row>
    <row r="106" spans="1:3" ht="12" customHeight="1">
      <c r="A106" s="14" t="s">
        <v>189</v>
      </c>
      <c r="B106" s="166" t="s">
        <v>366</v>
      </c>
      <c r="C106" s="340"/>
    </row>
    <row r="107" spans="1:3" ht="12" customHeight="1">
      <c r="A107" s="14" t="s">
        <v>360</v>
      </c>
      <c r="B107" s="167" t="s">
        <v>367</v>
      </c>
      <c r="C107" s="340"/>
    </row>
    <row r="108" spans="1:3" ht="12" customHeight="1">
      <c r="A108" s="13" t="s">
        <v>361</v>
      </c>
      <c r="B108" s="168" t="s">
        <v>368</v>
      </c>
      <c r="C108" s="340"/>
    </row>
    <row r="109" spans="1:3" ht="12" customHeight="1">
      <c r="A109" s="14" t="s">
        <v>448</v>
      </c>
      <c r="B109" s="168" t="s">
        <v>369</v>
      </c>
      <c r="C109" s="340"/>
    </row>
    <row r="110" spans="1:3" ht="12" customHeight="1">
      <c r="A110" s="16" t="s">
        <v>449</v>
      </c>
      <c r="B110" s="168" t="s">
        <v>370</v>
      </c>
      <c r="C110" s="340">
        <v>3081</v>
      </c>
    </row>
    <row r="111" spans="1:3" ht="12" customHeight="1">
      <c r="A111" s="14" t="s">
        <v>453</v>
      </c>
      <c r="B111" s="11" t="s">
        <v>50</v>
      </c>
      <c r="C111" s="338">
        <f>SUM(C112:C113)</f>
        <v>20000</v>
      </c>
    </row>
    <row r="112" spans="1:3" ht="12" customHeight="1">
      <c r="A112" s="14" t="s">
        <v>454</v>
      </c>
      <c r="B112" s="8" t="s">
        <v>456</v>
      </c>
      <c r="C112" s="338">
        <v>20000</v>
      </c>
    </row>
    <row r="113" spans="1:3" ht="12" customHeight="1" thickBot="1">
      <c r="A113" s="18" t="s">
        <v>455</v>
      </c>
      <c r="B113" s="543" t="s">
        <v>457</v>
      </c>
      <c r="C113" s="344"/>
    </row>
    <row r="114" spans="1:3" ht="12" customHeight="1" thickBot="1">
      <c r="A114" s="540" t="s">
        <v>19</v>
      </c>
      <c r="B114" s="541" t="s">
        <v>371</v>
      </c>
      <c r="C114" s="542">
        <f>+C115+C117+C119</f>
        <v>4059</v>
      </c>
    </row>
    <row r="115" spans="1:3" ht="12" customHeight="1">
      <c r="A115" s="15" t="s">
        <v>106</v>
      </c>
      <c r="B115" s="8" t="s">
        <v>234</v>
      </c>
      <c r="C115" s="339">
        <v>635</v>
      </c>
    </row>
    <row r="116" spans="1:3" ht="12" customHeight="1">
      <c r="A116" s="15" t="s">
        <v>107</v>
      </c>
      <c r="B116" s="12" t="s">
        <v>375</v>
      </c>
      <c r="C116" s="339"/>
    </row>
    <row r="117" spans="1:3" ht="12" customHeight="1">
      <c r="A117" s="15" t="s">
        <v>108</v>
      </c>
      <c r="B117" s="12" t="s">
        <v>190</v>
      </c>
      <c r="C117" s="338">
        <v>0</v>
      </c>
    </row>
    <row r="118" spans="1:3" ht="12" customHeight="1">
      <c r="A118" s="15" t="s">
        <v>109</v>
      </c>
      <c r="B118" s="12" t="s">
        <v>376</v>
      </c>
      <c r="C118" s="303"/>
    </row>
    <row r="119" spans="1:3" ht="12" customHeight="1">
      <c r="A119" s="15" t="s">
        <v>110</v>
      </c>
      <c r="B119" s="333" t="s">
        <v>237</v>
      </c>
      <c r="C119" s="303">
        <v>3424</v>
      </c>
    </row>
    <row r="120" spans="1:3" ht="12" customHeight="1">
      <c r="A120" s="15" t="s">
        <v>119</v>
      </c>
      <c r="B120" s="332" t="s">
        <v>438</v>
      </c>
      <c r="C120" s="303"/>
    </row>
    <row r="121" spans="1:3" ht="12" customHeight="1">
      <c r="A121" s="15" t="s">
        <v>121</v>
      </c>
      <c r="B121" s="461" t="s">
        <v>381</v>
      </c>
      <c r="C121" s="303"/>
    </row>
    <row r="122" spans="1:3" ht="15.75">
      <c r="A122" s="15" t="s">
        <v>191</v>
      </c>
      <c r="B122" s="167" t="s">
        <v>364</v>
      </c>
      <c r="C122" s="303"/>
    </row>
    <row r="123" spans="1:3" ht="12" customHeight="1">
      <c r="A123" s="15" t="s">
        <v>192</v>
      </c>
      <c r="B123" s="167" t="s">
        <v>380</v>
      </c>
      <c r="C123" s="303"/>
    </row>
    <row r="124" spans="1:3" ht="12" customHeight="1">
      <c r="A124" s="15" t="s">
        <v>193</v>
      </c>
      <c r="B124" s="167" t="s">
        <v>379</v>
      </c>
      <c r="C124" s="303"/>
    </row>
    <row r="125" spans="1:3" ht="12" customHeight="1">
      <c r="A125" s="15" t="s">
        <v>372</v>
      </c>
      <c r="B125" s="167" t="s">
        <v>367</v>
      </c>
      <c r="C125" s="303"/>
    </row>
    <row r="126" spans="1:3" ht="12" customHeight="1">
      <c r="A126" s="15" t="s">
        <v>373</v>
      </c>
      <c r="B126" s="167" t="s">
        <v>378</v>
      </c>
      <c r="C126" s="303"/>
    </row>
    <row r="127" spans="1:3" ht="16.5" thickBot="1">
      <c r="A127" s="13" t="s">
        <v>374</v>
      </c>
      <c r="B127" s="167" t="s">
        <v>377</v>
      </c>
      <c r="C127" s="305">
        <v>3424</v>
      </c>
    </row>
    <row r="128" spans="1:3" ht="12" customHeight="1" thickBot="1">
      <c r="A128" s="20" t="s">
        <v>20</v>
      </c>
      <c r="B128" s="147" t="s">
        <v>458</v>
      </c>
      <c r="C128" s="336">
        <f>+C93+C114</f>
        <v>636945</v>
      </c>
    </row>
    <row r="129" spans="1:3" ht="12" customHeight="1" thickBot="1">
      <c r="A129" s="20" t="s">
        <v>21</v>
      </c>
      <c r="B129" s="147" t="s">
        <v>459</v>
      </c>
      <c r="C129" s="336">
        <f>+C130+C131+C132</f>
        <v>0</v>
      </c>
    </row>
    <row r="130" spans="1:3" ht="12" customHeight="1">
      <c r="A130" s="15" t="s">
        <v>276</v>
      </c>
      <c r="B130" s="12" t="s">
        <v>466</v>
      </c>
      <c r="C130" s="303"/>
    </row>
    <row r="131" spans="1:3" ht="12" customHeight="1">
      <c r="A131" s="15" t="s">
        <v>277</v>
      </c>
      <c r="B131" s="12" t="s">
        <v>467</v>
      </c>
      <c r="C131" s="303"/>
    </row>
    <row r="132" spans="1:3" ht="12" customHeight="1" thickBot="1">
      <c r="A132" s="13" t="s">
        <v>278</v>
      </c>
      <c r="B132" s="12" t="s">
        <v>468</v>
      </c>
      <c r="C132" s="303"/>
    </row>
    <row r="133" spans="1:3" ht="12" customHeight="1" thickBot="1">
      <c r="A133" s="20" t="s">
        <v>22</v>
      </c>
      <c r="B133" s="147" t="s">
        <v>460</v>
      </c>
      <c r="C133" s="336">
        <f>SUM(C134:C139)</f>
        <v>0</v>
      </c>
    </row>
    <row r="134" spans="1:3" ht="12" customHeight="1">
      <c r="A134" s="15" t="s">
        <v>93</v>
      </c>
      <c r="B134" s="9" t="s">
        <v>469</v>
      </c>
      <c r="C134" s="303"/>
    </row>
    <row r="135" spans="1:3" ht="12" customHeight="1">
      <c r="A135" s="15" t="s">
        <v>94</v>
      </c>
      <c r="B135" s="9" t="s">
        <v>461</v>
      </c>
      <c r="C135" s="303"/>
    </row>
    <row r="136" spans="1:3" ht="12" customHeight="1">
      <c r="A136" s="15" t="s">
        <v>95</v>
      </c>
      <c r="B136" s="9" t="s">
        <v>462</v>
      </c>
      <c r="C136" s="303"/>
    </row>
    <row r="137" spans="1:3" ht="12" customHeight="1">
      <c r="A137" s="15" t="s">
        <v>178</v>
      </c>
      <c r="B137" s="9" t="s">
        <v>463</v>
      </c>
      <c r="C137" s="303"/>
    </row>
    <row r="138" spans="1:3" ht="12" customHeight="1">
      <c r="A138" s="15" t="s">
        <v>179</v>
      </c>
      <c r="B138" s="9" t="s">
        <v>464</v>
      </c>
      <c r="C138" s="303"/>
    </row>
    <row r="139" spans="1:3" ht="12" customHeight="1" thickBot="1">
      <c r="A139" s="13" t="s">
        <v>180</v>
      </c>
      <c r="B139" s="9" t="s">
        <v>465</v>
      </c>
      <c r="C139" s="303"/>
    </row>
    <row r="140" spans="1:3" ht="12" customHeight="1" thickBot="1">
      <c r="A140" s="20" t="s">
        <v>23</v>
      </c>
      <c r="B140" s="147" t="s">
        <v>473</v>
      </c>
      <c r="C140" s="342">
        <f>+C141+C142+C143+C144</f>
        <v>0</v>
      </c>
    </row>
    <row r="141" spans="1:3" ht="12" customHeight="1">
      <c r="A141" s="15" t="s">
        <v>96</v>
      </c>
      <c r="B141" s="9" t="s">
        <v>382</v>
      </c>
      <c r="C141" s="303"/>
    </row>
    <row r="142" spans="1:3" ht="12" customHeight="1">
      <c r="A142" s="15" t="s">
        <v>97</v>
      </c>
      <c r="B142" s="9" t="s">
        <v>383</v>
      </c>
      <c r="C142" s="303"/>
    </row>
    <row r="143" spans="1:3" ht="12" customHeight="1">
      <c r="A143" s="15" t="s">
        <v>296</v>
      </c>
      <c r="B143" s="9" t="s">
        <v>474</v>
      </c>
      <c r="C143" s="303"/>
    </row>
    <row r="144" spans="1:3" ht="12" customHeight="1" thickBot="1">
      <c r="A144" s="13" t="s">
        <v>297</v>
      </c>
      <c r="B144" s="7" t="s">
        <v>402</v>
      </c>
      <c r="C144" s="303"/>
    </row>
    <row r="145" spans="1:3" ht="12" customHeight="1" thickBot="1">
      <c r="A145" s="20" t="s">
        <v>24</v>
      </c>
      <c r="B145" s="147" t="s">
        <v>475</v>
      </c>
      <c r="C145" s="345">
        <f>SUM(C146:C150)</f>
        <v>0</v>
      </c>
    </row>
    <row r="146" spans="1:3" ht="12" customHeight="1">
      <c r="A146" s="15" t="s">
        <v>98</v>
      </c>
      <c r="B146" s="9" t="s">
        <v>470</v>
      </c>
      <c r="C146" s="303"/>
    </row>
    <row r="147" spans="1:3" ht="12" customHeight="1">
      <c r="A147" s="15" t="s">
        <v>99</v>
      </c>
      <c r="B147" s="9" t="s">
        <v>477</v>
      </c>
      <c r="C147" s="303"/>
    </row>
    <row r="148" spans="1:3" ht="12" customHeight="1">
      <c r="A148" s="15" t="s">
        <v>308</v>
      </c>
      <c r="B148" s="9" t="s">
        <v>472</v>
      </c>
      <c r="C148" s="303"/>
    </row>
    <row r="149" spans="1:3" ht="12" customHeight="1">
      <c r="A149" s="15" t="s">
        <v>309</v>
      </c>
      <c r="B149" s="9" t="s">
        <v>478</v>
      </c>
      <c r="C149" s="303"/>
    </row>
    <row r="150" spans="1:3" ht="12" customHeight="1" thickBot="1">
      <c r="A150" s="15" t="s">
        <v>476</v>
      </c>
      <c r="B150" s="9" t="s">
        <v>479</v>
      </c>
      <c r="C150" s="303"/>
    </row>
    <row r="151" spans="1:3" ht="12" customHeight="1" thickBot="1">
      <c r="A151" s="20" t="s">
        <v>25</v>
      </c>
      <c r="B151" s="147" t="s">
        <v>480</v>
      </c>
      <c r="C151" s="544"/>
    </row>
    <row r="152" spans="1:3" ht="12" customHeight="1" thickBot="1">
      <c r="A152" s="20" t="s">
        <v>26</v>
      </c>
      <c r="B152" s="147" t="s">
        <v>481</v>
      </c>
      <c r="C152" s="544"/>
    </row>
    <row r="153" spans="1:9" ht="15" customHeight="1" thickBot="1">
      <c r="A153" s="20" t="s">
        <v>27</v>
      </c>
      <c r="B153" s="147" t="s">
        <v>483</v>
      </c>
      <c r="C153" s="475">
        <f>+C129+C133+C140+C145+C151+C152</f>
        <v>0</v>
      </c>
      <c r="F153" s="476"/>
      <c r="G153" s="477"/>
      <c r="H153" s="477"/>
      <c r="I153" s="477"/>
    </row>
    <row r="154" spans="1:3" s="464" customFormat="1" ht="12.75" customHeight="1" thickBot="1">
      <c r="A154" s="334" t="s">
        <v>28</v>
      </c>
      <c r="B154" s="427" t="s">
        <v>482</v>
      </c>
      <c r="C154" s="475">
        <f>+C128+C153</f>
        <v>636945</v>
      </c>
    </row>
    <row r="155" ht="7.5" customHeight="1"/>
    <row r="156" spans="1:3" ht="15.75">
      <c r="A156" s="629" t="s">
        <v>384</v>
      </c>
      <c r="B156" s="629"/>
      <c r="C156" s="629"/>
    </row>
    <row r="157" spans="1:3" ht="15" customHeight="1" thickBot="1">
      <c r="A157" s="626" t="s">
        <v>158</v>
      </c>
      <c r="B157" s="626"/>
      <c r="C157" s="346" t="s">
        <v>235</v>
      </c>
    </row>
    <row r="158" spans="1:4" ht="13.5" customHeight="1" thickBot="1">
      <c r="A158" s="20">
        <v>1</v>
      </c>
      <c r="B158" s="30" t="s">
        <v>484</v>
      </c>
      <c r="C158" s="336">
        <f>+C62-C128</f>
        <v>-98675</v>
      </c>
      <c r="D158" s="478"/>
    </row>
    <row r="159" spans="1:3" ht="27.75" customHeight="1" thickBot="1">
      <c r="A159" s="20" t="s">
        <v>19</v>
      </c>
      <c r="B159" s="30" t="s">
        <v>490</v>
      </c>
      <c r="C159" s="336">
        <f>+C86-C153</f>
        <v>98675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Elek Város Önkormányzat
2016. ÉVI KÖLTSÉGVETÉSÉNEK ÖSSZEVONT MÉRLEGE&amp;10
&amp;R&amp;"Times New Roman CE,Félkövér dőlt"&amp;11 1.1. melléklet a 1/2016. (II.23.)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2" sqref="C2"/>
    </sheetView>
  </sheetViews>
  <sheetFormatPr defaultColWidth="9.00390625" defaultRowHeight="12.75"/>
  <cols>
    <col min="1" max="1" width="13.875" style="280" customWidth="1"/>
    <col min="2" max="2" width="79.125" style="281" customWidth="1"/>
    <col min="3" max="3" width="25.00390625" style="281" customWidth="1"/>
    <col min="4" max="16384" width="9.375" style="281" customWidth="1"/>
  </cols>
  <sheetData>
    <row r="1" spans="1:3" s="260" customFormat="1" ht="21" customHeight="1" thickBot="1">
      <c r="A1" s="259"/>
      <c r="B1" s="261"/>
      <c r="C1" s="504" t="str">
        <f>+CONCATENATE("9.3. melléklet a 1/",LEFT(ÖSSZEFÜGGÉSEK!A5,4),". (II.23.) önkormányzati rendelethez")</f>
        <v>9.3. melléklet a 1/2016. (II.23.) önkormányzati rendelethez</v>
      </c>
    </row>
    <row r="2" spans="1:3" s="505" customFormat="1" ht="36">
      <c r="A2" s="455" t="s">
        <v>206</v>
      </c>
      <c r="B2" s="397" t="s">
        <v>577</v>
      </c>
      <c r="C2" s="411" t="s">
        <v>441</v>
      </c>
    </row>
    <row r="3" spans="1:3" s="505" customFormat="1" ht="24.75" thickBot="1">
      <c r="A3" s="498" t="s">
        <v>205</v>
      </c>
      <c r="B3" s="398" t="s">
        <v>410</v>
      </c>
      <c r="C3" s="412"/>
    </row>
    <row r="4" spans="1:3" s="506" customFormat="1" ht="15.75" customHeight="1" thickBot="1">
      <c r="A4" s="263"/>
      <c r="B4" s="398" t="s">
        <v>428</v>
      </c>
      <c r="C4" s="264" t="s">
        <v>55</v>
      </c>
    </row>
    <row r="5" spans="1:3" ht="13.5" thickBot="1">
      <c r="A5" s="456" t="s">
        <v>207</v>
      </c>
      <c r="B5" s="265" t="s">
        <v>572</v>
      </c>
      <c r="C5" s="266" t="s">
        <v>56</v>
      </c>
    </row>
    <row r="6" spans="1:3" s="507" customFormat="1" ht="12.75" customHeight="1" thickBot="1">
      <c r="A6" s="228"/>
      <c r="B6" s="229" t="s">
        <v>503</v>
      </c>
      <c r="C6" s="230" t="s">
        <v>504</v>
      </c>
    </row>
    <row r="7" spans="1:3" s="507" customFormat="1" ht="15.75" customHeight="1" thickBot="1">
      <c r="A7" s="267"/>
      <c r="B7" s="268" t="s">
        <v>57</v>
      </c>
      <c r="C7" s="269"/>
    </row>
    <row r="8" spans="1:3" s="413" customFormat="1" ht="12" customHeight="1" thickBot="1">
      <c r="A8" s="228" t="s">
        <v>18</v>
      </c>
      <c r="B8" s="270" t="s">
        <v>530</v>
      </c>
      <c r="C8" s="356">
        <f>SUM(C9:C19)</f>
        <v>1390</v>
      </c>
    </row>
    <row r="9" spans="1:3" s="413" customFormat="1" ht="12" customHeight="1">
      <c r="A9" s="499" t="s">
        <v>100</v>
      </c>
      <c r="B9" s="10" t="s">
        <v>285</v>
      </c>
      <c r="C9" s="402"/>
    </row>
    <row r="10" spans="1:3" s="413" customFormat="1" ht="12" customHeight="1">
      <c r="A10" s="500" t="s">
        <v>101</v>
      </c>
      <c r="B10" s="8" t="s">
        <v>286</v>
      </c>
      <c r="C10" s="354">
        <v>1390</v>
      </c>
    </row>
    <row r="11" spans="1:3" s="413" customFormat="1" ht="12" customHeight="1">
      <c r="A11" s="500" t="s">
        <v>102</v>
      </c>
      <c r="B11" s="8" t="s">
        <v>287</v>
      </c>
      <c r="C11" s="354"/>
    </row>
    <row r="12" spans="1:3" s="413" customFormat="1" ht="12" customHeight="1">
      <c r="A12" s="500" t="s">
        <v>103</v>
      </c>
      <c r="B12" s="8" t="s">
        <v>288</v>
      </c>
      <c r="C12" s="354"/>
    </row>
    <row r="13" spans="1:3" s="413" customFormat="1" ht="12" customHeight="1">
      <c r="A13" s="500" t="s">
        <v>152</v>
      </c>
      <c r="B13" s="8" t="s">
        <v>289</v>
      </c>
      <c r="C13" s="354"/>
    </row>
    <row r="14" spans="1:3" s="413" customFormat="1" ht="12" customHeight="1">
      <c r="A14" s="500" t="s">
        <v>104</v>
      </c>
      <c r="B14" s="8" t="s">
        <v>411</v>
      </c>
      <c r="C14" s="354"/>
    </row>
    <row r="15" spans="1:3" s="413" customFormat="1" ht="12" customHeight="1">
      <c r="A15" s="500" t="s">
        <v>105</v>
      </c>
      <c r="B15" s="7" t="s">
        <v>412</v>
      </c>
      <c r="C15" s="354"/>
    </row>
    <row r="16" spans="1:3" s="413" customFormat="1" ht="12" customHeight="1">
      <c r="A16" s="500" t="s">
        <v>115</v>
      </c>
      <c r="B16" s="8" t="s">
        <v>292</v>
      </c>
      <c r="C16" s="403"/>
    </row>
    <row r="17" spans="1:3" s="508" customFormat="1" ht="12" customHeight="1">
      <c r="A17" s="500" t="s">
        <v>116</v>
      </c>
      <c r="B17" s="8" t="s">
        <v>293</v>
      </c>
      <c r="C17" s="354"/>
    </row>
    <row r="18" spans="1:3" s="508" customFormat="1" ht="12" customHeight="1">
      <c r="A18" s="500" t="s">
        <v>117</v>
      </c>
      <c r="B18" s="8" t="s">
        <v>446</v>
      </c>
      <c r="C18" s="355"/>
    </row>
    <row r="19" spans="1:3" s="508" customFormat="1" ht="12" customHeight="1" thickBot="1">
      <c r="A19" s="500" t="s">
        <v>118</v>
      </c>
      <c r="B19" s="7" t="s">
        <v>294</v>
      </c>
      <c r="C19" s="355"/>
    </row>
    <row r="20" spans="1:3" s="413" customFormat="1" ht="12" customHeight="1" thickBot="1">
      <c r="A20" s="228" t="s">
        <v>19</v>
      </c>
      <c r="B20" s="270" t="s">
        <v>413</v>
      </c>
      <c r="C20" s="356">
        <f>SUM(C21:C23)</f>
        <v>0</v>
      </c>
    </row>
    <row r="21" spans="1:3" s="508" customFormat="1" ht="12" customHeight="1">
      <c r="A21" s="500" t="s">
        <v>106</v>
      </c>
      <c r="B21" s="9" t="s">
        <v>266</v>
      </c>
      <c r="C21" s="354"/>
    </row>
    <row r="22" spans="1:3" s="508" customFormat="1" ht="12" customHeight="1">
      <c r="A22" s="500" t="s">
        <v>107</v>
      </c>
      <c r="B22" s="8" t="s">
        <v>414</v>
      </c>
      <c r="C22" s="354"/>
    </row>
    <row r="23" spans="1:3" s="508" customFormat="1" ht="12" customHeight="1">
      <c r="A23" s="500" t="s">
        <v>108</v>
      </c>
      <c r="B23" s="8" t="s">
        <v>415</v>
      </c>
      <c r="C23" s="354"/>
    </row>
    <row r="24" spans="1:3" s="508" customFormat="1" ht="12" customHeight="1" thickBot="1">
      <c r="A24" s="500" t="s">
        <v>109</v>
      </c>
      <c r="B24" s="8" t="s">
        <v>532</v>
      </c>
      <c r="C24" s="354"/>
    </row>
    <row r="25" spans="1:3" s="508" customFormat="1" ht="12" customHeight="1" thickBot="1">
      <c r="A25" s="236" t="s">
        <v>20</v>
      </c>
      <c r="B25" s="147" t="s">
        <v>177</v>
      </c>
      <c r="C25" s="383"/>
    </row>
    <row r="26" spans="1:3" s="508" customFormat="1" ht="12" customHeight="1" thickBot="1">
      <c r="A26" s="236" t="s">
        <v>21</v>
      </c>
      <c r="B26" s="147" t="s">
        <v>416</v>
      </c>
      <c r="C26" s="356">
        <f>+C27+C28</f>
        <v>0</v>
      </c>
    </row>
    <row r="27" spans="1:3" s="508" customFormat="1" ht="12" customHeight="1">
      <c r="A27" s="501" t="s">
        <v>276</v>
      </c>
      <c r="B27" s="502" t="s">
        <v>414</v>
      </c>
      <c r="C27" s="91"/>
    </row>
    <row r="28" spans="1:3" s="508" customFormat="1" ht="12" customHeight="1">
      <c r="A28" s="501" t="s">
        <v>277</v>
      </c>
      <c r="B28" s="503" t="s">
        <v>417</v>
      </c>
      <c r="C28" s="357"/>
    </row>
    <row r="29" spans="1:3" s="508" customFormat="1" ht="12" customHeight="1" thickBot="1">
      <c r="A29" s="500" t="s">
        <v>278</v>
      </c>
      <c r="B29" s="165" t="s">
        <v>533</v>
      </c>
      <c r="C29" s="98"/>
    </row>
    <row r="30" spans="1:3" s="508" customFormat="1" ht="12" customHeight="1" thickBot="1">
      <c r="A30" s="236" t="s">
        <v>22</v>
      </c>
      <c r="B30" s="147" t="s">
        <v>418</v>
      </c>
      <c r="C30" s="356">
        <f>+C31+C32+C33</f>
        <v>0</v>
      </c>
    </row>
    <row r="31" spans="1:3" s="508" customFormat="1" ht="12" customHeight="1">
      <c r="A31" s="501" t="s">
        <v>93</v>
      </c>
      <c r="B31" s="502" t="s">
        <v>299</v>
      </c>
      <c r="C31" s="91"/>
    </row>
    <row r="32" spans="1:3" s="508" customFormat="1" ht="12" customHeight="1">
      <c r="A32" s="501" t="s">
        <v>94</v>
      </c>
      <c r="B32" s="503" t="s">
        <v>300</v>
      </c>
      <c r="C32" s="357"/>
    </row>
    <row r="33" spans="1:3" s="508" customFormat="1" ht="12" customHeight="1" thickBot="1">
      <c r="A33" s="500" t="s">
        <v>95</v>
      </c>
      <c r="B33" s="165" t="s">
        <v>301</v>
      </c>
      <c r="C33" s="98"/>
    </row>
    <row r="34" spans="1:3" s="413" customFormat="1" ht="12" customHeight="1" thickBot="1">
      <c r="A34" s="236" t="s">
        <v>23</v>
      </c>
      <c r="B34" s="147" t="s">
        <v>387</v>
      </c>
      <c r="C34" s="383"/>
    </row>
    <row r="35" spans="1:3" s="413" customFormat="1" ht="12" customHeight="1" thickBot="1">
      <c r="A35" s="236" t="s">
        <v>24</v>
      </c>
      <c r="B35" s="147" t="s">
        <v>419</v>
      </c>
      <c r="C35" s="404"/>
    </row>
    <row r="36" spans="1:3" s="413" customFormat="1" ht="12" customHeight="1" thickBot="1">
      <c r="A36" s="228" t="s">
        <v>25</v>
      </c>
      <c r="B36" s="147" t="s">
        <v>534</v>
      </c>
      <c r="C36" s="405">
        <f>+C8+C20+C25+C26+C30+C34+C35</f>
        <v>1390</v>
      </c>
    </row>
    <row r="37" spans="1:3" s="413" customFormat="1" ht="12" customHeight="1" thickBot="1">
      <c r="A37" s="271" t="s">
        <v>26</v>
      </c>
      <c r="B37" s="147" t="s">
        <v>420</v>
      </c>
      <c r="C37" s="405">
        <f>+C38+C39+C40</f>
        <v>7919</v>
      </c>
    </row>
    <row r="38" spans="1:3" s="413" customFormat="1" ht="12" customHeight="1">
      <c r="A38" s="501" t="s">
        <v>421</v>
      </c>
      <c r="B38" s="502" t="s">
        <v>244</v>
      </c>
      <c r="C38" s="91"/>
    </row>
    <row r="39" spans="1:3" s="413" customFormat="1" ht="12" customHeight="1">
      <c r="A39" s="501" t="s">
        <v>422</v>
      </c>
      <c r="B39" s="503" t="s">
        <v>2</v>
      </c>
      <c r="C39" s="357"/>
    </row>
    <row r="40" spans="1:3" s="508" customFormat="1" ht="12" customHeight="1" thickBot="1">
      <c r="A40" s="500" t="s">
        <v>423</v>
      </c>
      <c r="B40" s="165" t="s">
        <v>424</v>
      </c>
      <c r="C40" s="98">
        <v>7919</v>
      </c>
    </row>
    <row r="41" spans="1:3" s="508" customFormat="1" ht="15" customHeight="1" thickBot="1">
      <c r="A41" s="271" t="s">
        <v>27</v>
      </c>
      <c r="B41" s="272" t="s">
        <v>425</v>
      </c>
      <c r="C41" s="408">
        <f>+C36+C37</f>
        <v>9309</v>
      </c>
    </row>
    <row r="42" spans="1:3" s="508" customFormat="1" ht="15" customHeight="1">
      <c r="A42" s="273"/>
      <c r="B42" s="274"/>
      <c r="C42" s="406"/>
    </row>
    <row r="43" spans="1:3" ht="13.5" thickBot="1">
      <c r="A43" s="275"/>
      <c r="B43" s="276"/>
      <c r="C43" s="407"/>
    </row>
    <row r="44" spans="1:3" s="507" customFormat="1" ht="16.5" customHeight="1" thickBot="1">
      <c r="A44" s="277"/>
      <c r="B44" s="278" t="s">
        <v>58</v>
      </c>
      <c r="C44" s="408"/>
    </row>
    <row r="45" spans="1:3" s="509" customFormat="1" ht="12" customHeight="1" thickBot="1">
      <c r="A45" s="236" t="s">
        <v>18</v>
      </c>
      <c r="B45" s="147" t="s">
        <v>426</v>
      </c>
      <c r="C45" s="356">
        <f>SUM(C46:C50)</f>
        <v>9309</v>
      </c>
    </row>
    <row r="46" spans="1:3" ht="12" customHeight="1">
      <c r="A46" s="500" t="s">
        <v>100</v>
      </c>
      <c r="B46" s="9" t="s">
        <v>49</v>
      </c>
      <c r="C46" s="91">
        <v>4694</v>
      </c>
    </row>
    <row r="47" spans="1:3" ht="12" customHeight="1">
      <c r="A47" s="500" t="s">
        <v>101</v>
      </c>
      <c r="B47" s="8" t="s">
        <v>186</v>
      </c>
      <c r="C47" s="94">
        <v>1213</v>
      </c>
    </row>
    <row r="48" spans="1:3" ht="12" customHeight="1">
      <c r="A48" s="500" t="s">
        <v>102</v>
      </c>
      <c r="B48" s="8" t="s">
        <v>143</v>
      </c>
      <c r="C48" s="94">
        <v>3402</v>
      </c>
    </row>
    <row r="49" spans="1:3" ht="12" customHeight="1">
      <c r="A49" s="500" t="s">
        <v>103</v>
      </c>
      <c r="B49" s="8" t="s">
        <v>187</v>
      </c>
      <c r="C49" s="94"/>
    </row>
    <row r="50" spans="1:3" ht="12" customHeight="1" thickBot="1">
      <c r="A50" s="500" t="s">
        <v>152</v>
      </c>
      <c r="B50" s="8" t="s">
        <v>188</v>
      </c>
      <c r="C50" s="94"/>
    </row>
    <row r="51" spans="1:3" ht="12" customHeight="1" thickBot="1">
      <c r="A51" s="236" t="s">
        <v>19</v>
      </c>
      <c r="B51" s="147" t="s">
        <v>427</v>
      </c>
      <c r="C51" s="356">
        <f>SUM(C52:C54)</f>
        <v>0</v>
      </c>
    </row>
    <row r="52" spans="1:3" s="509" customFormat="1" ht="12" customHeight="1">
      <c r="A52" s="500" t="s">
        <v>106</v>
      </c>
      <c r="B52" s="9" t="s">
        <v>234</v>
      </c>
      <c r="C52" s="91"/>
    </row>
    <row r="53" spans="1:3" ht="12" customHeight="1">
      <c r="A53" s="500" t="s">
        <v>107</v>
      </c>
      <c r="B53" s="8" t="s">
        <v>190</v>
      </c>
      <c r="C53" s="94"/>
    </row>
    <row r="54" spans="1:3" ht="12" customHeight="1">
      <c r="A54" s="500" t="s">
        <v>108</v>
      </c>
      <c r="B54" s="8" t="s">
        <v>59</v>
      </c>
      <c r="C54" s="94"/>
    </row>
    <row r="55" spans="1:3" ht="12" customHeight="1" thickBot="1">
      <c r="A55" s="500" t="s">
        <v>109</v>
      </c>
      <c r="B55" s="8" t="s">
        <v>531</v>
      </c>
      <c r="C55" s="94"/>
    </row>
    <row r="56" spans="1:3" ht="15" customHeight="1" thickBot="1">
      <c r="A56" s="236" t="s">
        <v>20</v>
      </c>
      <c r="B56" s="147" t="s">
        <v>12</v>
      </c>
      <c r="C56" s="383"/>
    </row>
    <row r="57" spans="1:3" ht="13.5" thickBot="1">
      <c r="A57" s="236" t="s">
        <v>21</v>
      </c>
      <c r="B57" s="279" t="s">
        <v>538</v>
      </c>
      <c r="C57" s="409">
        <f>+C45+C51+C56</f>
        <v>9309</v>
      </c>
    </row>
    <row r="58" ht="15" customHeight="1" thickBot="1">
      <c r="C58" s="410"/>
    </row>
    <row r="59" spans="1:3" ht="14.25" customHeight="1" thickBot="1">
      <c r="A59" s="282" t="s">
        <v>529</v>
      </c>
      <c r="B59" s="283"/>
      <c r="C59" s="144">
        <v>2</v>
      </c>
    </row>
    <row r="60" spans="1:3" ht="13.5" thickBot="1">
      <c r="A60" s="282" t="s">
        <v>208</v>
      </c>
      <c r="B60" s="283"/>
      <c r="C60" s="14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2" sqref="C2"/>
    </sheetView>
  </sheetViews>
  <sheetFormatPr defaultColWidth="9.00390625" defaultRowHeight="12.75"/>
  <cols>
    <col min="1" max="1" width="13.875" style="280" customWidth="1"/>
    <col min="2" max="2" width="79.125" style="281" customWidth="1"/>
    <col min="3" max="3" width="25.00390625" style="281" customWidth="1"/>
    <col min="4" max="16384" width="9.375" style="281" customWidth="1"/>
  </cols>
  <sheetData>
    <row r="1" spans="1:3" s="260" customFormat="1" ht="21" customHeight="1" thickBot="1">
      <c r="A1" s="259"/>
      <c r="B1" s="261"/>
      <c r="C1" s="504" t="str">
        <f>+CONCATENATE("9.4. melléklet a 1/",LEFT(ÖSSZEFÜGGÉSEK!A5,4),". (II.23.) önkormányzati rendelethez")</f>
        <v>9.4. melléklet a 1/2016. (II.23.) önkormányzati rendelethez</v>
      </c>
    </row>
    <row r="2" spans="1:3" s="505" customFormat="1" ht="36">
      <c r="A2" s="455" t="s">
        <v>206</v>
      </c>
      <c r="B2" s="397" t="s">
        <v>579</v>
      </c>
      <c r="C2" s="411" t="s">
        <v>578</v>
      </c>
    </row>
    <row r="3" spans="1:3" s="505" customFormat="1" ht="24.75" thickBot="1">
      <c r="A3" s="498" t="s">
        <v>205</v>
      </c>
      <c r="B3" s="398" t="s">
        <v>410</v>
      </c>
      <c r="C3" s="412"/>
    </row>
    <row r="4" spans="1:3" s="506" customFormat="1" ht="15.75" customHeight="1" thickBot="1">
      <c r="A4" s="263"/>
      <c r="B4" s="398" t="s">
        <v>428</v>
      </c>
      <c r="C4" s="264" t="s">
        <v>55</v>
      </c>
    </row>
    <row r="5" spans="1:3" ht="13.5" thickBot="1">
      <c r="A5" s="456" t="s">
        <v>207</v>
      </c>
      <c r="B5" s="265" t="s">
        <v>572</v>
      </c>
      <c r="C5" s="266" t="s">
        <v>56</v>
      </c>
    </row>
    <row r="6" spans="1:3" s="507" customFormat="1" ht="12.75" customHeight="1" thickBot="1">
      <c r="A6" s="228"/>
      <c r="B6" s="229" t="s">
        <v>503</v>
      </c>
      <c r="C6" s="230" t="s">
        <v>504</v>
      </c>
    </row>
    <row r="7" spans="1:3" s="507" customFormat="1" ht="15.75" customHeight="1" thickBot="1">
      <c r="A7" s="267"/>
      <c r="B7" s="268" t="s">
        <v>57</v>
      </c>
      <c r="C7" s="269"/>
    </row>
    <row r="8" spans="1:3" s="413" customFormat="1" ht="12" customHeight="1" thickBot="1">
      <c r="A8" s="228" t="s">
        <v>18</v>
      </c>
      <c r="B8" s="270" t="s">
        <v>530</v>
      </c>
      <c r="C8" s="356">
        <f>SUM(C9:C19)</f>
        <v>35264</v>
      </c>
    </row>
    <row r="9" spans="1:3" s="413" customFormat="1" ht="12" customHeight="1">
      <c r="A9" s="499" t="s">
        <v>100</v>
      </c>
      <c r="B9" s="10" t="s">
        <v>285</v>
      </c>
      <c r="C9" s="402"/>
    </row>
    <row r="10" spans="1:3" s="413" customFormat="1" ht="12" customHeight="1">
      <c r="A10" s="500" t="s">
        <v>101</v>
      </c>
      <c r="B10" s="8" t="s">
        <v>286</v>
      </c>
      <c r="C10" s="354"/>
    </row>
    <row r="11" spans="1:3" s="413" customFormat="1" ht="12" customHeight="1">
      <c r="A11" s="500" t="s">
        <v>102</v>
      </c>
      <c r="B11" s="8" t="s">
        <v>287</v>
      </c>
      <c r="C11" s="354"/>
    </row>
    <row r="12" spans="1:3" s="413" customFormat="1" ht="12" customHeight="1">
      <c r="A12" s="500" t="s">
        <v>103</v>
      </c>
      <c r="B12" s="8" t="s">
        <v>288</v>
      </c>
      <c r="C12" s="354"/>
    </row>
    <row r="13" spans="1:3" s="413" customFormat="1" ht="12" customHeight="1">
      <c r="A13" s="500" t="s">
        <v>152</v>
      </c>
      <c r="B13" s="8" t="s">
        <v>289</v>
      </c>
      <c r="C13" s="354">
        <v>32212</v>
      </c>
    </row>
    <row r="14" spans="1:3" s="413" customFormat="1" ht="12" customHeight="1">
      <c r="A14" s="500" t="s">
        <v>104</v>
      </c>
      <c r="B14" s="8" t="s">
        <v>411</v>
      </c>
      <c r="C14" s="354">
        <v>2252</v>
      </c>
    </row>
    <row r="15" spans="1:3" s="413" customFormat="1" ht="12" customHeight="1">
      <c r="A15" s="500" t="s">
        <v>105</v>
      </c>
      <c r="B15" s="7" t="s">
        <v>412</v>
      </c>
      <c r="C15" s="354">
        <v>800</v>
      </c>
    </row>
    <row r="16" spans="1:3" s="413" customFormat="1" ht="12" customHeight="1">
      <c r="A16" s="500" t="s">
        <v>115</v>
      </c>
      <c r="B16" s="8" t="s">
        <v>292</v>
      </c>
      <c r="C16" s="403"/>
    </row>
    <row r="17" spans="1:3" s="508" customFormat="1" ht="12" customHeight="1">
      <c r="A17" s="500" t="s">
        <v>116</v>
      </c>
      <c r="B17" s="8" t="s">
        <v>293</v>
      </c>
      <c r="C17" s="354"/>
    </row>
    <row r="18" spans="1:3" s="508" customFormat="1" ht="12" customHeight="1">
      <c r="A18" s="500" t="s">
        <v>117</v>
      </c>
      <c r="B18" s="8" t="s">
        <v>446</v>
      </c>
      <c r="C18" s="355"/>
    </row>
    <row r="19" spans="1:3" s="508" customFormat="1" ht="12" customHeight="1" thickBot="1">
      <c r="A19" s="500" t="s">
        <v>118</v>
      </c>
      <c r="B19" s="7" t="s">
        <v>294</v>
      </c>
      <c r="C19" s="355"/>
    </row>
    <row r="20" spans="1:3" s="413" customFormat="1" ht="12" customHeight="1" thickBot="1">
      <c r="A20" s="228" t="s">
        <v>19</v>
      </c>
      <c r="B20" s="270" t="s">
        <v>413</v>
      </c>
      <c r="C20" s="356">
        <f>SUM(C21:C23)</f>
        <v>0</v>
      </c>
    </row>
    <row r="21" spans="1:3" s="508" customFormat="1" ht="12" customHeight="1">
      <c r="A21" s="500" t="s">
        <v>106</v>
      </c>
      <c r="B21" s="9" t="s">
        <v>266</v>
      </c>
      <c r="C21" s="354"/>
    </row>
    <row r="22" spans="1:3" s="508" customFormat="1" ht="12" customHeight="1">
      <c r="A22" s="500" t="s">
        <v>107</v>
      </c>
      <c r="B22" s="8" t="s">
        <v>414</v>
      </c>
      <c r="C22" s="354"/>
    </row>
    <row r="23" spans="1:3" s="508" customFormat="1" ht="12" customHeight="1">
      <c r="A23" s="500" t="s">
        <v>108</v>
      </c>
      <c r="B23" s="8" t="s">
        <v>415</v>
      </c>
      <c r="C23" s="354"/>
    </row>
    <row r="24" spans="1:3" s="508" customFormat="1" ht="12" customHeight="1" thickBot="1">
      <c r="A24" s="500" t="s">
        <v>109</v>
      </c>
      <c r="B24" s="8" t="s">
        <v>532</v>
      </c>
      <c r="C24" s="354"/>
    </row>
    <row r="25" spans="1:3" s="508" customFormat="1" ht="12" customHeight="1" thickBot="1">
      <c r="A25" s="236" t="s">
        <v>20</v>
      </c>
      <c r="B25" s="147" t="s">
        <v>177</v>
      </c>
      <c r="C25" s="383"/>
    </row>
    <row r="26" spans="1:3" s="508" customFormat="1" ht="12" customHeight="1" thickBot="1">
      <c r="A26" s="236" t="s">
        <v>21</v>
      </c>
      <c r="B26" s="147" t="s">
        <v>416</v>
      </c>
      <c r="C26" s="356">
        <f>+C27+C28</f>
        <v>0</v>
      </c>
    </row>
    <row r="27" spans="1:3" s="508" customFormat="1" ht="12" customHeight="1">
      <c r="A27" s="501" t="s">
        <v>276</v>
      </c>
      <c r="B27" s="502" t="s">
        <v>414</v>
      </c>
      <c r="C27" s="91"/>
    </row>
    <row r="28" spans="1:3" s="508" customFormat="1" ht="12" customHeight="1">
      <c r="A28" s="501" t="s">
        <v>277</v>
      </c>
      <c r="B28" s="503" t="s">
        <v>417</v>
      </c>
      <c r="C28" s="357"/>
    </row>
    <row r="29" spans="1:3" s="508" customFormat="1" ht="12" customHeight="1" thickBot="1">
      <c r="A29" s="500" t="s">
        <v>278</v>
      </c>
      <c r="B29" s="165" t="s">
        <v>533</v>
      </c>
      <c r="C29" s="98"/>
    </row>
    <row r="30" spans="1:3" s="508" customFormat="1" ht="12" customHeight="1" thickBot="1">
      <c r="A30" s="236" t="s">
        <v>22</v>
      </c>
      <c r="B30" s="147" t="s">
        <v>418</v>
      </c>
      <c r="C30" s="356">
        <f>+C31+C32+C33</f>
        <v>0</v>
      </c>
    </row>
    <row r="31" spans="1:3" s="508" customFormat="1" ht="12" customHeight="1">
      <c r="A31" s="501" t="s">
        <v>93</v>
      </c>
      <c r="B31" s="502" t="s">
        <v>299</v>
      </c>
      <c r="C31" s="91"/>
    </row>
    <row r="32" spans="1:3" s="508" customFormat="1" ht="12" customHeight="1">
      <c r="A32" s="501" t="s">
        <v>94</v>
      </c>
      <c r="B32" s="503" t="s">
        <v>300</v>
      </c>
      <c r="C32" s="357"/>
    </row>
    <row r="33" spans="1:3" s="508" customFormat="1" ht="12" customHeight="1" thickBot="1">
      <c r="A33" s="500" t="s">
        <v>95</v>
      </c>
      <c r="B33" s="165" t="s">
        <v>301</v>
      </c>
      <c r="C33" s="98"/>
    </row>
    <row r="34" spans="1:3" s="413" customFormat="1" ht="12" customHeight="1" thickBot="1">
      <c r="A34" s="236" t="s">
        <v>23</v>
      </c>
      <c r="B34" s="147" t="s">
        <v>387</v>
      </c>
      <c r="C34" s="383"/>
    </row>
    <row r="35" spans="1:3" s="413" customFormat="1" ht="12" customHeight="1" thickBot="1">
      <c r="A35" s="236" t="s">
        <v>24</v>
      </c>
      <c r="B35" s="147" t="s">
        <v>419</v>
      </c>
      <c r="C35" s="404"/>
    </row>
    <row r="36" spans="1:3" s="413" customFormat="1" ht="12" customHeight="1" thickBot="1">
      <c r="A36" s="228" t="s">
        <v>25</v>
      </c>
      <c r="B36" s="147" t="s">
        <v>534</v>
      </c>
      <c r="C36" s="405">
        <f>+C8+C20+C25+C26+C30+C34+C35</f>
        <v>35264</v>
      </c>
    </row>
    <row r="37" spans="1:3" s="413" customFormat="1" ht="12" customHeight="1" thickBot="1">
      <c r="A37" s="271" t="s">
        <v>26</v>
      </c>
      <c r="B37" s="147" t="s">
        <v>420</v>
      </c>
      <c r="C37" s="405">
        <f>+C38+C39+C40</f>
        <v>48099</v>
      </c>
    </row>
    <row r="38" spans="1:3" s="413" customFormat="1" ht="12" customHeight="1">
      <c r="A38" s="501" t="s">
        <v>421</v>
      </c>
      <c r="B38" s="502" t="s">
        <v>244</v>
      </c>
      <c r="C38" s="91"/>
    </row>
    <row r="39" spans="1:3" s="413" customFormat="1" ht="12" customHeight="1">
      <c r="A39" s="501" t="s">
        <v>422</v>
      </c>
      <c r="B39" s="503" t="s">
        <v>2</v>
      </c>
      <c r="C39" s="357"/>
    </row>
    <row r="40" spans="1:3" s="508" customFormat="1" ht="12" customHeight="1" thickBot="1">
      <c r="A40" s="500" t="s">
        <v>423</v>
      </c>
      <c r="B40" s="165" t="s">
        <v>424</v>
      </c>
      <c r="C40" s="98">
        <v>48099</v>
      </c>
    </row>
    <row r="41" spans="1:3" s="508" customFormat="1" ht="15" customHeight="1" thickBot="1">
      <c r="A41" s="271" t="s">
        <v>27</v>
      </c>
      <c r="B41" s="272" t="s">
        <v>425</v>
      </c>
      <c r="C41" s="408">
        <f>+C36+C37</f>
        <v>83363</v>
      </c>
    </row>
    <row r="42" spans="1:3" s="508" customFormat="1" ht="15" customHeight="1">
      <c r="A42" s="273"/>
      <c r="B42" s="274"/>
      <c r="C42" s="406"/>
    </row>
    <row r="43" spans="1:3" ht="13.5" thickBot="1">
      <c r="A43" s="275"/>
      <c r="B43" s="276"/>
      <c r="C43" s="407"/>
    </row>
    <row r="44" spans="1:3" s="507" customFormat="1" ht="16.5" customHeight="1" thickBot="1">
      <c r="A44" s="277"/>
      <c r="B44" s="278" t="s">
        <v>58</v>
      </c>
      <c r="C44" s="408"/>
    </row>
    <row r="45" spans="1:3" s="509" customFormat="1" ht="12" customHeight="1" thickBot="1">
      <c r="A45" s="236" t="s">
        <v>18</v>
      </c>
      <c r="B45" s="147" t="s">
        <v>426</v>
      </c>
      <c r="C45" s="356">
        <f>SUM(C46:C50)</f>
        <v>83363</v>
      </c>
    </row>
    <row r="46" spans="1:3" ht="12" customHeight="1">
      <c r="A46" s="500" t="s">
        <v>100</v>
      </c>
      <c r="B46" s="9" t="s">
        <v>49</v>
      </c>
      <c r="C46" s="91">
        <v>29778</v>
      </c>
    </row>
    <row r="47" spans="1:3" ht="12" customHeight="1">
      <c r="A47" s="500" t="s">
        <v>101</v>
      </c>
      <c r="B47" s="8" t="s">
        <v>186</v>
      </c>
      <c r="C47" s="94">
        <v>8153</v>
      </c>
    </row>
    <row r="48" spans="1:3" ht="12" customHeight="1">
      <c r="A48" s="500" t="s">
        <v>102</v>
      </c>
      <c r="B48" s="8" t="s">
        <v>143</v>
      </c>
      <c r="C48" s="94">
        <v>45432</v>
      </c>
    </row>
    <row r="49" spans="1:3" ht="12" customHeight="1">
      <c r="A49" s="500" t="s">
        <v>103</v>
      </c>
      <c r="B49" s="8" t="s">
        <v>187</v>
      </c>
      <c r="C49" s="94"/>
    </row>
    <row r="50" spans="1:3" ht="12" customHeight="1" thickBot="1">
      <c r="A50" s="500" t="s">
        <v>152</v>
      </c>
      <c r="B50" s="8" t="s">
        <v>188</v>
      </c>
      <c r="C50" s="94"/>
    </row>
    <row r="51" spans="1:3" ht="12" customHeight="1" thickBot="1">
      <c r="A51" s="236" t="s">
        <v>19</v>
      </c>
      <c r="B51" s="147" t="s">
        <v>427</v>
      </c>
      <c r="C51" s="356">
        <f>SUM(C52:C54)</f>
        <v>0</v>
      </c>
    </row>
    <row r="52" spans="1:3" s="509" customFormat="1" ht="12" customHeight="1">
      <c r="A52" s="500" t="s">
        <v>106</v>
      </c>
      <c r="B52" s="9" t="s">
        <v>234</v>
      </c>
      <c r="C52" s="91"/>
    </row>
    <row r="53" spans="1:3" ht="12" customHeight="1">
      <c r="A53" s="500" t="s">
        <v>107</v>
      </c>
      <c r="B53" s="8" t="s">
        <v>190</v>
      </c>
      <c r="C53" s="94"/>
    </row>
    <row r="54" spans="1:3" ht="12" customHeight="1">
      <c r="A54" s="500" t="s">
        <v>108</v>
      </c>
      <c r="B54" s="8" t="s">
        <v>59</v>
      </c>
      <c r="C54" s="94"/>
    </row>
    <row r="55" spans="1:3" ht="12" customHeight="1" thickBot="1">
      <c r="A55" s="500" t="s">
        <v>109</v>
      </c>
      <c r="B55" s="8" t="s">
        <v>531</v>
      </c>
      <c r="C55" s="94"/>
    </row>
    <row r="56" spans="1:3" ht="15" customHeight="1" thickBot="1">
      <c r="A56" s="236" t="s">
        <v>20</v>
      </c>
      <c r="B56" s="147" t="s">
        <v>12</v>
      </c>
      <c r="C56" s="383"/>
    </row>
    <row r="57" spans="1:3" ht="13.5" thickBot="1">
      <c r="A57" s="236" t="s">
        <v>21</v>
      </c>
      <c r="B57" s="279" t="s">
        <v>538</v>
      </c>
      <c r="C57" s="409">
        <f>+C45+C51+C56</f>
        <v>83363</v>
      </c>
    </row>
    <row r="58" ht="15" customHeight="1" thickBot="1">
      <c r="C58" s="410"/>
    </row>
    <row r="59" spans="1:3" ht="14.25" customHeight="1" thickBot="1">
      <c r="A59" s="282" t="s">
        <v>529</v>
      </c>
      <c r="B59" s="283"/>
      <c r="C59" s="144">
        <v>14</v>
      </c>
    </row>
    <row r="60" spans="1:3" ht="13.5" thickBot="1">
      <c r="A60" s="282" t="s">
        <v>208</v>
      </c>
      <c r="B60" s="283"/>
      <c r="C60" s="14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2" sqref="C2"/>
    </sheetView>
  </sheetViews>
  <sheetFormatPr defaultColWidth="9.00390625" defaultRowHeight="12.75"/>
  <cols>
    <col min="1" max="1" width="13.875" style="280" customWidth="1"/>
    <col min="2" max="2" width="79.125" style="281" customWidth="1"/>
    <col min="3" max="3" width="25.00390625" style="281" customWidth="1"/>
    <col min="4" max="16384" width="9.375" style="281" customWidth="1"/>
  </cols>
  <sheetData>
    <row r="1" spans="1:3" s="260" customFormat="1" ht="21" customHeight="1" thickBot="1">
      <c r="A1" s="259"/>
      <c r="B1" s="261"/>
      <c r="C1" s="504" t="str">
        <f>+CONCATENATE("9.5. melléklet a 1/",LEFT(ÖSSZEFÜGGÉSEK!A5,4),". (II.23.) önkormányzati rendelethez")</f>
        <v>9.5. melléklet a 1/2016. (II.23.) önkormányzati rendelethez</v>
      </c>
    </row>
    <row r="2" spans="1:3" s="505" customFormat="1" ht="36">
      <c r="A2" s="455" t="s">
        <v>206</v>
      </c>
      <c r="B2" s="397" t="s">
        <v>575</v>
      </c>
      <c r="C2" s="411" t="s">
        <v>582</v>
      </c>
    </row>
    <row r="3" spans="1:3" s="505" customFormat="1" ht="24.75" thickBot="1">
      <c r="A3" s="498" t="s">
        <v>205</v>
      </c>
      <c r="B3" s="398" t="s">
        <v>410</v>
      </c>
      <c r="C3" s="412"/>
    </row>
    <row r="4" spans="1:3" s="506" customFormat="1" ht="15.75" customHeight="1" thickBot="1">
      <c r="A4" s="263"/>
      <c r="B4" s="398" t="s">
        <v>428</v>
      </c>
      <c r="C4" s="264" t="s">
        <v>55</v>
      </c>
    </row>
    <row r="5" spans="1:3" ht="13.5" thickBot="1">
      <c r="A5" s="456" t="s">
        <v>207</v>
      </c>
      <c r="B5" s="265" t="s">
        <v>572</v>
      </c>
      <c r="C5" s="266" t="s">
        <v>56</v>
      </c>
    </row>
    <row r="6" spans="1:3" s="507" customFormat="1" ht="12.75" customHeight="1" thickBot="1">
      <c r="A6" s="228"/>
      <c r="B6" s="229" t="s">
        <v>503</v>
      </c>
      <c r="C6" s="230" t="s">
        <v>504</v>
      </c>
    </row>
    <row r="7" spans="1:3" s="507" customFormat="1" ht="15.75" customHeight="1" thickBot="1">
      <c r="A7" s="267"/>
      <c r="B7" s="268" t="s">
        <v>57</v>
      </c>
      <c r="C7" s="269"/>
    </row>
    <row r="8" spans="1:3" s="413" customFormat="1" ht="12" customHeight="1" thickBot="1">
      <c r="A8" s="228" t="s">
        <v>18</v>
      </c>
      <c r="B8" s="270" t="s">
        <v>530</v>
      </c>
      <c r="C8" s="356">
        <f>SUM(C9:C19)</f>
        <v>850</v>
      </c>
    </row>
    <row r="9" spans="1:3" s="413" customFormat="1" ht="12" customHeight="1">
      <c r="A9" s="499" t="s">
        <v>100</v>
      </c>
      <c r="B9" s="10" t="s">
        <v>285</v>
      </c>
      <c r="C9" s="402"/>
    </row>
    <row r="10" spans="1:3" s="413" customFormat="1" ht="12" customHeight="1">
      <c r="A10" s="500" t="s">
        <v>101</v>
      </c>
      <c r="B10" s="8" t="s">
        <v>286</v>
      </c>
      <c r="C10" s="354">
        <v>700</v>
      </c>
    </row>
    <row r="11" spans="1:3" s="413" customFormat="1" ht="12" customHeight="1">
      <c r="A11" s="500" t="s">
        <v>102</v>
      </c>
      <c r="B11" s="8" t="s">
        <v>287</v>
      </c>
      <c r="C11" s="354"/>
    </row>
    <row r="12" spans="1:3" s="413" customFormat="1" ht="12" customHeight="1">
      <c r="A12" s="500" t="s">
        <v>103</v>
      </c>
      <c r="B12" s="8" t="s">
        <v>288</v>
      </c>
      <c r="C12" s="354"/>
    </row>
    <row r="13" spans="1:3" s="413" customFormat="1" ht="12" customHeight="1">
      <c r="A13" s="500" t="s">
        <v>152</v>
      </c>
      <c r="B13" s="8" t="s">
        <v>289</v>
      </c>
      <c r="C13" s="354"/>
    </row>
    <row r="14" spans="1:3" s="413" customFormat="1" ht="12" customHeight="1">
      <c r="A14" s="500" t="s">
        <v>104</v>
      </c>
      <c r="B14" s="8" t="s">
        <v>411</v>
      </c>
      <c r="C14" s="354">
        <v>150</v>
      </c>
    </row>
    <row r="15" spans="1:3" s="413" customFormat="1" ht="12" customHeight="1">
      <c r="A15" s="500" t="s">
        <v>105</v>
      </c>
      <c r="B15" s="7" t="s">
        <v>412</v>
      </c>
      <c r="C15" s="354"/>
    </row>
    <row r="16" spans="1:3" s="413" customFormat="1" ht="12" customHeight="1">
      <c r="A16" s="500" t="s">
        <v>115</v>
      </c>
      <c r="B16" s="8" t="s">
        <v>292</v>
      </c>
      <c r="C16" s="403"/>
    </row>
    <row r="17" spans="1:3" s="508" customFormat="1" ht="12" customHeight="1">
      <c r="A17" s="500" t="s">
        <v>116</v>
      </c>
      <c r="B17" s="8" t="s">
        <v>293</v>
      </c>
      <c r="C17" s="354"/>
    </row>
    <row r="18" spans="1:3" s="508" customFormat="1" ht="12" customHeight="1">
      <c r="A18" s="500" t="s">
        <v>117</v>
      </c>
      <c r="B18" s="8" t="s">
        <v>446</v>
      </c>
      <c r="C18" s="355"/>
    </row>
    <row r="19" spans="1:3" s="508" customFormat="1" ht="12" customHeight="1" thickBot="1">
      <c r="A19" s="500" t="s">
        <v>118</v>
      </c>
      <c r="B19" s="7" t="s">
        <v>294</v>
      </c>
      <c r="C19" s="355"/>
    </row>
    <row r="20" spans="1:3" s="413" customFormat="1" ht="12" customHeight="1" thickBot="1">
      <c r="A20" s="228" t="s">
        <v>19</v>
      </c>
      <c r="B20" s="270" t="s">
        <v>413</v>
      </c>
      <c r="C20" s="356">
        <f>SUM(C21:C23)</f>
        <v>0</v>
      </c>
    </row>
    <row r="21" spans="1:3" s="508" customFormat="1" ht="12" customHeight="1">
      <c r="A21" s="500" t="s">
        <v>106</v>
      </c>
      <c r="B21" s="9" t="s">
        <v>266</v>
      </c>
      <c r="C21" s="354"/>
    </row>
    <row r="22" spans="1:3" s="508" customFormat="1" ht="12" customHeight="1">
      <c r="A22" s="500" t="s">
        <v>107</v>
      </c>
      <c r="B22" s="8" t="s">
        <v>414</v>
      </c>
      <c r="C22" s="354"/>
    </row>
    <row r="23" spans="1:3" s="508" customFormat="1" ht="12" customHeight="1">
      <c r="A23" s="500" t="s">
        <v>108</v>
      </c>
      <c r="B23" s="8" t="s">
        <v>415</v>
      </c>
      <c r="C23" s="354"/>
    </row>
    <row r="24" spans="1:3" s="508" customFormat="1" ht="12" customHeight="1" thickBot="1">
      <c r="A24" s="500" t="s">
        <v>109</v>
      </c>
      <c r="B24" s="8" t="s">
        <v>532</v>
      </c>
      <c r="C24" s="354"/>
    </row>
    <row r="25" spans="1:3" s="508" customFormat="1" ht="12" customHeight="1" thickBot="1">
      <c r="A25" s="236" t="s">
        <v>20</v>
      </c>
      <c r="B25" s="147" t="s">
        <v>177</v>
      </c>
      <c r="C25" s="383"/>
    </row>
    <row r="26" spans="1:3" s="508" customFormat="1" ht="12" customHeight="1" thickBot="1">
      <c r="A26" s="236" t="s">
        <v>21</v>
      </c>
      <c r="B26" s="147" t="s">
        <v>416</v>
      </c>
      <c r="C26" s="356">
        <f>+C27+C28</f>
        <v>0</v>
      </c>
    </row>
    <row r="27" spans="1:3" s="508" customFormat="1" ht="12" customHeight="1">
      <c r="A27" s="501" t="s">
        <v>276</v>
      </c>
      <c r="B27" s="502" t="s">
        <v>414</v>
      </c>
      <c r="C27" s="91"/>
    </row>
    <row r="28" spans="1:3" s="508" customFormat="1" ht="12" customHeight="1">
      <c r="A28" s="501" t="s">
        <v>277</v>
      </c>
      <c r="B28" s="503" t="s">
        <v>417</v>
      </c>
      <c r="C28" s="357"/>
    </row>
    <row r="29" spans="1:3" s="508" customFormat="1" ht="12" customHeight="1" thickBot="1">
      <c r="A29" s="500" t="s">
        <v>278</v>
      </c>
      <c r="B29" s="165" t="s">
        <v>533</v>
      </c>
      <c r="C29" s="98"/>
    </row>
    <row r="30" spans="1:3" s="508" customFormat="1" ht="12" customHeight="1" thickBot="1">
      <c r="A30" s="236" t="s">
        <v>22</v>
      </c>
      <c r="B30" s="147" t="s">
        <v>418</v>
      </c>
      <c r="C30" s="356">
        <f>+C31+C32+C33</f>
        <v>0</v>
      </c>
    </row>
    <row r="31" spans="1:3" s="508" customFormat="1" ht="12" customHeight="1">
      <c r="A31" s="501" t="s">
        <v>93</v>
      </c>
      <c r="B31" s="502" t="s">
        <v>299</v>
      </c>
      <c r="C31" s="91"/>
    </row>
    <row r="32" spans="1:3" s="508" customFormat="1" ht="12" customHeight="1">
      <c r="A32" s="501" t="s">
        <v>94</v>
      </c>
      <c r="B32" s="503" t="s">
        <v>300</v>
      </c>
      <c r="C32" s="357"/>
    </row>
    <row r="33" spans="1:3" s="508" customFormat="1" ht="12" customHeight="1" thickBot="1">
      <c r="A33" s="500" t="s">
        <v>95</v>
      </c>
      <c r="B33" s="165" t="s">
        <v>301</v>
      </c>
      <c r="C33" s="98"/>
    </row>
    <row r="34" spans="1:3" s="413" customFormat="1" ht="12" customHeight="1" thickBot="1">
      <c r="A34" s="236" t="s">
        <v>23</v>
      </c>
      <c r="B34" s="147" t="s">
        <v>387</v>
      </c>
      <c r="C34" s="383"/>
    </row>
    <row r="35" spans="1:3" s="413" customFormat="1" ht="12" customHeight="1" thickBot="1">
      <c r="A35" s="236" t="s">
        <v>24</v>
      </c>
      <c r="B35" s="147" t="s">
        <v>419</v>
      </c>
      <c r="C35" s="404"/>
    </row>
    <row r="36" spans="1:3" s="413" customFormat="1" ht="12" customHeight="1" thickBot="1">
      <c r="A36" s="228" t="s">
        <v>25</v>
      </c>
      <c r="B36" s="147" t="s">
        <v>534</v>
      </c>
      <c r="C36" s="405">
        <f>+C8+C20+C25+C26+C30+C34+C35</f>
        <v>850</v>
      </c>
    </row>
    <row r="37" spans="1:3" s="413" customFormat="1" ht="12" customHeight="1" thickBot="1">
      <c r="A37" s="271" t="s">
        <v>26</v>
      </c>
      <c r="B37" s="147" t="s">
        <v>420</v>
      </c>
      <c r="C37" s="405">
        <f>+C38+C39+C40</f>
        <v>99900</v>
      </c>
    </row>
    <row r="38" spans="1:3" s="413" customFormat="1" ht="12" customHeight="1">
      <c r="A38" s="501" t="s">
        <v>421</v>
      </c>
      <c r="B38" s="502" t="s">
        <v>244</v>
      </c>
      <c r="C38" s="91"/>
    </row>
    <row r="39" spans="1:3" s="413" customFormat="1" ht="12" customHeight="1">
      <c r="A39" s="501" t="s">
        <v>422</v>
      </c>
      <c r="B39" s="503" t="s">
        <v>2</v>
      </c>
      <c r="C39" s="357"/>
    </row>
    <row r="40" spans="1:3" s="508" customFormat="1" ht="12" customHeight="1" thickBot="1">
      <c r="A40" s="500" t="s">
        <v>423</v>
      </c>
      <c r="B40" s="165" t="s">
        <v>424</v>
      </c>
      <c r="C40" s="98">
        <v>99900</v>
      </c>
    </row>
    <row r="41" spans="1:3" s="508" customFormat="1" ht="15" customHeight="1" thickBot="1">
      <c r="A41" s="271" t="s">
        <v>27</v>
      </c>
      <c r="B41" s="272" t="s">
        <v>425</v>
      </c>
      <c r="C41" s="408">
        <f>+C36+C37</f>
        <v>100750</v>
      </c>
    </row>
    <row r="42" spans="1:3" s="508" customFormat="1" ht="15" customHeight="1">
      <c r="A42" s="273"/>
      <c r="B42" s="274"/>
      <c r="C42" s="406"/>
    </row>
    <row r="43" spans="1:3" ht="13.5" thickBot="1">
      <c r="A43" s="275"/>
      <c r="B43" s="276"/>
      <c r="C43" s="407"/>
    </row>
    <row r="44" spans="1:3" s="507" customFormat="1" ht="16.5" customHeight="1" thickBot="1">
      <c r="A44" s="277"/>
      <c r="B44" s="278" t="s">
        <v>58</v>
      </c>
      <c r="C44" s="408"/>
    </row>
    <row r="45" spans="1:3" s="509" customFormat="1" ht="12" customHeight="1" thickBot="1">
      <c r="A45" s="236" t="s">
        <v>18</v>
      </c>
      <c r="B45" s="147" t="s">
        <v>426</v>
      </c>
      <c r="C45" s="356">
        <f>SUM(C46:C50)</f>
        <v>100115</v>
      </c>
    </row>
    <row r="46" spans="1:3" ht="12" customHeight="1">
      <c r="A46" s="500" t="s">
        <v>100</v>
      </c>
      <c r="B46" s="9" t="s">
        <v>49</v>
      </c>
      <c r="C46" s="91">
        <v>61420</v>
      </c>
    </row>
    <row r="47" spans="1:3" ht="12" customHeight="1">
      <c r="A47" s="500" t="s">
        <v>101</v>
      </c>
      <c r="B47" s="8" t="s">
        <v>186</v>
      </c>
      <c r="C47" s="94">
        <v>16665</v>
      </c>
    </row>
    <row r="48" spans="1:3" ht="12" customHeight="1">
      <c r="A48" s="500" t="s">
        <v>102</v>
      </c>
      <c r="B48" s="8" t="s">
        <v>143</v>
      </c>
      <c r="C48" s="94">
        <v>22030</v>
      </c>
    </row>
    <row r="49" spans="1:3" ht="12" customHeight="1">
      <c r="A49" s="500" t="s">
        <v>103</v>
      </c>
      <c r="B49" s="8" t="s">
        <v>187</v>
      </c>
      <c r="C49" s="94"/>
    </row>
    <row r="50" spans="1:3" ht="12" customHeight="1" thickBot="1">
      <c r="A50" s="500" t="s">
        <v>152</v>
      </c>
      <c r="B50" s="8" t="s">
        <v>188</v>
      </c>
      <c r="C50" s="94"/>
    </row>
    <row r="51" spans="1:3" ht="12" customHeight="1" thickBot="1">
      <c r="A51" s="236" t="s">
        <v>19</v>
      </c>
      <c r="B51" s="147" t="s">
        <v>427</v>
      </c>
      <c r="C51" s="356">
        <f>SUM(C52:C54)</f>
        <v>635</v>
      </c>
    </row>
    <row r="52" spans="1:3" s="509" customFormat="1" ht="12" customHeight="1">
      <c r="A52" s="500" t="s">
        <v>106</v>
      </c>
      <c r="B52" s="9" t="s">
        <v>234</v>
      </c>
      <c r="C52" s="91">
        <v>635</v>
      </c>
    </row>
    <row r="53" spans="1:3" ht="12" customHeight="1">
      <c r="A53" s="500" t="s">
        <v>107</v>
      </c>
      <c r="B53" s="8" t="s">
        <v>190</v>
      </c>
      <c r="C53" s="94"/>
    </row>
    <row r="54" spans="1:3" ht="12" customHeight="1">
      <c r="A54" s="500" t="s">
        <v>108</v>
      </c>
      <c r="B54" s="8" t="s">
        <v>59</v>
      </c>
      <c r="C54" s="94"/>
    </row>
    <row r="55" spans="1:3" ht="12" customHeight="1" thickBot="1">
      <c r="A55" s="500" t="s">
        <v>109</v>
      </c>
      <c r="B55" s="8" t="s">
        <v>531</v>
      </c>
      <c r="C55" s="94"/>
    </row>
    <row r="56" spans="1:3" ht="15" customHeight="1" thickBot="1">
      <c r="A56" s="236" t="s">
        <v>20</v>
      </c>
      <c r="B56" s="147" t="s">
        <v>12</v>
      </c>
      <c r="C56" s="383"/>
    </row>
    <row r="57" spans="1:3" ht="13.5" thickBot="1">
      <c r="A57" s="236" t="s">
        <v>21</v>
      </c>
      <c r="B57" s="279" t="s">
        <v>538</v>
      </c>
      <c r="C57" s="409">
        <f>+C45+C51+C56</f>
        <v>100750</v>
      </c>
    </row>
    <row r="58" ht="15" customHeight="1" thickBot="1">
      <c r="C58" s="410"/>
    </row>
    <row r="59" spans="1:3" ht="14.25" customHeight="1" thickBot="1">
      <c r="A59" s="282" t="s">
        <v>529</v>
      </c>
      <c r="B59" s="283"/>
      <c r="C59" s="144">
        <v>23</v>
      </c>
    </row>
    <row r="60" spans="1:3" ht="13.5" thickBot="1">
      <c r="A60" s="282" t="s">
        <v>208</v>
      </c>
      <c r="B60" s="283"/>
      <c r="C60" s="14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E7" sqref="E7"/>
    </sheetView>
  </sheetViews>
  <sheetFormatPr defaultColWidth="9.00390625" defaultRowHeight="12.75"/>
  <cols>
    <col min="1" max="1" width="5.50390625" style="49" customWidth="1"/>
    <col min="2" max="2" width="33.125" style="49" customWidth="1"/>
    <col min="3" max="3" width="12.375" style="49" customWidth="1"/>
    <col min="4" max="4" width="11.50390625" style="49" customWidth="1"/>
    <col min="5" max="5" width="11.375" style="49" customWidth="1"/>
    <col min="6" max="6" width="11.00390625" style="49" customWidth="1"/>
    <col min="7" max="7" width="14.375" style="49" customWidth="1"/>
    <col min="8" max="16384" width="9.375" style="49" customWidth="1"/>
  </cols>
  <sheetData>
    <row r="1" spans="1:7" ht="43.5" customHeight="1">
      <c r="A1" s="671" t="s">
        <v>3</v>
      </c>
      <c r="B1" s="671"/>
      <c r="C1" s="671"/>
      <c r="D1" s="671"/>
      <c r="E1" s="671"/>
      <c r="F1" s="671"/>
      <c r="G1" s="671"/>
    </row>
    <row r="3" spans="1:7" s="189" customFormat="1" ht="27" customHeight="1">
      <c r="A3" s="187" t="s">
        <v>212</v>
      </c>
      <c r="B3" s="188"/>
      <c r="C3" s="670" t="s">
        <v>213</v>
      </c>
      <c r="D3" s="670"/>
      <c r="E3" s="670"/>
      <c r="F3" s="670"/>
      <c r="G3" s="670"/>
    </row>
    <row r="4" spans="1:7" s="189" customFormat="1" ht="15.75">
      <c r="A4" s="188"/>
      <c r="B4" s="188"/>
      <c r="C4" s="188"/>
      <c r="D4" s="188"/>
      <c r="E4" s="188"/>
      <c r="F4" s="188"/>
      <c r="G4" s="188"/>
    </row>
    <row r="5" spans="1:7" s="189" customFormat="1" ht="24.75" customHeight="1">
      <c r="A5" s="187" t="s">
        <v>214</v>
      </c>
      <c r="B5" s="188"/>
      <c r="C5" s="670" t="s">
        <v>213</v>
      </c>
      <c r="D5" s="670"/>
      <c r="E5" s="670"/>
      <c r="F5" s="670"/>
      <c r="G5" s="188"/>
    </row>
    <row r="6" spans="1:7" s="190" customFormat="1" ht="12.75">
      <c r="A6" s="244"/>
      <c r="B6" s="244"/>
      <c r="C6" s="244"/>
      <c r="D6" s="244"/>
      <c r="E6" s="244"/>
      <c r="F6" s="244"/>
      <c r="G6" s="244"/>
    </row>
    <row r="7" spans="1:7" s="191" customFormat="1" ht="15" customHeight="1">
      <c r="A7" s="301" t="s">
        <v>215</v>
      </c>
      <c r="B7" s="300"/>
      <c r="C7" s="300"/>
      <c r="D7" s="286"/>
      <c r="E7" s="286"/>
      <c r="F7" s="286"/>
      <c r="G7" s="286"/>
    </row>
    <row r="8" spans="1:7" s="191" customFormat="1" ht="15" customHeight="1" thickBot="1">
      <c r="A8" s="301" t="s">
        <v>216</v>
      </c>
      <c r="B8" s="286"/>
      <c r="C8" s="286"/>
      <c r="D8" s="286"/>
      <c r="E8" s="286"/>
      <c r="F8" s="286"/>
      <c r="G8" s="286"/>
    </row>
    <row r="9" spans="1:7" s="90" customFormat="1" ht="42" customHeight="1" thickBot="1">
      <c r="A9" s="225" t="s">
        <v>16</v>
      </c>
      <c r="B9" s="226" t="s">
        <v>217</v>
      </c>
      <c r="C9" s="226" t="s">
        <v>218</v>
      </c>
      <c r="D9" s="226" t="s">
        <v>219</v>
      </c>
      <c r="E9" s="226" t="s">
        <v>220</v>
      </c>
      <c r="F9" s="226" t="s">
        <v>221</v>
      </c>
      <c r="G9" s="227" t="s">
        <v>53</v>
      </c>
    </row>
    <row r="10" spans="1:7" ht="24" customHeight="1">
      <c r="A10" s="287" t="s">
        <v>18</v>
      </c>
      <c r="B10" s="234" t="s">
        <v>222</v>
      </c>
      <c r="C10" s="192"/>
      <c r="D10" s="192"/>
      <c r="E10" s="192"/>
      <c r="F10" s="192"/>
      <c r="G10" s="288">
        <f>SUM(C10:F10)</f>
        <v>0</v>
      </c>
    </row>
    <row r="11" spans="1:7" ht="24" customHeight="1">
      <c r="A11" s="289" t="s">
        <v>19</v>
      </c>
      <c r="B11" s="235" t="s">
        <v>223</v>
      </c>
      <c r="C11" s="193"/>
      <c r="D11" s="193"/>
      <c r="E11" s="193"/>
      <c r="F11" s="193"/>
      <c r="G11" s="290">
        <f aca="true" t="shared" si="0" ref="G11:G16">SUM(C11:F11)</f>
        <v>0</v>
      </c>
    </row>
    <row r="12" spans="1:7" ht="24" customHeight="1">
      <c r="A12" s="289" t="s">
        <v>20</v>
      </c>
      <c r="B12" s="235" t="s">
        <v>224</v>
      </c>
      <c r="C12" s="193"/>
      <c r="D12" s="193"/>
      <c r="E12" s="193"/>
      <c r="F12" s="193"/>
      <c r="G12" s="290">
        <f t="shared" si="0"/>
        <v>0</v>
      </c>
    </row>
    <row r="13" spans="1:7" ht="24" customHeight="1">
      <c r="A13" s="289" t="s">
        <v>21</v>
      </c>
      <c r="B13" s="235" t="s">
        <v>225</v>
      </c>
      <c r="C13" s="193"/>
      <c r="D13" s="193"/>
      <c r="E13" s="193"/>
      <c r="F13" s="193"/>
      <c r="G13" s="290">
        <f t="shared" si="0"/>
        <v>0</v>
      </c>
    </row>
    <row r="14" spans="1:7" ht="24" customHeight="1">
      <c r="A14" s="289" t="s">
        <v>22</v>
      </c>
      <c r="B14" s="235" t="s">
        <v>226</v>
      </c>
      <c r="C14" s="193"/>
      <c r="D14" s="193"/>
      <c r="E14" s="193"/>
      <c r="F14" s="193"/>
      <c r="G14" s="290">
        <f t="shared" si="0"/>
        <v>0</v>
      </c>
    </row>
    <row r="15" spans="1:7" ht="24" customHeight="1" thickBot="1">
      <c r="A15" s="291" t="s">
        <v>23</v>
      </c>
      <c r="B15" s="292" t="s">
        <v>227</v>
      </c>
      <c r="C15" s="194"/>
      <c r="D15" s="194"/>
      <c r="E15" s="194"/>
      <c r="F15" s="194"/>
      <c r="G15" s="293">
        <f t="shared" si="0"/>
        <v>0</v>
      </c>
    </row>
    <row r="16" spans="1:7" s="195" customFormat="1" ht="24" customHeight="1" thickBot="1">
      <c r="A16" s="294" t="s">
        <v>24</v>
      </c>
      <c r="B16" s="295" t="s">
        <v>53</v>
      </c>
      <c r="C16" s="296">
        <f>SUM(C10:C15)</f>
        <v>0</v>
      </c>
      <c r="D16" s="296">
        <f>SUM(D10:D15)</f>
        <v>0</v>
      </c>
      <c r="E16" s="296">
        <f>SUM(E10:E15)</f>
        <v>0</v>
      </c>
      <c r="F16" s="296">
        <f>SUM(F10:F15)</f>
        <v>0</v>
      </c>
      <c r="G16" s="297">
        <f t="shared" si="0"/>
        <v>0</v>
      </c>
    </row>
    <row r="17" spans="1:7" s="190" customFormat="1" ht="12.75">
      <c r="A17" s="244"/>
      <c r="B17" s="244"/>
      <c r="C17" s="244"/>
      <c r="D17" s="244"/>
      <c r="E17" s="244"/>
      <c r="F17" s="244"/>
      <c r="G17" s="244"/>
    </row>
    <row r="18" spans="1:7" s="190" customFormat="1" ht="12.75">
      <c r="A18" s="244"/>
      <c r="B18" s="244"/>
      <c r="C18" s="244"/>
      <c r="D18" s="244"/>
      <c r="E18" s="244"/>
      <c r="F18" s="244"/>
      <c r="G18" s="244"/>
    </row>
    <row r="19" spans="1:7" s="190" customFormat="1" ht="12.75">
      <c r="A19" s="244"/>
      <c r="B19" s="244"/>
      <c r="C19" s="244"/>
      <c r="D19" s="244"/>
      <c r="E19" s="244"/>
      <c r="F19" s="244"/>
      <c r="G19" s="244"/>
    </row>
    <row r="20" spans="1:7" s="190" customFormat="1" ht="15.75">
      <c r="A20" s="189" t="str">
        <f>+CONCATENATE("......................, ",LEFT(ÖSSZEFÜGGÉSEK!A5,4),". .......................... hó ..... nap")</f>
        <v>......................, 2016. .......................... hó ..... nap</v>
      </c>
      <c r="B20" s="244"/>
      <c r="C20" s="244"/>
      <c r="D20" s="244"/>
      <c r="E20" s="244"/>
      <c r="F20" s="244"/>
      <c r="G20" s="244"/>
    </row>
    <row r="21" spans="1:7" s="190" customFormat="1" ht="12.75">
      <c r="A21" s="244"/>
      <c r="B21" s="244"/>
      <c r="C21" s="244"/>
      <c r="D21" s="244"/>
      <c r="E21" s="244"/>
      <c r="F21" s="244"/>
      <c r="G21" s="244"/>
    </row>
    <row r="22" spans="1:7" ht="12.75">
      <c r="A22" s="244"/>
      <c r="B22" s="244"/>
      <c r="C22" s="244"/>
      <c r="D22" s="244"/>
      <c r="E22" s="244"/>
      <c r="F22" s="244"/>
      <c r="G22" s="244"/>
    </row>
    <row r="23" spans="1:7" ht="12.75">
      <c r="A23" s="244"/>
      <c r="B23" s="244"/>
      <c r="C23" s="190"/>
      <c r="D23" s="190"/>
      <c r="E23" s="190"/>
      <c r="F23" s="190"/>
      <c r="G23" s="244"/>
    </row>
    <row r="24" spans="1:7" ht="13.5">
      <c r="A24" s="244"/>
      <c r="B24" s="244"/>
      <c r="C24" s="298"/>
      <c r="D24" s="299" t="s">
        <v>228</v>
      </c>
      <c r="E24" s="299"/>
      <c r="F24" s="298"/>
      <c r="G24" s="244"/>
    </row>
    <row r="25" spans="3:6" ht="13.5">
      <c r="C25" s="196"/>
      <c r="D25" s="197"/>
      <c r="E25" s="197"/>
      <c r="F25" s="196"/>
    </row>
    <row r="26" spans="3:6" ht="13.5">
      <c r="C26" s="196"/>
      <c r="D26" s="197"/>
      <c r="E26" s="197"/>
      <c r="F26" s="19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1/2016. (II.23.) 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tabSelected="1" zoomScale="120" zoomScaleNormal="120" zoomScaleSheetLayoutView="100" workbookViewId="0" topLeftCell="A1">
      <selection activeCell="D18" sqref="D18"/>
    </sheetView>
  </sheetViews>
  <sheetFormatPr defaultColWidth="9.00390625" defaultRowHeight="12.75"/>
  <cols>
    <col min="1" max="1" width="9.00390625" style="430" customWidth="1"/>
    <col min="2" max="2" width="75.875" style="430" customWidth="1"/>
    <col min="3" max="3" width="15.50390625" style="431" customWidth="1"/>
    <col min="4" max="5" width="15.50390625" style="430" customWidth="1"/>
    <col min="6" max="6" width="9.00390625" style="40" customWidth="1"/>
    <col min="7" max="16384" width="9.375" style="40" customWidth="1"/>
  </cols>
  <sheetData>
    <row r="1" spans="1:5" ht="15.75" customHeight="1">
      <c r="A1" s="627" t="s">
        <v>15</v>
      </c>
      <c r="B1" s="627"/>
      <c r="C1" s="627"/>
      <c r="D1" s="627"/>
      <c r="E1" s="627"/>
    </row>
    <row r="2" spans="1:5" ht="15.75" customHeight="1" thickBot="1">
      <c r="A2" s="626" t="s">
        <v>156</v>
      </c>
      <c r="B2" s="626"/>
      <c r="D2" s="164"/>
      <c r="E2" s="346" t="s">
        <v>235</v>
      </c>
    </row>
    <row r="3" spans="1:5" ht="37.5" customHeight="1" thickBot="1">
      <c r="A3" s="23" t="s">
        <v>71</v>
      </c>
      <c r="B3" s="24" t="s">
        <v>17</v>
      </c>
      <c r="C3" s="24" t="str">
        <f>+CONCATENATE(LEFT(ÖSSZEFÜGGÉSEK!A5,4)-2,". évi tény")</f>
        <v>2014. évi tény</v>
      </c>
      <c r="D3" s="453" t="str">
        <f>+CONCATENATE(LEFT(ÖSSZEFÜGGÉSEK!A5,4)-1,". évi várható")</f>
        <v>2015. évi várható</v>
      </c>
      <c r="E3" s="186" t="str">
        <f>+'1.1.sz.mell.'!C3</f>
        <v>2016. évi előirányzat</v>
      </c>
    </row>
    <row r="4" spans="1:5" s="42" customFormat="1" ht="12" customHeight="1" thickBot="1">
      <c r="A4" s="33" t="s">
        <v>503</v>
      </c>
      <c r="B4" s="34" t="s">
        <v>504</v>
      </c>
      <c r="C4" s="34" t="s">
        <v>505</v>
      </c>
      <c r="D4" s="34" t="s">
        <v>507</v>
      </c>
      <c r="E4" s="497" t="s">
        <v>506</v>
      </c>
    </row>
    <row r="5" spans="1:5" s="1" customFormat="1" ht="12" customHeight="1" thickBot="1">
      <c r="A5" s="20" t="s">
        <v>18</v>
      </c>
      <c r="B5" s="21" t="s">
        <v>260</v>
      </c>
      <c r="C5" s="445">
        <f>+C6+C7+C8+C9+C10+C11</f>
        <v>414169</v>
      </c>
      <c r="D5" s="445">
        <f>+D6+D7+D8+D9+D10+D11</f>
        <v>404466</v>
      </c>
      <c r="E5" s="302">
        <f>+E6+E7+E8+E9+E10+E11</f>
        <v>392936</v>
      </c>
    </row>
    <row r="6" spans="1:5" s="1" customFormat="1" ht="12" customHeight="1">
      <c r="A6" s="15" t="s">
        <v>100</v>
      </c>
      <c r="B6" s="465" t="s">
        <v>261</v>
      </c>
      <c r="C6" s="447">
        <v>177032</v>
      </c>
      <c r="D6" s="447">
        <v>153694</v>
      </c>
      <c r="E6" s="304">
        <v>176307</v>
      </c>
    </row>
    <row r="7" spans="1:5" s="1" customFormat="1" ht="12" customHeight="1">
      <c r="A7" s="14" t="s">
        <v>101</v>
      </c>
      <c r="B7" s="466" t="s">
        <v>262</v>
      </c>
      <c r="C7" s="446">
        <v>79930</v>
      </c>
      <c r="D7" s="446">
        <v>89574</v>
      </c>
      <c r="E7" s="303">
        <v>88856</v>
      </c>
    </row>
    <row r="8" spans="1:5" s="1" customFormat="1" ht="12" customHeight="1">
      <c r="A8" s="14" t="s">
        <v>102</v>
      </c>
      <c r="B8" s="466" t="s">
        <v>263</v>
      </c>
      <c r="C8" s="446">
        <v>133837</v>
      </c>
      <c r="D8" s="446">
        <v>134780</v>
      </c>
      <c r="E8" s="303">
        <v>122176</v>
      </c>
    </row>
    <row r="9" spans="1:5" s="1" customFormat="1" ht="12" customHeight="1">
      <c r="A9" s="14" t="s">
        <v>103</v>
      </c>
      <c r="B9" s="466" t="s">
        <v>264</v>
      </c>
      <c r="C9" s="446">
        <v>5665</v>
      </c>
      <c r="D9" s="446">
        <v>5679</v>
      </c>
      <c r="E9" s="303">
        <v>5597</v>
      </c>
    </row>
    <row r="10" spans="1:5" s="1" customFormat="1" ht="12" customHeight="1">
      <c r="A10" s="14" t="s">
        <v>152</v>
      </c>
      <c r="B10" s="332" t="s">
        <v>442</v>
      </c>
      <c r="C10" s="446">
        <v>17705</v>
      </c>
      <c r="D10" s="446">
        <v>20739</v>
      </c>
      <c r="E10" s="303"/>
    </row>
    <row r="11" spans="1:5" s="1" customFormat="1" ht="12" customHeight="1" thickBot="1">
      <c r="A11" s="16" t="s">
        <v>104</v>
      </c>
      <c r="B11" s="333" t="s">
        <v>443</v>
      </c>
      <c r="C11" s="446"/>
      <c r="D11" s="446"/>
      <c r="E11" s="303"/>
    </row>
    <row r="12" spans="1:5" s="1" customFormat="1" ht="12" customHeight="1" thickBot="1">
      <c r="A12" s="20" t="s">
        <v>19</v>
      </c>
      <c r="B12" s="331" t="s">
        <v>265</v>
      </c>
      <c r="C12" s="445">
        <f>+C13+C14+C15+C16+C17</f>
        <v>377525</v>
      </c>
      <c r="D12" s="445">
        <f>+D13+D14+D15+D16+D17</f>
        <v>436383</v>
      </c>
      <c r="E12" s="302">
        <f>+E13+E14+E15+E16+E17</f>
        <v>311</v>
      </c>
    </row>
    <row r="13" spans="1:5" s="1" customFormat="1" ht="12" customHeight="1">
      <c r="A13" s="15" t="s">
        <v>106</v>
      </c>
      <c r="B13" s="465" t="s">
        <v>266</v>
      </c>
      <c r="C13" s="447"/>
      <c r="D13" s="447"/>
      <c r="E13" s="304"/>
    </row>
    <row r="14" spans="1:5" s="1" customFormat="1" ht="12" customHeight="1">
      <c r="A14" s="14" t="s">
        <v>107</v>
      </c>
      <c r="B14" s="466" t="s">
        <v>267</v>
      </c>
      <c r="C14" s="446"/>
      <c r="D14" s="446"/>
      <c r="E14" s="303"/>
    </row>
    <row r="15" spans="1:5" s="1" customFormat="1" ht="12" customHeight="1">
      <c r="A15" s="14" t="s">
        <v>108</v>
      </c>
      <c r="B15" s="466" t="s">
        <v>432</v>
      </c>
      <c r="C15" s="446"/>
      <c r="D15" s="446"/>
      <c r="E15" s="303"/>
    </row>
    <row r="16" spans="1:5" s="1" customFormat="1" ht="12" customHeight="1">
      <c r="A16" s="14" t="s">
        <v>109</v>
      </c>
      <c r="B16" s="466" t="s">
        <v>433</v>
      </c>
      <c r="C16" s="446"/>
      <c r="D16" s="446"/>
      <c r="E16" s="303"/>
    </row>
    <row r="17" spans="1:5" s="1" customFormat="1" ht="12" customHeight="1">
      <c r="A17" s="14" t="s">
        <v>110</v>
      </c>
      <c r="B17" s="466" t="s">
        <v>268</v>
      </c>
      <c r="C17" s="446">
        <v>377525</v>
      </c>
      <c r="D17" s="446">
        <v>436383</v>
      </c>
      <c r="E17" s="303">
        <v>311</v>
      </c>
    </row>
    <row r="18" spans="1:5" s="1" customFormat="1" ht="12" customHeight="1" thickBot="1">
      <c r="A18" s="16" t="s">
        <v>119</v>
      </c>
      <c r="B18" s="333" t="s">
        <v>269</v>
      </c>
      <c r="C18" s="448">
        <v>29577</v>
      </c>
      <c r="D18" s="448">
        <v>245684</v>
      </c>
      <c r="E18" s="305"/>
    </row>
    <row r="19" spans="1:5" s="1" customFormat="1" ht="12" customHeight="1" thickBot="1">
      <c r="A19" s="20" t="s">
        <v>20</v>
      </c>
      <c r="B19" s="21" t="s">
        <v>270</v>
      </c>
      <c r="C19" s="445">
        <f>+C20+C21+C22+C23+C24</f>
        <v>51555</v>
      </c>
      <c r="D19" s="445">
        <f>+D20+D21+D22+D23+D24</f>
        <v>315192</v>
      </c>
      <c r="E19" s="302">
        <f>+E20+E21+E22+E23+E24</f>
        <v>0</v>
      </c>
    </row>
    <row r="20" spans="1:5" s="1" customFormat="1" ht="12" customHeight="1">
      <c r="A20" s="15" t="s">
        <v>89</v>
      </c>
      <c r="B20" s="465" t="s">
        <v>271</v>
      </c>
      <c r="C20" s="447">
        <v>21978</v>
      </c>
      <c r="D20" s="447">
        <v>69508</v>
      </c>
      <c r="E20" s="304"/>
    </row>
    <row r="21" spans="1:5" s="1" customFormat="1" ht="12" customHeight="1">
      <c r="A21" s="14" t="s">
        <v>90</v>
      </c>
      <c r="B21" s="466" t="s">
        <v>272</v>
      </c>
      <c r="C21" s="446"/>
      <c r="D21" s="446"/>
      <c r="E21" s="303"/>
    </row>
    <row r="22" spans="1:5" s="1" customFormat="1" ht="12" customHeight="1">
      <c r="A22" s="14" t="s">
        <v>91</v>
      </c>
      <c r="B22" s="466" t="s">
        <v>434</v>
      </c>
      <c r="C22" s="446"/>
      <c r="D22" s="446"/>
      <c r="E22" s="303"/>
    </row>
    <row r="23" spans="1:5" s="1" customFormat="1" ht="12" customHeight="1">
      <c r="A23" s="14" t="s">
        <v>92</v>
      </c>
      <c r="B23" s="466" t="s">
        <v>435</v>
      </c>
      <c r="C23" s="446">
        <v>29577</v>
      </c>
      <c r="D23" s="446"/>
      <c r="E23" s="303"/>
    </row>
    <row r="24" spans="1:5" s="1" customFormat="1" ht="12" customHeight="1">
      <c r="A24" s="14" t="s">
        <v>174</v>
      </c>
      <c r="B24" s="466" t="s">
        <v>273</v>
      </c>
      <c r="C24" s="446"/>
      <c r="D24" s="446">
        <v>245684</v>
      </c>
      <c r="E24" s="303"/>
    </row>
    <row r="25" spans="1:5" s="1" customFormat="1" ht="12" customHeight="1" thickBot="1">
      <c r="A25" s="16" t="s">
        <v>175</v>
      </c>
      <c r="B25" s="467" t="s">
        <v>274</v>
      </c>
      <c r="C25" s="448"/>
      <c r="D25" s="448"/>
      <c r="E25" s="305"/>
    </row>
    <row r="26" spans="1:5" s="1" customFormat="1" ht="12" customHeight="1" thickBot="1">
      <c r="A26" s="20" t="s">
        <v>176</v>
      </c>
      <c r="B26" s="21" t="s">
        <v>275</v>
      </c>
      <c r="C26" s="452">
        <f>SUM(C27:C33)</f>
        <v>52206</v>
      </c>
      <c r="D26" s="452">
        <f>SUM(D27:D33)</f>
        <v>44911</v>
      </c>
      <c r="E26" s="496">
        <f>SUM(E27:E33)</f>
        <v>44000</v>
      </c>
    </row>
    <row r="27" spans="1:5" s="1" customFormat="1" ht="12" customHeight="1">
      <c r="A27" s="15" t="s">
        <v>276</v>
      </c>
      <c r="B27" s="465" t="s">
        <v>583</v>
      </c>
      <c r="C27" s="447">
        <v>5202</v>
      </c>
      <c r="D27" s="447">
        <v>5153</v>
      </c>
      <c r="E27" s="337">
        <v>5000</v>
      </c>
    </row>
    <row r="28" spans="1:5" s="1" customFormat="1" ht="12" customHeight="1">
      <c r="A28" s="14" t="s">
        <v>277</v>
      </c>
      <c r="B28" s="466" t="s">
        <v>564</v>
      </c>
      <c r="C28" s="446"/>
      <c r="D28" s="446">
        <v>30795</v>
      </c>
      <c r="E28" s="338">
        <v>32000</v>
      </c>
    </row>
    <row r="29" spans="1:5" s="1" customFormat="1" ht="12" customHeight="1">
      <c r="A29" s="14" t="s">
        <v>278</v>
      </c>
      <c r="B29" s="466" t="s">
        <v>565</v>
      </c>
      <c r="C29" s="446">
        <v>36288</v>
      </c>
      <c r="D29" s="446"/>
      <c r="E29" s="338">
        <v>7000</v>
      </c>
    </row>
    <row r="30" spans="1:5" s="1" customFormat="1" ht="12" customHeight="1">
      <c r="A30" s="14" t="s">
        <v>279</v>
      </c>
      <c r="B30" s="466" t="s">
        <v>566</v>
      </c>
      <c r="C30" s="446">
        <v>24</v>
      </c>
      <c r="D30" s="446">
        <v>135</v>
      </c>
      <c r="E30" s="338"/>
    </row>
    <row r="31" spans="1:5" s="1" customFormat="1" ht="12" customHeight="1">
      <c r="A31" s="14" t="s">
        <v>560</v>
      </c>
      <c r="B31" s="466" t="s">
        <v>280</v>
      </c>
      <c r="C31" s="446">
        <v>8171</v>
      </c>
      <c r="D31" s="446">
        <v>7554</v>
      </c>
      <c r="E31" s="338"/>
    </row>
    <row r="32" spans="1:5" s="1" customFormat="1" ht="12" customHeight="1">
      <c r="A32" s="14" t="s">
        <v>561</v>
      </c>
      <c r="B32" s="466" t="s">
        <v>281</v>
      </c>
      <c r="C32" s="446">
        <v>17</v>
      </c>
      <c r="D32" s="446">
        <v>738</v>
      </c>
      <c r="E32" s="338"/>
    </row>
    <row r="33" spans="1:5" s="1" customFormat="1" ht="12" customHeight="1" thickBot="1">
      <c r="A33" s="16" t="s">
        <v>562</v>
      </c>
      <c r="B33" s="467" t="s">
        <v>282</v>
      </c>
      <c r="C33" s="448">
        <v>2504</v>
      </c>
      <c r="D33" s="448">
        <v>536</v>
      </c>
      <c r="E33" s="344"/>
    </row>
    <row r="34" spans="1:5" s="1" customFormat="1" ht="12" customHeight="1" thickBot="1">
      <c r="A34" s="20" t="s">
        <v>22</v>
      </c>
      <c r="B34" s="21" t="s">
        <v>444</v>
      </c>
      <c r="C34" s="445">
        <f>SUM(C35:C45)</f>
        <v>175791</v>
      </c>
      <c r="D34" s="445">
        <f>SUM(D35:D45)</f>
        <v>170524</v>
      </c>
      <c r="E34" s="302">
        <f>SUM(E35:E45)</f>
        <v>101023</v>
      </c>
    </row>
    <row r="35" spans="1:5" s="1" customFormat="1" ht="12" customHeight="1">
      <c r="A35" s="15" t="s">
        <v>93</v>
      </c>
      <c r="B35" s="465" t="s">
        <v>285</v>
      </c>
      <c r="C35" s="447">
        <v>46168</v>
      </c>
      <c r="D35" s="447">
        <v>40411</v>
      </c>
      <c r="E35" s="304">
        <v>29580</v>
      </c>
    </row>
    <row r="36" spans="1:5" s="1" customFormat="1" ht="12" customHeight="1">
      <c r="A36" s="14" t="s">
        <v>94</v>
      </c>
      <c r="B36" s="466" t="s">
        <v>286</v>
      </c>
      <c r="C36" s="446">
        <v>11302</v>
      </c>
      <c r="D36" s="446">
        <v>6995</v>
      </c>
      <c r="E36" s="303">
        <v>5160</v>
      </c>
    </row>
    <row r="37" spans="1:5" s="1" customFormat="1" ht="12" customHeight="1">
      <c r="A37" s="14" t="s">
        <v>95</v>
      </c>
      <c r="B37" s="466" t="s">
        <v>287</v>
      </c>
      <c r="C37" s="446">
        <v>4528</v>
      </c>
      <c r="D37" s="446">
        <v>6734</v>
      </c>
      <c r="E37" s="303">
        <v>4200</v>
      </c>
    </row>
    <row r="38" spans="1:5" s="1" customFormat="1" ht="12" customHeight="1">
      <c r="A38" s="14" t="s">
        <v>178</v>
      </c>
      <c r="B38" s="466" t="s">
        <v>288</v>
      </c>
      <c r="C38" s="446">
        <v>9896</v>
      </c>
      <c r="D38" s="446">
        <v>12589</v>
      </c>
      <c r="E38" s="303">
        <v>10680</v>
      </c>
    </row>
    <row r="39" spans="1:5" s="1" customFormat="1" ht="12" customHeight="1">
      <c r="A39" s="14" t="s">
        <v>179</v>
      </c>
      <c r="B39" s="466" t="s">
        <v>289</v>
      </c>
      <c r="C39" s="446">
        <v>40740</v>
      </c>
      <c r="D39" s="446">
        <v>37689</v>
      </c>
      <c r="E39" s="303">
        <v>36405</v>
      </c>
    </row>
    <row r="40" spans="1:5" s="1" customFormat="1" ht="12" customHeight="1">
      <c r="A40" s="14" t="s">
        <v>180</v>
      </c>
      <c r="B40" s="466" t="s">
        <v>290</v>
      </c>
      <c r="C40" s="446">
        <v>21009</v>
      </c>
      <c r="D40" s="446">
        <v>17985</v>
      </c>
      <c r="E40" s="303">
        <v>14198</v>
      </c>
    </row>
    <row r="41" spans="1:5" s="1" customFormat="1" ht="12" customHeight="1">
      <c r="A41" s="14" t="s">
        <v>181</v>
      </c>
      <c r="B41" s="466" t="s">
        <v>291</v>
      </c>
      <c r="C41" s="446">
        <v>40880</v>
      </c>
      <c r="D41" s="446">
        <v>42009</v>
      </c>
      <c r="E41" s="303">
        <v>800</v>
      </c>
    </row>
    <row r="42" spans="1:5" s="1" customFormat="1" ht="12" customHeight="1">
      <c r="A42" s="14" t="s">
        <v>182</v>
      </c>
      <c r="B42" s="466" t="s">
        <v>568</v>
      </c>
      <c r="C42" s="446">
        <v>38</v>
      </c>
      <c r="D42" s="446">
        <v>30</v>
      </c>
      <c r="E42" s="303"/>
    </row>
    <row r="43" spans="1:5" s="1" customFormat="1" ht="12" customHeight="1">
      <c r="A43" s="14" t="s">
        <v>283</v>
      </c>
      <c r="B43" s="466" t="s">
        <v>293</v>
      </c>
      <c r="C43" s="449"/>
      <c r="D43" s="449">
        <v>293</v>
      </c>
      <c r="E43" s="306"/>
    </row>
    <row r="44" spans="1:5" s="1" customFormat="1" ht="12" customHeight="1">
      <c r="A44" s="16" t="s">
        <v>284</v>
      </c>
      <c r="B44" s="467" t="s">
        <v>446</v>
      </c>
      <c r="C44" s="450"/>
      <c r="D44" s="450">
        <v>5092</v>
      </c>
      <c r="E44" s="307"/>
    </row>
    <row r="45" spans="1:5" s="1" customFormat="1" ht="12" customHeight="1" thickBot="1">
      <c r="A45" s="16" t="s">
        <v>445</v>
      </c>
      <c r="B45" s="333" t="s">
        <v>294</v>
      </c>
      <c r="C45" s="450">
        <v>1230</v>
      </c>
      <c r="D45" s="450">
        <v>697</v>
      </c>
      <c r="E45" s="307"/>
    </row>
    <row r="46" spans="1:5" s="1" customFormat="1" ht="12" customHeight="1" thickBot="1">
      <c r="A46" s="20" t="s">
        <v>23</v>
      </c>
      <c r="B46" s="21" t="s">
        <v>295</v>
      </c>
      <c r="C46" s="445">
        <f>SUM(C47:C51)</f>
        <v>906</v>
      </c>
      <c r="D46" s="445">
        <f>SUM(D47:D51)</f>
        <v>837</v>
      </c>
      <c r="E46" s="302">
        <f>SUM(E47:E51)</f>
        <v>0</v>
      </c>
    </row>
    <row r="47" spans="1:5" s="1" customFormat="1" ht="12" customHeight="1">
      <c r="A47" s="15" t="s">
        <v>96</v>
      </c>
      <c r="B47" s="465" t="s">
        <v>299</v>
      </c>
      <c r="C47" s="512"/>
      <c r="D47" s="512"/>
      <c r="E47" s="329"/>
    </row>
    <row r="48" spans="1:5" s="1" customFormat="1" ht="12" customHeight="1">
      <c r="A48" s="14" t="s">
        <v>97</v>
      </c>
      <c r="B48" s="466" t="s">
        <v>300</v>
      </c>
      <c r="C48" s="449">
        <v>8</v>
      </c>
      <c r="D48" s="449">
        <v>337</v>
      </c>
      <c r="E48" s="306"/>
    </row>
    <row r="49" spans="1:5" s="1" customFormat="1" ht="12" customHeight="1">
      <c r="A49" s="14" t="s">
        <v>296</v>
      </c>
      <c r="B49" s="466" t="s">
        <v>301</v>
      </c>
      <c r="C49" s="449">
        <v>898</v>
      </c>
      <c r="D49" s="449">
        <v>400</v>
      </c>
      <c r="E49" s="306"/>
    </row>
    <row r="50" spans="1:5" s="1" customFormat="1" ht="12" customHeight="1">
      <c r="A50" s="14" t="s">
        <v>297</v>
      </c>
      <c r="B50" s="466" t="s">
        <v>302</v>
      </c>
      <c r="C50" s="449"/>
      <c r="D50" s="449">
        <v>100</v>
      </c>
      <c r="E50" s="306"/>
    </row>
    <row r="51" spans="1:5" s="1" customFormat="1" ht="12" customHeight="1" thickBot="1">
      <c r="A51" s="16" t="s">
        <v>298</v>
      </c>
      <c r="B51" s="333" t="s">
        <v>303</v>
      </c>
      <c r="C51" s="450"/>
      <c r="D51" s="450"/>
      <c r="E51" s="307"/>
    </row>
    <row r="52" spans="1:5" s="1" customFormat="1" ht="12" customHeight="1" thickBot="1">
      <c r="A52" s="20" t="s">
        <v>183</v>
      </c>
      <c r="B52" s="21" t="s">
        <v>304</v>
      </c>
      <c r="C52" s="445">
        <f>SUM(C53:C55)</f>
        <v>3661</v>
      </c>
      <c r="D52" s="445">
        <f>SUM(D53:D55)</f>
        <v>0</v>
      </c>
      <c r="E52" s="302">
        <f>SUM(E53:E55)</f>
        <v>0</v>
      </c>
    </row>
    <row r="53" spans="1:5" s="1" customFormat="1" ht="12" customHeight="1">
      <c r="A53" s="15" t="s">
        <v>98</v>
      </c>
      <c r="B53" s="465" t="s">
        <v>305</v>
      </c>
      <c r="C53" s="447"/>
      <c r="D53" s="447"/>
      <c r="E53" s="304"/>
    </row>
    <row r="54" spans="1:5" s="1" customFormat="1" ht="12" customHeight="1">
      <c r="A54" s="14" t="s">
        <v>99</v>
      </c>
      <c r="B54" s="466" t="s">
        <v>436</v>
      </c>
      <c r="C54" s="446"/>
      <c r="D54" s="446"/>
      <c r="E54" s="303"/>
    </row>
    <row r="55" spans="1:5" s="1" customFormat="1" ht="12" customHeight="1">
      <c r="A55" s="14" t="s">
        <v>308</v>
      </c>
      <c r="B55" s="466" t="s">
        <v>306</v>
      </c>
      <c r="C55" s="446">
        <v>3661</v>
      </c>
      <c r="D55" s="446"/>
      <c r="E55" s="303"/>
    </row>
    <row r="56" spans="1:5" s="1" customFormat="1" ht="12" customHeight="1" thickBot="1">
      <c r="A56" s="16" t="s">
        <v>309</v>
      </c>
      <c r="B56" s="333" t="s">
        <v>307</v>
      </c>
      <c r="C56" s="448"/>
      <c r="D56" s="448"/>
      <c r="E56" s="305"/>
    </row>
    <row r="57" spans="1:5" s="1" customFormat="1" ht="12" customHeight="1" thickBot="1">
      <c r="A57" s="20" t="s">
        <v>25</v>
      </c>
      <c r="B57" s="331" t="s">
        <v>310</v>
      </c>
      <c r="C57" s="445">
        <f>SUM(C58:C60)</f>
        <v>7547</v>
      </c>
      <c r="D57" s="445">
        <f>SUM(D58:D60)</f>
        <v>5304</v>
      </c>
      <c r="E57" s="302">
        <f>SUM(E58:E60)</f>
        <v>0</v>
      </c>
    </row>
    <row r="58" spans="1:5" s="1" customFormat="1" ht="12" customHeight="1">
      <c r="A58" s="15" t="s">
        <v>184</v>
      </c>
      <c r="B58" s="465" t="s">
        <v>312</v>
      </c>
      <c r="C58" s="449"/>
      <c r="D58" s="449"/>
      <c r="E58" s="306"/>
    </row>
    <row r="59" spans="1:5" s="1" customFormat="1" ht="12" customHeight="1">
      <c r="A59" s="14" t="s">
        <v>185</v>
      </c>
      <c r="B59" s="466" t="s">
        <v>437</v>
      </c>
      <c r="C59" s="449">
        <v>60</v>
      </c>
      <c r="D59" s="449">
        <v>65</v>
      </c>
      <c r="E59" s="306"/>
    </row>
    <row r="60" spans="1:5" s="1" customFormat="1" ht="12" customHeight="1">
      <c r="A60" s="14" t="s">
        <v>236</v>
      </c>
      <c r="B60" s="466" t="s">
        <v>313</v>
      </c>
      <c r="C60" s="449">
        <v>7487</v>
      </c>
      <c r="D60" s="449">
        <v>5239</v>
      </c>
      <c r="E60" s="306"/>
    </row>
    <row r="61" spans="1:5" s="1" customFormat="1" ht="12" customHeight="1" thickBot="1">
      <c r="A61" s="16" t="s">
        <v>311</v>
      </c>
      <c r="B61" s="333" t="s">
        <v>314</v>
      </c>
      <c r="C61" s="449"/>
      <c r="D61" s="449"/>
      <c r="E61" s="306"/>
    </row>
    <row r="62" spans="1:5" s="1" customFormat="1" ht="12" customHeight="1" thickBot="1">
      <c r="A62" s="545" t="s">
        <v>486</v>
      </c>
      <c r="B62" s="21" t="s">
        <v>315</v>
      </c>
      <c r="C62" s="452">
        <f>+C5+C12+C19+C26+C34+C46+C52+C57</f>
        <v>1083360</v>
      </c>
      <c r="D62" s="452">
        <f>+D5+D12+D19+D26+D34+D46+D52+D57</f>
        <v>1377617</v>
      </c>
      <c r="E62" s="496">
        <f>+E5+E12+E19+E26+E34+E46+E52+E57</f>
        <v>538270</v>
      </c>
    </row>
    <row r="63" spans="1:5" s="1" customFormat="1" ht="12" customHeight="1" thickBot="1">
      <c r="A63" s="513" t="s">
        <v>316</v>
      </c>
      <c r="B63" s="331" t="s">
        <v>551</v>
      </c>
      <c r="C63" s="445">
        <f>SUM(C64:C66)</f>
        <v>0</v>
      </c>
      <c r="D63" s="445">
        <f>SUM(D64:D66)</f>
        <v>0</v>
      </c>
      <c r="E63" s="302">
        <f>SUM(E64:E66)</f>
        <v>0</v>
      </c>
    </row>
    <row r="64" spans="1:5" s="1" customFormat="1" ht="12" customHeight="1">
      <c r="A64" s="15" t="s">
        <v>348</v>
      </c>
      <c r="B64" s="465" t="s">
        <v>318</v>
      </c>
      <c r="C64" s="449"/>
      <c r="D64" s="449"/>
      <c r="E64" s="306"/>
    </row>
    <row r="65" spans="1:5" s="1" customFormat="1" ht="12" customHeight="1">
      <c r="A65" s="14" t="s">
        <v>357</v>
      </c>
      <c r="B65" s="466" t="s">
        <v>319</v>
      </c>
      <c r="C65" s="449"/>
      <c r="D65" s="449"/>
      <c r="E65" s="306"/>
    </row>
    <row r="66" spans="1:5" s="1" customFormat="1" ht="12" customHeight="1" thickBot="1">
      <c r="A66" s="16" t="s">
        <v>358</v>
      </c>
      <c r="B66" s="539" t="s">
        <v>471</v>
      </c>
      <c r="C66" s="449"/>
      <c r="D66" s="449"/>
      <c r="E66" s="306"/>
    </row>
    <row r="67" spans="1:5" s="1" customFormat="1" ht="12" customHeight="1" thickBot="1">
      <c r="A67" s="513" t="s">
        <v>321</v>
      </c>
      <c r="B67" s="331" t="s">
        <v>322</v>
      </c>
      <c r="C67" s="445">
        <f>SUM(C68:C71)</f>
        <v>0</v>
      </c>
      <c r="D67" s="445">
        <f>SUM(D68:D71)</f>
        <v>0</v>
      </c>
      <c r="E67" s="302">
        <f>SUM(E68:E71)</f>
        <v>0</v>
      </c>
    </row>
    <row r="68" spans="1:5" s="1" customFormat="1" ht="12" customHeight="1">
      <c r="A68" s="15" t="s">
        <v>153</v>
      </c>
      <c r="B68" s="465" t="s">
        <v>323</v>
      </c>
      <c r="C68" s="449"/>
      <c r="D68" s="449"/>
      <c r="E68" s="306"/>
    </row>
    <row r="69" spans="1:7" s="1" customFormat="1" ht="17.25" customHeight="1">
      <c r="A69" s="14" t="s">
        <v>154</v>
      </c>
      <c r="B69" s="466" t="s">
        <v>324</v>
      </c>
      <c r="C69" s="449"/>
      <c r="D69" s="449"/>
      <c r="E69" s="306"/>
      <c r="G69" s="43"/>
    </row>
    <row r="70" spans="1:5" s="1" customFormat="1" ht="12" customHeight="1">
      <c r="A70" s="14" t="s">
        <v>349</v>
      </c>
      <c r="B70" s="466" t="s">
        <v>325</v>
      </c>
      <c r="C70" s="449"/>
      <c r="D70" s="449"/>
      <c r="E70" s="306"/>
    </row>
    <row r="71" spans="1:5" s="1" customFormat="1" ht="12" customHeight="1" thickBot="1">
      <c r="A71" s="16" t="s">
        <v>350</v>
      </c>
      <c r="B71" s="333" t="s">
        <v>326</v>
      </c>
      <c r="C71" s="449"/>
      <c r="D71" s="449"/>
      <c r="E71" s="306"/>
    </row>
    <row r="72" spans="1:5" s="1" customFormat="1" ht="12" customHeight="1" thickBot="1">
      <c r="A72" s="513" t="s">
        <v>327</v>
      </c>
      <c r="B72" s="331" t="s">
        <v>328</v>
      </c>
      <c r="C72" s="445">
        <f>SUM(C73:C74)</f>
        <v>248746</v>
      </c>
      <c r="D72" s="445">
        <f>SUM(D73:D74)</f>
        <v>245765</v>
      </c>
      <c r="E72" s="302">
        <f>SUM(E73:E74)</f>
        <v>98675</v>
      </c>
    </row>
    <row r="73" spans="1:5" s="1" customFormat="1" ht="12" customHeight="1">
      <c r="A73" s="15" t="s">
        <v>351</v>
      </c>
      <c r="B73" s="465" t="s">
        <v>329</v>
      </c>
      <c r="C73" s="449">
        <v>248746</v>
      </c>
      <c r="D73" s="449">
        <v>245765</v>
      </c>
      <c r="E73" s="306">
        <v>98675</v>
      </c>
    </row>
    <row r="74" spans="1:5" s="1" customFormat="1" ht="12" customHeight="1" thickBot="1">
      <c r="A74" s="16" t="s">
        <v>352</v>
      </c>
      <c r="B74" s="333" t="s">
        <v>330</v>
      </c>
      <c r="C74" s="449"/>
      <c r="D74" s="449"/>
      <c r="E74" s="306"/>
    </row>
    <row r="75" spans="1:5" s="1" customFormat="1" ht="12" customHeight="1" thickBot="1">
      <c r="A75" s="513" t="s">
        <v>331</v>
      </c>
      <c r="B75" s="331" t="s">
        <v>332</v>
      </c>
      <c r="C75" s="445">
        <f>SUM(C76:C78)</f>
        <v>0</v>
      </c>
      <c r="D75" s="445">
        <f>SUM(D76:D78)</f>
        <v>14665</v>
      </c>
      <c r="E75" s="302">
        <f>SUM(E76:E78)</f>
        <v>0</v>
      </c>
    </row>
    <row r="76" spans="1:5" s="1" customFormat="1" ht="12" customHeight="1">
      <c r="A76" s="15" t="s">
        <v>353</v>
      </c>
      <c r="B76" s="465" t="s">
        <v>333</v>
      </c>
      <c r="C76" s="449"/>
      <c r="D76" s="449">
        <v>14665</v>
      </c>
      <c r="E76" s="306"/>
    </row>
    <row r="77" spans="1:5" s="1" customFormat="1" ht="12" customHeight="1">
      <c r="A77" s="14" t="s">
        <v>354</v>
      </c>
      <c r="B77" s="466" t="s">
        <v>334</v>
      </c>
      <c r="C77" s="449"/>
      <c r="D77" s="449"/>
      <c r="E77" s="306"/>
    </row>
    <row r="78" spans="1:5" s="1" customFormat="1" ht="12" customHeight="1" thickBot="1">
      <c r="A78" s="16" t="s">
        <v>355</v>
      </c>
      <c r="B78" s="333" t="s">
        <v>335</v>
      </c>
      <c r="C78" s="449"/>
      <c r="D78" s="449"/>
      <c r="E78" s="306"/>
    </row>
    <row r="79" spans="1:5" s="1" customFormat="1" ht="12" customHeight="1" thickBot="1">
      <c r="A79" s="513" t="s">
        <v>336</v>
      </c>
      <c r="B79" s="331" t="s">
        <v>356</v>
      </c>
      <c r="C79" s="445">
        <f>SUM(C80:C83)</f>
        <v>0</v>
      </c>
      <c r="D79" s="445">
        <f>SUM(D80:D83)</f>
        <v>0</v>
      </c>
      <c r="E79" s="302">
        <f>SUM(E80:E83)</f>
        <v>0</v>
      </c>
    </row>
    <row r="80" spans="1:5" s="1" customFormat="1" ht="12" customHeight="1">
      <c r="A80" s="469" t="s">
        <v>337</v>
      </c>
      <c r="B80" s="465" t="s">
        <v>338</v>
      </c>
      <c r="C80" s="449"/>
      <c r="D80" s="449"/>
      <c r="E80" s="306"/>
    </row>
    <row r="81" spans="1:5" s="1" customFormat="1" ht="12" customHeight="1">
      <c r="A81" s="470" t="s">
        <v>339</v>
      </c>
      <c r="B81" s="466" t="s">
        <v>340</v>
      </c>
      <c r="C81" s="449"/>
      <c r="D81" s="449"/>
      <c r="E81" s="306"/>
    </row>
    <row r="82" spans="1:5" s="1" customFormat="1" ht="12" customHeight="1">
      <c r="A82" s="470" t="s">
        <v>341</v>
      </c>
      <c r="B82" s="466" t="s">
        <v>342</v>
      </c>
      <c r="C82" s="449"/>
      <c r="D82" s="449"/>
      <c r="E82" s="306"/>
    </row>
    <row r="83" spans="1:5" s="1" customFormat="1" ht="12" customHeight="1" thickBot="1">
      <c r="A83" s="471" t="s">
        <v>343</v>
      </c>
      <c r="B83" s="333" t="s">
        <v>344</v>
      </c>
      <c r="C83" s="449"/>
      <c r="D83" s="449"/>
      <c r="E83" s="306"/>
    </row>
    <row r="84" spans="1:5" s="1" customFormat="1" ht="12" customHeight="1" thickBot="1">
      <c r="A84" s="513" t="s">
        <v>345</v>
      </c>
      <c r="B84" s="331" t="s">
        <v>485</v>
      </c>
      <c r="C84" s="515"/>
      <c r="D84" s="515"/>
      <c r="E84" s="516"/>
    </row>
    <row r="85" spans="1:5" s="1" customFormat="1" ht="12" customHeight="1" thickBot="1">
      <c r="A85" s="513" t="s">
        <v>347</v>
      </c>
      <c r="B85" s="331" t="s">
        <v>346</v>
      </c>
      <c r="C85" s="515"/>
      <c r="D85" s="515"/>
      <c r="E85" s="516"/>
    </row>
    <row r="86" spans="1:5" s="1" customFormat="1" ht="12" customHeight="1" thickBot="1">
      <c r="A86" s="513" t="s">
        <v>359</v>
      </c>
      <c r="B86" s="472" t="s">
        <v>488</v>
      </c>
      <c r="C86" s="452">
        <f>+C63+C67+C72+C75+C79+C85+C84</f>
        <v>248746</v>
      </c>
      <c r="D86" s="452">
        <f>+D63+D67+D72+D75+D79+D85+D84</f>
        <v>260430</v>
      </c>
      <c r="E86" s="496">
        <f>+E63+E67+E72+E75+E79+E85+E84</f>
        <v>98675</v>
      </c>
    </row>
    <row r="87" spans="1:5" s="1" customFormat="1" ht="12" customHeight="1" thickBot="1">
      <c r="A87" s="514" t="s">
        <v>487</v>
      </c>
      <c r="B87" s="473" t="s">
        <v>489</v>
      </c>
      <c r="C87" s="452">
        <f>+C62+C86</f>
        <v>1332106</v>
      </c>
      <c r="D87" s="452">
        <f>+D62+D86</f>
        <v>1638047</v>
      </c>
      <c r="E87" s="496">
        <f>+E62+E86</f>
        <v>636945</v>
      </c>
    </row>
    <row r="88" spans="1:5" s="1" customFormat="1" ht="12" customHeight="1">
      <c r="A88" s="414"/>
      <c r="B88" s="415"/>
      <c r="C88" s="416"/>
      <c r="D88" s="417"/>
      <c r="E88" s="418"/>
    </row>
    <row r="89" spans="1:5" s="1" customFormat="1" ht="12" customHeight="1">
      <c r="A89" s="627" t="s">
        <v>47</v>
      </c>
      <c r="B89" s="627"/>
      <c r="C89" s="627"/>
      <c r="D89" s="627"/>
      <c r="E89" s="627"/>
    </row>
    <row r="90" spans="1:5" s="1" customFormat="1" ht="12" customHeight="1" thickBot="1">
      <c r="A90" s="628" t="s">
        <v>157</v>
      </c>
      <c r="B90" s="628"/>
      <c r="C90" s="431"/>
      <c r="D90" s="164"/>
      <c r="E90" s="346" t="s">
        <v>235</v>
      </c>
    </row>
    <row r="91" spans="1:6" s="1" customFormat="1" ht="24" customHeight="1" thickBot="1">
      <c r="A91" s="23" t="s">
        <v>16</v>
      </c>
      <c r="B91" s="24" t="s">
        <v>48</v>
      </c>
      <c r="C91" s="24" t="str">
        <f>+C3</f>
        <v>2014. évi tény</v>
      </c>
      <c r="D91" s="24" t="str">
        <f>+D3</f>
        <v>2015. évi várható</v>
      </c>
      <c r="E91" s="186" t="str">
        <f>+E3</f>
        <v>2016. évi előirányzat</v>
      </c>
      <c r="F91" s="172"/>
    </row>
    <row r="92" spans="1:6" s="1" customFormat="1" ht="12" customHeight="1" thickBot="1">
      <c r="A92" s="33" t="s">
        <v>503</v>
      </c>
      <c r="B92" s="34" t="s">
        <v>504</v>
      </c>
      <c r="C92" s="34" t="s">
        <v>505</v>
      </c>
      <c r="D92" s="34" t="s">
        <v>507</v>
      </c>
      <c r="E92" s="497" t="s">
        <v>506</v>
      </c>
      <c r="F92" s="172"/>
    </row>
    <row r="93" spans="1:6" s="1" customFormat="1" ht="15" customHeight="1" thickBot="1">
      <c r="A93" s="22" t="s">
        <v>18</v>
      </c>
      <c r="B93" s="31" t="s">
        <v>447</v>
      </c>
      <c r="C93" s="444">
        <f>C94+C95+C96+C97+C98+C111</f>
        <v>979413</v>
      </c>
      <c r="D93" s="444">
        <f>D94+D95+D96+D97+D98+D111</f>
        <v>989928</v>
      </c>
      <c r="E93" s="549">
        <f>E94+E95+E96+E97+E98+E111</f>
        <v>632886</v>
      </c>
      <c r="F93" s="172"/>
    </row>
    <row r="94" spans="1:5" s="1" customFormat="1" ht="12.75" customHeight="1">
      <c r="A94" s="17" t="s">
        <v>100</v>
      </c>
      <c r="B94" s="10" t="s">
        <v>49</v>
      </c>
      <c r="C94" s="556">
        <v>491996</v>
      </c>
      <c r="D94" s="556">
        <v>535867</v>
      </c>
      <c r="E94" s="550">
        <v>276295</v>
      </c>
    </row>
    <row r="95" spans="1:5" ht="16.5" customHeight="1">
      <c r="A95" s="14" t="s">
        <v>101</v>
      </c>
      <c r="B95" s="8" t="s">
        <v>186</v>
      </c>
      <c r="C95" s="446">
        <v>96602</v>
      </c>
      <c r="D95" s="446">
        <v>109525</v>
      </c>
      <c r="E95" s="303">
        <v>64668</v>
      </c>
    </row>
    <row r="96" spans="1:5" ht="15.75">
      <c r="A96" s="14" t="s">
        <v>102</v>
      </c>
      <c r="B96" s="8" t="s">
        <v>143</v>
      </c>
      <c r="C96" s="448">
        <v>304863</v>
      </c>
      <c r="D96" s="448">
        <v>285481</v>
      </c>
      <c r="E96" s="305">
        <v>245743</v>
      </c>
    </row>
    <row r="97" spans="1:5" s="42" customFormat="1" ht="12" customHeight="1">
      <c r="A97" s="14" t="s">
        <v>103</v>
      </c>
      <c r="B97" s="11" t="s">
        <v>187</v>
      </c>
      <c r="C97" s="448">
        <v>66477</v>
      </c>
      <c r="D97" s="448">
        <v>43233</v>
      </c>
      <c r="E97" s="305">
        <v>13950</v>
      </c>
    </row>
    <row r="98" spans="1:5" ht="12" customHeight="1">
      <c r="A98" s="14" t="s">
        <v>114</v>
      </c>
      <c r="B98" s="19" t="s">
        <v>188</v>
      </c>
      <c r="C98" s="448">
        <v>19475</v>
      </c>
      <c r="D98" s="448">
        <v>15822</v>
      </c>
      <c r="E98" s="305">
        <v>12230</v>
      </c>
    </row>
    <row r="99" spans="1:5" ht="12" customHeight="1">
      <c r="A99" s="14" t="s">
        <v>104</v>
      </c>
      <c r="B99" s="8" t="s">
        <v>452</v>
      </c>
      <c r="C99" s="448"/>
      <c r="D99" s="448">
        <v>7977</v>
      </c>
      <c r="E99" s="305"/>
    </row>
    <row r="100" spans="1:5" ht="12" customHeight="1">
      <c r="A100" s="14" t="s">
        <v>105</v>
      </c>
      <c r="B100" s="168" t="s">
        <v>451</v>
      </c>
      <c r="C100" s="448"/>
      <c r="D100" s="448">
        <v>177</v>
      </c>
      <c r="E100" s="305"/>
    </row>
    <row r="101" spans="1:5" ht="12" customHeight="1">
      <c r="A101" s="14" t="s">
        <v>115</v>
      </c>
      <c r="B101" s="168" t="s">
        <v>450</v>
      </c>
      <c r="C101" s="448">
        <v>8879</v>
      </c>
      <c r="D101" s="448"/>
      <c r="E101" s="305"/>
    </row>
    <row r="102" spans="1:5" ht="12" customHeight="1">
      <c r="A102" s="14" t="s">
        <v>116</v>
      </c>
      <c r="B102" s="166" t="s">
        <v>362</v>
      </c>
      <c r="C102" s="448"/>
      <c r="D102" s="448"/>
      <c r="E102" s="305"/>
    </row>
    <row r="103" spans="1:5" ht="12" customHeight="1">
      <c r="A103" s="14" t="s">
        <v>117</v>
      </c>
      <c r="B103" s="167" t="s">
        <v>363</v>
      </c>
      <c r="C103" s="448"/>
      <c r="D103" s="448"/>
      <c r="E103" s="305"/>
    </row>
    <row r="104" spans="1:5" ht="12" customHeight="1">
      <c r="A104" s="14" t="s">
        <v>118</v>
      </c>
      <c r="B104" s="167" t="s">
        <v>364</v>
      </c>
      <c r="C104" s="448"/>
      <c r="D104" s="448"/>
      <c r="E104" s="305"/>
    </row>
    <row r="105" spans="1:5" ht="12" customHeight="1">
      <c r="A105" s="14" t="s">
        <v>120</v>
      </c>
      <c r="B105" s="166" t="s">
        <v>365</v>
      </c>
      <c r="C105" s="448">
        <v>7133</v>
      </c>
      <c r="D105" s="448">
        <v>4458</v>
      </c>
      <c r="E105" s="305">
        <v>9149</v>
      </c>
    </row>
    <row r="106" spans="1:5" ht="12" customHeight="1">
      <c r="A106" s="14" t="s">
        <v>189</v>
      </c>
      <c r="B106" s="166" t="s">
        <v>366</v>
      </c>
      <c r="C106" s="448"/>
      <c r="D106" s="448"/>
      <c r="E106" s="305"/>
    </row>
    <row r="107" spans="1:5" ht="12" customHeight="1">
      <c r="A107" s="14" t="s">
        <v>360</v>
      </c>
      <c r="B107" s="167" t="s">
        <v>367</v>
      </c>
      <c r="C107" s="448"/>
      <c r="D107" s="448"/>
      <c r="E107" s="305"/>
    </row>
    <row r="108" spans="1:5" ht="12" customHeight="1">
      <c r="A108" s="13" t="s">
        <v>361</v>
      </c>
      <c r="B108" s="168" t="s">
        <v>368</v>
      </c>
      <c r="C108" s="448"/>
      <c r="D108" s="448"/>
      <c r="E108" s="305"/>
    </row>
    <row r="109" spans="1:5" ht="12" customHeight="1">
      <c r="A109" s="14" t="s">
        <v>448</v>
      </c>
      <c r="B109" s="168" t="s">
        <v>369</v>
      </c>
      <c r="C109" s="448"/>
      <c r="D109" s="448"/>
      <c r="E109" s="305"/>
    </row>
    <row r="110" spans="1:5" ht="12" customHeight="1">
      <c r="A110" s="16" t="s">
        <v>449</v>
      </c>
      <c r="B110" s="168" t="s">
        <v>370</v>
      </c>
      <c r="C110" s="448">
        <v>3463</v>
      </c>
      <c r="D110" s="448">
        <v>3210</v>
      </c>
      <c r="E110" s="305">
        <v>3081</v>
      </c>
    </row>
    <row r="111" spans="1:5" ht="12" customHeight="1">
      <c r="A111" s="14" t="s">
        <v>453</v>
      </c>
      <c r="B111" s="11" t="s">
        <v>50</v>
      </c>
      <c r="C111" s="446"/>
      <c r="D111" s="446"/>
      <c r="E111" s="303">
        <f>SUM(E112:E113)</f>
        <v>20000</v>
      </c>
    </row>
    <row r="112" spans="1:5" ht="12" customHeight="1">
      <c r="A112" s="14" t="s">
        <v>454</v>
      </c>
      <c r="B112" s="8" t="s">
        <v>456</v>
      </c>
      <c r="C112" s="446"/>
      <c r="D112" s="446"/>
      <c r="E112" s="580">
        <v>20000</v>
      </c>
    </row>
    <row r="113" spans="1:5" ht="12" customHeight="1" thickBot="1">
      <c r="A113" s="18" t="s">
        <v>455</v>
      </c>
      <c r="B113" s="543" t="s">
        <v>457</v>
      </c>
      <c r="C113" s="557"/>
      <c r="D113" s="557"/>
      <c r="E113" s="551"/>
    </row>
    <row r="114" spans="1:5" ht="12" customHeight="1" thickBot="1">
      <c r="A114" s="540" t="s">
        <v>19</v>
      </c>
      <c r="B114" s="541" t="s">
        <v>371</v>
      </c>
      <c r="C114" s="558">
        <f>+C115+C117+C119</f>
        <v>118628</v>
      </c>
      <c r="D114" s="558">
        <f>+D115+D117+D119</f>
        <v>372632</v>
      </c>
      <c r="E114" s="552">
        <f>+E115+E117+E119</f>
        <v>4059</v>
      </c>
    </row>
    <row r="115" spans="1:5" ht="12" customHeight="1">
      <c r="A115" s="15" t="s">
        <v>106</v>
      </c>
      <c r="B115" s="8" t="s">
        <v>234</v>
      </c>
      <c r="C115" s="447">
        <v>80654</v>
      </c>
      <c r="D115" s="447">
        <v>337257</v>
      </c>
      <c r="E115" s="304">
        <v>635</v>
      </c>
    </row>
    <row r="116" spans="1:5" ht="15.75">
      <c r="A116" s="15" t="s">
        <v>107</v>
      </c>
      <c r="B116" s="12" t="s">
        <v>375</v>
      </c>
      <c r="C116" s="622">
        <v>63340</v>
      </c>
      <c r="D116" s="622">
        <v>276548</v>
      </c>
      <c r="E116" s="304"/>
    </row>
    <row r="117" spans="1:5" ht="12" customHeight="1">
      <c r="A117" s="15" t="s">
        <v>108</v>
      </c>
      <c r="B117" s="12" t="s">
        <v>190</v>
      </c>
      <c r="C117" s="446">
        <v>36632</v>
      </c>
      <c r="D117" s="446">
        <v>35375</v>
      </c>
      <c r="E117" s="303"/>
    </row>
    <row r="118" spans="1:5" ht="12" customHeight="1">
      <c r="A118" s="15" t="s">
        <v>109</v>
      </c>
      <c r="B118" s="12" t="s">
        <v>376</v>
      </c>
      <c r="C118" s="446"/>
      <c r="D118" s="446"/>
      <c r="E118" s="303"/>
    </row>
    <row r="119" spans="1:5" ht="12" customHeight="1">
      <c r="A119" s="15" t="s">
        <v>110</v>
      </c>
      <c r="B119" s="333" t="s">
        <v>237</v>
      </c>
      <c r="C119" s="446">
        <v>1342</v>
      </c>
      <c r="D119" s="446"/>
      <c r="E119" s="303">
        <v>3424</v>
      </c>
    </row>
    <row r="120" spans="1:5" ht="12" customHeight="1">
      <c r="A120" s="15" t="s">
        <v>119</v>
      </c>
      <c r="B120" s="332" t="s">
        <v>438</v>
      </c>
      <c r="C120" s="446"/>
      <c r="D120" s="446"/>
      <c r="E120" s="303"/>
    </row>
    <row r="121" spans="1:5" ht="12" customHeight="1">
      <c r="A121" s="15" t="s">
        <v>121</v>
      </c>
      <c r="B121" s="461" t="s">
        <v>381</v>
      </c>
      <c r="C121" s="446"/>
      <c r="D121" s="446"/>
      <c r="E121" s="303"/>
    </row>
    <row r="122" spans="1:5" ht="12" customHeight="1">
      <c r="A122" s="15" t="s">
        <v>191</v>
      </c>
      <c r="B122" s="167" t="s">
        <v>364</v>
      </c>
      <c r="C122" s="446"/>
      <c r="D122" s="446"/>
      <c r="E122" s="303"/>
    </row>
    <row r="123" spans="1:5" ht="12" customHeight="1">
      <c r="A123" s="15" t="s">
        <v>192</v>
      </c>
      <c r="B123" s="167" t="s">
        <v>380</v>
      </c>
      <c r="C123" s="446"/>
      <c r="D123" s="446"/>
      <c r="E123" s="303"/>
    </row>
    <row r="124" spans="1:5" ht="12" customHeight="1">
      <c r="A124" s="15" t="s">
        <v>193</v>
      </c>
      <c r="B124" s="167" t="s">
        <v>379</v>
      </c>
      <c r="C124" s="446"/>
      <c r="D124" s="446"/>
      <c r="E124" s="303"/>
    </row>
    <row r="125" spans="1:5" ht="12" customHeight="1">
      <c r="A125" s="15" t="s">
        <v>372</v>
      </c>
      <c r="B125" s="167" t="s">
        <v>367</v>
      </c>
      <c r="C125" s="446"/>
      <c r="D125" s="446"/>
      <c r="E125" s="303"/>
    </row>
    <row r="126" spans="1:5" ht="12" customHeight="1">
      <c r="A126" s="15" t="s">
        <v>373</v>
      </c>
      <c r="B126" s="167" t="s">
        <v>378</v>
      </c>
      <c r="C126" s="446"/>
      <c r="D126" s="446"/>
      <c r="E126" s="303"/>
    </row>
    <row r="127" spans="1:5" ht="12" customHeight="1" thickBot="1">
      <c r="A127" s="13" t="s">
        <v>374</v>
      </c>
      <c r="B127" s="167" t="s">
        <v>377</v>
      </c>
      <c r="C127" s="448">
        <v>1342</v>
      </c>
      <c r="D127" s="448"/>
      <c r="E127" s="305">
        <v>3424</v>
      </c>
    </row>
    <row r="128" spans="1:5" ht="12" customHeight="1" thickBot="1">
      <c r="A128" s="20" t="s">
        <v>20</v>
      </c>
      <c r="B128" s="147" t="s">
        <v>458</v>
      </c>
      <c r="C128" s="445">
        <f>+C93+C114</f>
        <v>1098041</v>
      </c>
      <c r="D128" s="445">
        <f>+D93+D114</f>
        <v>1362560</v>
      </c>
      <c r="E128" s="302">
        <f>+E93+E114</f>
        <v>636945</v>
      </c>
    </row>
    <row r="129" spans="1:5" ht="12" customHeight="1" thickBot="1">
      <c r="A129" s="20" t="s">
        <v>21</v>
      </c>
      <c r="B129" s="147" t="s">
        <v>459</v>
      </c>
      <c r="C129" s="445">
        <f>+C130+C131+C132</f>
        <v>0</v>
      </c>
      <c r="D129" s="445">
        <f>+D130+D131+D132</f>
        <v>0</v>
      </c>
      <c r="E129" s="302">
        <f>+E130+E131+E132</f>
        <v>0</v>
      </c>
    </row>
    <row r="130" spans="1:5" ht="12" customHeight="1">
      <c r="A130" s="15" t="s">
        <v>276</v>
      </c>
      <c r="B130" s="12" t="s">
        <v>466</v>
      </c>
      <c r="C130" s="446"/>
      <c r="D130" s="446"/>
      <c r="E130" s="303"/>
    </row>
    <row r="131" spans="1:5" ht="12" customHeight="1">
      <c r="A131" s="15" t="s">
        <v>277</v>
      </c>
      <c r="B131" s="12" t="s">
        <v>467</v>
      </c>
      <c r="C131" s="446"/>
      <c r="D131" s="446"/>
      <c r="E131" s="303"/>
    </row>
    <row r="132" spans="1:5" ht="12" customHeight="1" thickBot="1">
      <c r="A132" s="13" t="s">
        <v>278</v>
      </c>
      <c r="B132" s="12" t="s">
        <v>468</v>
      </c>
      <c r="C132" s="446"/>
      <c r="D132" s="446"/>
      <c r="E132" s="303"/>
    </row>
    <row r="133" spans="1:5" ht="12" customHeight="1" thickBot="1">
      <c r="A133" s="20" t="s">
        <v>22</v>
      </c>
      <c r="B133" s="147" t="s">
        <v>460</v>
      </c>
      <c r="C133" s="445">
        <f>SUM(C134:C139)</f>
        <v>0</v>
      </c>
      <c r="D133" s="445">
        <f>SUM(D134:D139)</f>
        <v>0</v>
      </c>
      <c r="E133" s="302">
        <f>SUM(E134:E139)</f>
        <v>0</v>
      </c>
    </row>
    <row r="134" spans="1:5" ht="12" customHeight="1">
      <c r="A134" s="15" t="s">
        <v>93</v>
      </c>
      <c r="B134" s="9" t="s">
        <v>469</v>
      </c>
      <c r="C134" s="446"/>
      <c r="D134" s="446"/>
      <c r="E134" s="303"/>
    </row>
    <row r="135" spans="1:5" ht="12" customHeight="1">
      <c r="A135" s="15" t="s">
        <v>94</v>
      </c>
      <c r="B135" s="9" t="s">
        <v>461</v>
      </c>
      <c r="C135" s="446"/>
      <c r="D135" s="446"/>
      <c r="E135" s="303"/>
    </row>
    <row r="136" spans="1:5" ht="12" customHeight="1">
      <c r="A136" s="15" t="s">
        <v>95</v>
      </c>
      <c r="B136" s="9" t="s">
        <v>462</v>
      </c>
      <c r="C136" s="446"/>
      <c r="D136" s="446"/>
      <c r="E136" s="303"/>
    </row>
    <row r="137" spans="1:5" ht="12" customHeight="1">
      <c r="A137" s="15" t="s">
        <v>178</v>
      </c>
      <c r="B137" s="9" t="s">
        <v>463</v>
      </c>
      <c r="C137" s="446"/>
      <c r="D137" s="446"/>
      <c r="E137" s="303"/>
    </row>
    <row r="138" spans="1:5" ht="12" customHeight="1">
      <c r="A138" s="15" t="s">
        <v>179</v>
      </c>
      <c r="B138" s="9" t="s">
        <v>464</v>
      </c>
      <c r="C138" s="446"/>
      <c r="D138" s="446"/>
      <c r="E138" s="303"/>
    </row>
    <row r="139" spans="1:5" ht="12" customHeight="1" thickBot="1">
      <c r="A139" s="13" t="s">
        <v>180</v>
      </c>
      <c r="B139" s="9" t="s">
        <v>465</v>
      </c>
      <c r="C139" s="446"/>
      <c r="D139" s="446"/>
      <c r="E139" s="303"/>
    </row>
    <row r="140" spans="1:5" ht="12" customHeight="1" thickBot="1">
      <c r="A140" s="20" t="s">
        <v>23</v>
      </c>
      <c r="B140" s="147" t="s">
        <v>473</v>
      </c>
      <c r="C140" s="452">
        <f>+C141+C142+C143+C144</f>
        <v>0</v>
      </c>
      <c r="D140" s="452">
        <f>+D141+D142+D143+D144</f>
        <v>11700</v>
      </c>
      <c r="E140" s="496">
        <f>+E141+E142+E143+E144</f>
        <v>0</v>
      </c>
    </row>
    <row r="141" spans="1:5" ht="12" customHeight="1">
      <c r="A141" s="15" t="s">
        <v>96</v>
      </c>
      <c r="B141" s="9" t="s">
        <v>382</v>
      </c>
      <c r="C141" s="446"/>
      <c r="D141" s="446"/>
      <c r="E141" s="303"/>
    </row>
    <row r="142" spans="1:5" ht="12" customHeight="1">
      <c r="A142" s="15" t="s">
        <v>97</v>
      </c>
      <c r="B142" s="9" t="s">
        <v>383</v>
      </c>
      <c r="C142" s="446"/>
      <c r="D142" s="446">
        <v>11700</v>
      </c>
      <c r="E142" s="303"/>
    </row>
    <row r="143" spans="1:5" ht="12" customHeight="1">
      <c r="A143" s="15" t="s">
        <v>296</v>
      </c>
      <c r="B143" s="9" t="s">
        <v>474</v>
      </c>
      <c r="C143" s="446"/>
      <c r="D143" s="446"/>
      <c r="E143" s="303"/>
    </row>
    <row r="144" spans="1:5" ht="12" customHeight="1" thickBot="1">
      <c r="A144" s="13" t="s">
        <v>297</v>
      </c>
      <c r="B144" s="7" t="s">
        <v>402</v>
      </c>
      <c r="C144" s="446"/>
      <c r="D144" s="446"/>
      <c r="E144" s="303"/>
    </row>
    <row r="145" spans="1:5" ht="12" customHeight="1" thickBot="1">
      <c r="A145" s="20" t="s">
        <v>24</v>
      </c>
      <c r="B145" s="147" t="s">
        <v>475</v>
      </c>
      <c r="C145" s="559">
        <f>SUM(C146:C150)</f>
        <v>0</v>
      </c>
      <c r="D145" s="559">
        <f>SUM(D146:D150)</f>
        <v>0</v>
      </c>
      <c r="E145" s="553">
        <f>SUM(E146:E150)</f>
        <v>0</v>
      </c>
    </row>
    <row r="146" spans="1:5" ht="12" customHeight="1">
      <c r="A146" s="15" t="s">
        <v>98</v>
      </c>
      <c r="B146" s="9" t="s">
        <v>470</v>
      </c>
      <c r="C146" s="446"/>
      <c r="D146" s="446"/>
      <c r="E146" s="303"/>
    </row>
    <row r="147" spans="1:5" ht="12" customHeight="1">
      <c r="A147" s="15" t="s">
        <v>99</v>
      </c>
      <c r="B147" s="9" t="s">
        <v>477</v>
      </c>
      <c r="C147" s="446"/>
      <c r="D147" s="446"/>
      <c r="E147" s="303"/>
    </row>
    <row r="148" spans="1:5" ht="12" customHeight="1">
      <c r="A148" s="15" t="s">
        <v>308</v>
      </c>
      <c r="B148" s="9" t="s">
        <v>472</v>
      </c>
      <c r="C148" s="446"/>
      <c r="D148" s="446"/>
      <c r="E148" s="303"/>
    </row>
    <row r="149" spans="1:5" ht="12" customHeight="1">
      <c r="A149" s="15" t="s">
        <v>309</v>
      </c>
      <c r="B149" s="9" t="s">
        <v>478</v>
      </c>
      <c r="C149" s="446"/>
      <c r="D149" s="446"/>
      <c r="E149" s="303"/>
    </row>
    <row r="150" spans="1:5" ht="12" customHeight="1" thickBot="1">
      <c r="A150" s="15" t="s">
        <v>476</v>
      </c>
      <c r="B150" s="9" t="s">
        <v>479</v>
      </c>
      <c r="C150" s="446"/>
      <c r="D150" s="446"/>
      <c r="E150" s="303"/>
    </row>
    <row r="151" spans="1:5" ht="12" customHeight="1" thickBot="1">
      <c r="A151" s="20" t="s">
        <v>25</v>
      </c>
      <c r="B151" s="147" t="s">
        <v>480</v>
      </c>
      <c r="C151" s="560"/>
      <c r="D151" s="560"/>
      <c r="E151" s="554"/>
    </row>
    <row r="152" spans="1:5" ht="12" customHeight="1" thickBot="1">
      <c r="A152" s="20" t="s">
        <v>26</v>
      </c>
      <c r="B152" s="147" t="s">
        <v>481</v>
      </c>
      <c r="C152" s="560"/>
      <c r="D152" s="560"/>
      <c r="E152" s="554"/>
    </row>
    <row r="153" spans="1:6" ht="15" customHeight="1" thickBot="1">
      <c r="A153" s="20" t="s">
        <v>27</v>
      </c>
      <c r="B153" s="147" t="s">
        <v>483</v>
      </c>
      <c r="C153" s="561">
        <f>+C129+C133+C140+C145+C151+C152</f>
        <v>0</v>
      </c>
      <c r="D153" s="561">
        <f>+D129+D133+D140+D145+D151+D152</f>
        <v>11700</v>
      </c>
      <c r="E153" s="555">
        <f>+E129+E133+E140+E145+E151+E152</f>
        <v>0</v>
      </c>
      <c r="F153" s="148"/>
    </row>
    <row r="154" spans="1:5" s="1" customFormat="1" ht="12.75" customHeight="1" thickBot="1">
      <c r="A154" s="334" t="s">
        <v>28</v>
      </c>
      <c r="B154" s="427" t="s">
        <v>482</v>
      </c>
      <c r="C154" s="561">
        <f>+C128+C153</f>
        <v>1098041</v>
      </c>
      <c r="D154" s="561">
        <f>+D128+D153</f>
        <v>1374260</v>
      </c>
      <c r="E154" s="555">
        <f>+E128+E153</f>
        <v>636945</v>
      </c>
    </row>
    <row r="155" ht="15.75">
      <c r="C155" s="430"/>
    </row>
    <row r="156" ht="15.75">
      <c r="C156" s="430"/>
    </row>
    <row r="157" ht="15.75">
      <c r="C157" s="430"/>
    </row>
    <row r="158" ht="16.5" customHeight="1">
      <c r="C158" s="430"/>
    </row>
    <row r="159" ht="15.75">
      <c r="C159" s="430"/>
    </row>
    <row r="160" ht="15.75">
      <c r="C160" s="430"/>
    </row>
    <row r="161" ht="15.75">
      <c r="C161" s="430"/>
    </row>
    <row r="162" ht="15.75">
      <c r="C162" s="430"/>
    </row>
    <row r="163" ht="15.75">
      <c r="C163" s="430"/>
    </row>
    <row r="164" ht="15.75">
      <c r="C164" s="430"/>
    </row>
    <row r="165" ht="15.75">
      <c r="C165" s="430"/>
    </row>
    <row r="166" ht="15.75">
      <c r="C166" s="430"/>
    </row>
    <row r="167" ht="15.75">
      <c r="C167" s="43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Elek Város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F12" sqref="F12"/>
    </sheetView>
  </sheetViews>
  <sheetFormatPr defaultColWidth="9.00390625" defaultRowHeight="12.75"/>
  <cols>
    <col min="1" max="1" width="6.875" style="220" customWidth="1"/>
    <col min="2" max="2" width="49.625" style="58" customWidth="1"/>
    <col min="3" max="8" width="12.875" style="58" customWidth="1"/>
    <col min="9" max="9" width="14.375" style="58" customWidth="1"/>
    <col min="10" max="10" width="3.375" style="58" customWidth="1"/>
    <col min="11" max="16384" width="9.375" style="58" customWidth="1"/>
  </cols>
  <sheetData>
    <row r="1" spans="1:9" ht="27.75" customHeight="1">
      <c r="A1" s="673" t="s">
        <v>4</v>
      </c>
      <c r="B1" s="673"/>
      <c r="C1" s="673"/>
      <c r="D1" s="673"/>
      <c r="E1" s="673"/>
      <c r="F1" s="673"/>
      <c r="G1" s="673"/>
      <c r="H1" s="673"/>
      <c r="I1" s="673"/>
    </row>
    <row r="2" ht="20.25" customHeight="1" thickBot="1">
      <c r="I2" s="533" t="s">
        <v>62</v>
      </c>
    </row>
    <row r="3" spans="1:9" s="534" customFormat="1" ht="26.25" customHeight="1">
      <c r="A3" s="681" t="s">
        <v>71</v>
      </c>
      <c r="B3" s="676" t="s">
        <v>87</v>
      </c>
      <c r="C3" s="681" t="s">
        <v>88</v>
      </c>
      <c r="D3" s="681" t="str">
        <f>+CONCATENATE(LEFT(ÖSSZEFÜGGÉSEK!A5,4)," előtti kifizetés")</f>
        <v>2016 előtti kifizetés</v>
      </c>
      <c r="E3" s="678" t="s">
        <v>70</v>
      </c>
      <c r="F3" s="679"/>
      <c r="G3" s="679"/>
      <c r="H3" s="680"/>
      <c r="I3" s="676" t="s">
        <v>51</v>
      </c>
    </row>
    <row r="4" spans="1:9" s="535" customFormat="1" ht="32.25" customHeight="1" thickBot="1">
      <c r="A4" s="682"/>
      <c r="B4" s="677"/>
      <c r="C4" s="677"/>
      <c r="D4" s="682"/>
      <c r="E4" s="308" t="str">
        <f>+CONCATENATE(LEFT(ÖSSZEFÜGGÉSEK!A5,4),".")</f>
        <v>2016.</v>
      </c>
      <c r="F4" s="308" t="str">
        <f>+CONCATENATE(LEFT(ÖSSZEFÜGGÉSEK!A5,4)+1,".")</f>
        <v>2017.</v>
      </c>
      <c r="G4" s="308" t="str">
        <f>+CONCATENATE(LEFT(ÖSSZEFÜGGÉSEK!A5,4)+2,".")</f>
        <v>2018.</v>
      </c>
      <c r="H4" s="309" t="str">
        <f>+CONCATENATE(LEFT(ÖSSZEFÜGGÉSEK!A5,4)+2,".",CHAR(10)," után")</f>
        <v>2018.
 után</v>
      </c>
      <c r="I4" s="677"/>
    </row>
    <row r="5" spans="1:9" s="536" customFormat="1" ht="12.75" customHeight="1" thickBot="1">
      <c r="A5" s="310" t="s">
        <v>503</v>
      </c>
      <c r="B5" s="311" t="s">
        <v>504</v>
      </c>
      <c r="C5" s="312" t="s">
        <v>505</v>
      </c>
      <c r="D5" s="311" t="s">
        <v>507</v>
      </c>
      <c r="E5" s="310" t="s">
        <v>506</v>
      </c>
      <c r="F5" s="312" t="s">
        <v>508</v>
      </c>
      <c r="G5" s="312" t="s">
        <v>509</v>
      </c>
      <c r="H5" s="313" t="s">
        <v>510</v>
      </c>
      <c r="I5" s="314" t="s">
        <v>511</v>
      </c>
    </row>
    <row r="6" spans="1:9" ht="24.75" customHeight="1" thickBot="1">
      <c r="A6" s="315" t="s">
        <v>18</v>
      </c>
      <c r="B6" s="316" t="s">
        <v>5</v>
      </c>
      <c r="C6" s="528"/>
      <c r="D6" s="73">
        <f>+D7+D8</f>
        <v>2249</v>
      </c>
      <c r="E6" s="74">
        <f>+E7+E8</f>
        <v>1594</v>
      </c>
      <c r="F6" s="75">
        <f>+F7+F8</f>
        <v>1594</v>
      </c>
      <c r="G6" s="75">
        <f>+G7+G8</f>
        <v>1594</v>
      </c>
      <c r="H6" s="76">
        <f>+H7+H8</f>
        <v>14539</v>
      </c>
      <c r="I6" s="73">
        <f aca="true" t="shared" si="0" ref="I6:I17">SUM(D6:H6)</f>
        <v>21570</v>
      </c>
    </row>
    <row r="7" spans="1:10" ht="19.5" customHeight="1">
      <c r="A7" s="317" t="s">
        <v>19</v>
      </c>
      <c r="B7" s="77" t="s">
        <v>624</v>
      </c>
      <c r="C7" s="529" t="s">
        <v>625</v>
      </c>
      <c r="D7" s="78">
        <v>1310</v>
      </c>
      <c r="E7" s="79">
        <v>655</v>
      </c>
      <c r="F7" s="28">
        <v>655</v>
      </c>
      <c r="G7" s="28">
        <v>655</v>
      </c>
      <c r="H7" s="25">
        <v>3275</v>
      </c>
      <c r="I7" s="318">
        <f t="shared" si="0"/>
        <v>6550</v>
      </c>
      <c r="J7" s="672" t="s">
        <v>535</v>
      </c>
    </row>
    <row r="8" spans="1:10" ht="24.75" customHeight="1" thickBot="1">
      <c r="A8" s="317" t="s">
        <v>20</v>
      </c>
      <c r="B8" s="77" t="s">
        <v>627</v>
      </c>
      <c r="C8" s="529" t="s">
        <v>626</v>
      </c>
      <c r="D8" s="78">
        <v>939</v>
      </c>
      <c r="E8" s="79">
        <v>939</v>
      </c>
      <c r="F8" s="28">
        <v>939</v>
      </c>
      <c r="G8" s="28">
        <v>939</v>
      </c>
      <c r="H8" s="25">
        <v>11264</v>
      </c>
      <c r="I8" s="318">
        <f t="shared" si="0"/>
        <v>15020</v>
      </c>
      <c r="J8" s="672"/>
    </row>
    <row r="9" spans="1:10" ht="25.5" customHeight="1" thickBot="1">
      <c r="A9" s="315" t="s">
        <v>21</v>
      </c>
      <c r="B9" s="316" t="s">
        <v>6</v>
      </c>
      <c r="C9" s="625">
        <f aca="true" t="shared" si="1" ref="C9:H9">+C10+C11</f>
        <v>4027</v>
      </c>
      <c r="D9" s="73">
        <f t="shared" si="1"/>
        <v>5912</v>
      </c>
      <c r="E9" s="74">
        <f t="shared" si="1"/>
        <v>0</v>
      </c>
      <c r="F9" s="75">
        <f t="shared" si="1"/>
        <v>0</v>
      </c>
      <c r="G9" s="75">
        <f t="shared" si="1"/>
        <v>0</v>
      </c>
      <c r="H9" s="76">
        <f t="shared" si="1"/>
        <v>0</v>
      </c>
      <c r="I9" s="73">
        <f t="shared" si="0"/>
        <v>5912</v>
      </c>
      <c r="J9" s="672"/>
    </row>
    <row r="10" spans="1:10" ht="19.5" customHeight="1">
      <c r="A10" s="317" t="s">
        <v>22</v>
      </c>
      <c r="B10" s="77" t="s">
        <v>624</v>
      </c>
      <c r="C10" s="529" t="s">
        <v>625</v>
      </c>
      <c r="D10" s="78">
        <v>2159</v>
      </c>
      <c r="E10" s="79"/>
      <c r="F10" s="28"/>
      <c r="G10" s="28"/>
      <c r="H10" s="25"/>
      <c r="I10" s="318">
        <f t="shared" si="0"/>
        <v>2159</v>
      </c>
      <c r="J10" s="672"/>
    </row>
    <row r="11" spans="1:10" ht="19.5" customHeight="1" thickBot="1">
      <c r="A11" s="317" t="s">
        <v>23</v>
      </c>
      <c r="B11" s="77" t="s">
        <v>627</v>
      </c>
      <c r="C11" s="529" t="s">
        <v>626</v>
      </c>
      <c r="D11" s="78">
        <v>3753</v>
      </c>
      <c r="E11" s="79"/>
      <c r="F11" s="28"/>
      <c r="G11" s="28"/>
      <c r="H11" s="25"/>
      <c r="I11" s="318">
        <f t="shared" si="0"/>
        <v>3753</v>
      </c>
      <c r="J11" s="672"/>
    </row>
    <row r="12" spans="1:10" ht="19.5" customHeight="1" thickBot="1">
      <c r="A12" s="315" t="s">
        <v>24</v>
      </c>
      <c r="B12" s="316" t="s">
        <v>209</v>
      </c>
      <c r="C12" s="530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  <c r="J12" s="672"/>
    </row>
    <row r="13" spans="1:10" ht="19.5" customHeight="1" thickBot="1">
      <c r="A13" s="317" t="s">
        <v>25</v>
      </c>
      <c r="B13" s="77" t="s">
        <v>72</v>
      </c>
      <c r="C13" s="529"/>
      <c r="D13" s="78"/>
      <c r="E13" s="79"/>
      <c r="F13" s="28"/>
      <c r="G13" s="28"/>
      <c r="H13" s="25"/>
      <c r="I13" s="318">
        <f t="shared" si="0"/>
        <v>0</v>
      </c>
      <c r="J13" s="672"/>
    </row>
    <row r="14" spans="1:10" ht="19.5" customHeight="1" thickBot="1">
      <c r="A14" s="315" t="s">
        <v>26</v>
      </c>
      <c r="B14" s="316" t="s">
        <v>210</v>
      </c>
      <c r="C14" s="530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  <c r="J14" s="672"/>
    </row>
    <row r="15" spans="1:10" ht="19.5" customHeight="1" thickBot="1">
      <c r="A15" s="319" t="s">
        <v>27</v>
      </c>
      <c r="B15" s="80" t="s">
        <v>72</v>
      </c>
      <c r="C15" s="531"/>
      <c r="D15" s="81"/>
      <c r="E15" s="82"/>
      <c r="F15" s="29"/>
      <c r="G15" s="29"/>
      <c r="H15" s="27"/>
      <c r="I15" s="320">
        <f t="shared" si="0"/>
        <v>0</v>
      </c>
      <c r="J15" s="672"/>
    </row>
    <row r="16" spans="1:10" ht="19.5" customHeight="1" thickBot="1">
      <c r="A16" s="315" t="s">
        <v>28</v>
      </c>
      <c r="B16" s="321" t="s">
        <v>211</v>
      </c>
      <c r="C16" s="530"/>
      <c r="D16" s="73">
        <f>+D17</f>
        <v>0</v>
      </c>
      <c r="E16" s="74">
        <f>+E17</f>
        <v>0</v>
      </c>
      <c r="F16" s="75">
        <f>+F17</f>
        <v>0</v>
      </c>
      <c r="G16" s="75">
        <f>+G17</f>
        <v>0</v>
      </c>
      <c r="H16" s="76">
        <f>+H17</f>
        <v>0</v>
      </c>
      <c r="I16" s="73">
        <f t="shared" si="0"/>
        <v>0</v>
      </c>
      <c r="J16" s="672"/>
    </row>
    <row r="17" spans="1:10" ht="19.5" customHeight="1" thickBot="1">
      <c r="A17" s="322" t="s">
        <v>29</v>
      </c>
      <c r="B17" s="83" t="s">
        <v>72</v>
      </c>
      <c r="C17" s="532"/>
      <c r="D17" s="84"/>
      <c r="E17" s="85"/>
      <c r="F17" s="86"/>
      <c r="G17" s="86"/>
      <c r="H17" s="26"/>
      <c r="I17" s="323">
        <f t="shared" si="0"/>
        <v>0</v>
      </c>
      <c r="J17" s="672"/>
    </row>
    <row r="18" spans="1:10" ht="19.5" customHeight="1" thickBot="1">
      <c r="A18" s="674" t="s">
        <v>149</v>
      </c>
      <c r="B18" s="675"/>
      <c r="C18" s="143"/>
      <c r="D18" s="73">
        <f aca="true" t="shared" si="2" ref="D18:I18">+D6+D9+D12+D14+D16</f>
        <v>8161</v>
      </c>
      <c r="E18" s="74">
        <f t="shared" si="2"/>
        <v>1594</v>
      </c>
      <c r="F18" s="75">
        <f t="shared" si="2"/>
        <v>1594</v>
      </c>
      <c r="G18" s="75">
        <f t="shared" si="2"/>
        <v>1594</v>
      </c>
      <c r="H18" s="76">
        <f t="shared" si="2"/>
        <v>14539</v>
      </c>
      <c r="I18" s="73">
        <f t="shared" si="2"/>
        <v>27482</v>
      </c>
      <c r="J18" s="672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B4" sqref="B4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84" t="s">
        <v>7</v>
      </c>
      <c r="C1" s="684"/>
      <c r="D1" s="684"/>
    </row>
    <row r="2" spans="1:4" s="88" customFormat="1" ht="16.5" thickBot="1">
      <c r="A2" s="87"/>
      <c r="B2" s="419"/>
      <c r="D2" s="46" t="s">
        <v>62</v>
      </c>
    </row>
    <row r="3" spans="1:4" s="90" customFormat="1" ht="48" customHeight="1" thickBot="1">
      <c r="A3" s="89" t="s">
        <v>16</v>
      </c>
      <c r="B3" s="226" t="s">
        <v>17</v>
      </c>
      <c r="C3" s="226" t="s">
        <v>73</v>
      </c>
      <c r="D3" s="227" t="s">
        <v>74</v>
      </c>
    </row>
    <row r="4" spans="1:4" s="90" customFormat="1" ht="13.5" customHeight="1" thickBot="1">
      <c r="A4" s="37" t="s">
        <v>503</v>
      </c>
      <c r="B4" s="229" t="s">
        <v>504</v>
      </c>
      <c r="C4" s="229" t="s">
        <v>505</v>
      </c>
      <c r="D4" s="230" t="s">
        <v>507</v>
      </c>
    </row>
    <row r="5" spans="1:4" ht="18" customHeight="1">
      <c r="A5" s="157" t="s">
        <v>18</v>
      </c>
      <c r="B5" s="231" t="s">
        <v>170</v>
      </c>
      <c r="C5" s="155"/>
      <c r="D5" s="91"/>
    </row>
    <row r="6" spans="1:4" ht="18" customHeight="1">
      <c r="A6" s="92" t="s">
        <v>19</v>
      </c>
      <c r="B6" s="232" t="s">
        <v>171</v>
      </c>
      <c r="C6" s="156"/>
      <c r="D6" s="94"/>
    </row>
    <row r="7" spans="1:4" ht="18" customHeight="1">
      <c r="A7" s="92" t="s">
        <v>20</v>
      </c>
      <c r="B7" s="232" t="s">
        <v>122</v>
      </c>
      <c r="C7" s="156"/>
      <c r="D7" s="94"/>
    </row>
    <row r="8" spans="1:4" ht="18" customHeight="1">
      <c r="A8" s="92" t="s">
        <v>21</v>
      </c>
      <c r="B8" s="232" t="s">
        <v>123</v>
      </c>
      <c r="C8" s="156"/>
      <c r="D8" s="94"/>
    </row>
    <row r="9" spans="1:4" ht="18" customHeight="1">
      <c r="A9" s="92" t="s">
        <v>22</v>
      </c>
      <c r="B9" s="232" t="s">
        <v>164</v>
      </c>
      <c r="C9" s="156">
        <f>SUM(C10:C15)</f>
        <v>37000</v>
      </c>
      <c r="D9" s="156">
        <f>SUM(D10:D15)</f>
        <v>150</v>
      </c>
    </row>
    <row r="10" spans="1:4" ht="18" customHeight="1">
      <c r="A10" s="92" t="s">
        <v>23</v>
      </c>
      <c r="B10" s="232" t="s">
        <v>621</v>
      </c>
      <c r="C10" s="156"/>
      <c r="D10" s="94"/>
    </row>
    <row r="11" spans="1:4" ht="18" customHeight="1">
      <c r="A11" s="92" t="s">
        <v>24</v>
      </c>
      <c r="B11" s="233" t="s">
        <v>165</v>
      </c>
      <c r="C11" s="156"/>
      <c r="D11" s="94"/>
    </row>
    <row r="12" spans="1:4" ht="18" customHeight="1">
      <c r="A12" s="92" t="s">
        <v>26</v>
      </c>
      <c r="B12" s="233" t="s">
        <v>166</v>
      </c>
      <c r="C12" s="156">
        <v>5000</v>
      </c>
      <c r="D12" s="94">
        <v>150</v>
      </c>
    </row>
    <row r="13" spans="1:4" ht="18" customHeight="1">
      <c r="A13" s="92" t="s">
        <v>27</v>
      </c>
      <c r="B13" s="233" t="s">
        <v>167</v>
      </c>
      <c r="C13" s="156"/>
      <c r="D13" s="94"/>
    </row>
    <row r="14" spans="1:4" ht="18" customHeight="1">
      <c r="A14" s="92" t="s">
        <v>28</v>
      </c>
      <c r="B14" s="233" t="s">
        <v>168</v>
      </c>
      <c r="C14" s="156"/>
      <c r="D14" s="94"/>
    </row>
    <row r="15" spans="1:4" ht="22.5" customHeight="1">
      <c r="A15" s="92" t="s">
        <v>29</v>
      </c>
      <c r="B15" s="233" t="s">
        <v>169</v>
      </c>
      <c r="C15" s="156">
        <v>32000</v>
      </c>
      <c r="D15" s="94">
        <v>0</v>
      </c>
    </row>
    <row r="16" spans="1:4" ht="18" customHeight="1">
      <c r="A16" s="92" t="s">
        <v>30</v>
      </c>
      <c r="B16" s="232" t="s">
        <v>124</v>
      </c>
      <c r="C16" s="156">
        <v>7000</v>
      </c>
      <c r="D16" s="94">
        <v>1184</v>
      </c>
    </row>
    <row r="17" spans="1:4" ht="18" customHeight="1">
      <c r="A17" s="92" t="s">
        <v>31</v>
      </c>
      <c r="B17" s="232" t="s">
        <v>9</v>
      </c>
      <c r="C17" s="156"/>
      <c r="D17" s="94"/>
    </row>
    <row r="18" spans="1:4" ht="18" customHeight="1">
      <c r="A18" s="92" t="s">
        <v>32</v>
      </c>
      <c r="B18" s="232" t="s">
        <v>8</v>
      </c>
      <c r="C18" s="156"/>
      <c r="D18" s="94"/>
    </row>
    <row r="19" spans="1:4" ht="18" customHeight="1">
      <c r="A19" s="92" t="s">
        <v>33</v>
      </c>
      <c r="B19" s="232" t="s">
        <v>125</v>
      </c>
      <c r="C19" s="156"/>
      <c r="D19" s="94"/>
    </row>
    <row r="20" spans="1:4" ht="18" customHeight="1">
      <c r="A20" s="92" t="s">
        <v>34</v>
      </c>
      <c r="B20" s="232" t="s">
        <v>126</v>
      </c>
      <c r="C20" s="156"/>
      <c r="D20" s="94"/>
    </row>
    <row r="21" spans="1:4" ht="18" customHeight="1">
      <c r="A21" s="92" t="s">
        <v>35</v>
      </c>
      <c r="B21" s="146"/>
      <c r="C21" s="93"/>
      <c r="D21" s="94"/>
    </row>
    <row r="22" spans="1:4" ht="18" customHeight="1">
      <c r="A22" s="92" t="s">
        <v>36</v>
      </c>
      <c r="B22" s="95"/>
      <c r="C22" s="93"/>
      <c r="D22" s="94"/>
    </row>
    <row r="23" spans="1:4" ht="18" customHeight="1">
      <c r="A23" s="92" t="s">
        <v>37</v>
      </c>
      <c r="B23" s="95"/>
      <c r="C23" s="93"/>
      <c r="D23" s="94"/>
    </row>
    <row r="24" spans="1:4" ht="18" customHeight="1">
      <c r="A24" s="92" t="s">
        <v>38</v>
      </c>
      <c r="B24" s="95"/>
      <c r="C24" s="93"/>
      <c r="D24" s="94"/>
    </row>
    <row r="25" spans="1:4" ht="18" customHeight="1">
      <c r="A25" s="92" t="s">
        <v>39</v>
      </c>
      <c r="B25" s="95"/>
      <c r="C25" s="93"/>
      <c r="D25" s="94"/>
    </row>
    <row r="26" spans="1:4" ht="18" customHeight="1">
      <c r="A26" s="92" t="s">
        <v>40</v>
      </c>
      <c r="B26" s="95"/>
      <c r="C26" s="93"/>
      <c r="D26" s="94"/>
    </row>
    <row r="27" spans="1:4" ht="18" customHeight="1">
      <c r="A27" s="92" t="s">
        <v>41</v>
      </c>
      <c r="B27" s="95"/>
      <c r="C27" s="93"/>
      <c r="D27" s="94"/>
    </row>
    <row r="28" spans="1:4" ht="18" customHeight="1">
      <c r="A28" s="92" t="s">
        <v>42</v>
      </c>
      <c r="B28" s="95"/>
      <c r="C28" s="93"/>
      <c r="D28" s="94"/>
    </row>
    <row r="29" spans="1:4" ht="18" customHeight="1" thickBot="1">
      <c r="A29" s="158" t="s">
        <v>43</v>
      </c>
      <c r="B29" s="96"/>
      <c r="C29" s="97"/>
      <c r="D29" s="98"/>
    </row>
    <row r="30" spans="1:4" ht="18" customHeight="1" thickBot="1">
      <c r="A30" s="38" t="s">
        <v>44</v>
      </c>
      <c r="B30" s="237" t="s">
        <v>53</v>
      </c>
      <c r="C30" s="238">
        <f>+C5+C6+C7+C8+C9+C16+C17+C18+C19+C20+C21+C22+C23+C24+C25+C26+C27+C28+C29</f>
        <v>44000</v>
      </c>
      <c r="D30" s="239">
        <f>+D5+D6+D7+D8+D9+D16+D17+D18+D19+D20+D21+D22+D23+D24+D25+D26+D27+D28+D29</f>
        <v>1334</v>
      </c>
    </row>
    <row r="31" spans="1:4" ht="8.25" customHeight="1">
      <c r="A31" s="99"/>
      <c r="B31" s="683"/>
      <c r="C31" s="683"/>
      <c r="D31" s="683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D33" sqref="D33"/>
    </sheetView>
  </sheetViews>
  <sheetFormatPr defaultColWidth="9.00390625" defaultRowHeight="12.75"/>
  <cols>
    <col min="1" max="1" width="4.875" style="117" customWidth="1"/>
    <col min="2" max="2" width="31.125" style="135" customWidth="1"/>
    <col min="3" max="4" width="9.00390625" style="135" customWidth="1"/>
    <col min="5" max="5" width="9.50390625" style="135" customWidth="1"/>
    <col min="6" max="6" width="8.875" style="135" customWidth="1"/>
    <col min="7" max="7" width="8.625" style="135" customWidth="1"/>
    <col min="8" max="8" width="8.875" style="135" customWidth="1"/>
    <col min="9" max="9" width="8.125" style="135" customWidth="1"/>
    <col min="10" max="14" width="9.50390625" style="135" customWidth="1"/>
    <col min="15" max="15" width="12.625" style="117" customWidth="1"/>
    <col min="16" max="16384" width="9.375" style="135" customWidth="1"/>
  </cols>
  <sheetData>
    <row r="1" spans="1:15" ht="31.5" customHeight="1">
      <c r="A1" s="688" t="str">
        <f>+CONCATENATE("Előirányzat-felhasználási terv",CHAR(10),LEFT(ÖSSZEFÜGGÉSEK!A5,4),". évre")</f>
        <v>Előirányzat-felhasználási terv
2016. évre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ht="16.5" thickBot="1">
      <c r="O2" s="4" t="s">
        <v>55</v>
      </c>
    </row>
    <row r="3" spans="1:15" s="117" customFormat="1" ht="36.75" thickBot="1">
      <c r="A3" s="114" t="s">
        <v>16</v>
      </c>
      <c r="B3" s="115" t="s">
        <v>63</v>
      </c>
      <c r="C3" s="115" t="s">
        <v>75</v>
      </c>
      <c r="D3" s="115" t="s">
        <v>76</v>
      </c>
      <c r="E3" s="115" t="s">
        <v>77</v>
      </c>
      <c r="F3" s="115" t="s">
        <v>78</v>
      </c>
      <c r="G3" s="115" t="s">
        <v>79</v>
      </c>
      <c r="H3" s="115" t="s">
        <v>80</v>
      </c>
      <c r="I3" s="115" t="s">
        <v>81</v>
      </c>
      <c r="J3" s="115" t="s">
        <v>82</v>
      </c>
      <c r="K3" s="115" t="s">
        <v>83</v>
      </c>
      <c r="L3" s="115" t="s">
        <v>84</v>
      </c>
      <c r="M3" s="115" t="s">
        <v>85</v>
      </c>
      <c r="N3" s="115" t="s">
        <v>86</v>
      </c>
      <c r="O3" s="116" t="s">
        <v>53</v>
      </c>
    </row>
    <row r="4" spans="1:15" s="119" customFormat="1" ht="15" customHeight="1" thickBot="1">
      <c r="A4" s="118" t="s">
        <v>18</v>
      </c>
      <c r="B4" s="685" t="s">
        <v>57</v>
      </c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7"/>
    </row>
    <row r="5" spans="1:15" s="119" customFormat="1" ht="22.5">
      <c r="A5" s="120" t="s">
        <v>19</v>
      </c>
      <c r="B5" s="537" t="s">
        <v>385</v>
      </c>
      <c r="C5" s="121">
        <v>32745</v>
      </c>
      <c r="D5" s="121">
        <v>32745</v>
      </c>
      <c r="E5" s="121">
        <v>32745</v>
      </c>
      <c r="F5" s="121">
        <v>32745</v>
      </c>
      <c r="G5" s="121">
        <v>32745</v>
      </c>
      <c r="H5" s="121">
        <v>32745</v>
      </c>
      <c r="I5" s="121">
        <v>32745</v>
      </c>
      <c r="J5" s="121">
        <v>32745</v>
      </c>
      <c r="K5" s="121">
        <v>32744</v>
      </c>
      <c r="L5" s="121">
        <v>32744</v>
      </c>
      <c r="M5" s="121">
        <v>32744</v>
      </c>
      <c r="N5" s="121">
        <v>32744</v>
      </c>
      <c r="O5" s="122">
        <f aca="true" t="shared" si="0" ref="O5:O25">SUM(C5:N5)</f>
        <v>392936</v>
      </c>
    </row>
    <row r="6" spans="1:15" s="126" customFormat="1" ht="22.5">
      <c r="A6" s="123" t="s">
        <v>20</v>
      </c>
      <c r="B6" s="326" t="s">
        <v>429</v>
      </c>
      <c r="C6" s="124">
        <v>25</v>
      </c>
      <c r="D6" s="124">
        <v>26</v>
      </c>
      <c r="E6" s="124">
        <v>26</v>
      </c>
      <c r="F6" s="124">
        <v>26</v>
      </c>
      <c r="G6" s="124">
        <v>26</v>
      </c>
      <c r="H6" s="124">
        <v>26</v>
      </c>
      <c r="I6" s="124">
        <v>26</v>
      </c>
      <c r="J6" s="124">
        <v>26</v>
      </c>
      <c r="K6" s="124">
        <v>26</v>
      </c>
      <c r="L6" s="124">
        <v>26</v>
      </c>
      <c r="M6" s="124">
        <v>26</v>
      </c>
      <c r="N6" s="124">
        <v>26</v>
      </c>
      <c r="O6" s="125">
        <f t="shared" si="0"/>
        <v>311</v>
      </c>
    </row>
    <row r="7" spans="1:15" s="126" customFormat="1" ht="22.5">
      <c r="A7" s="123" t="s">
        <v>21</v>
      </c>
      <c r="B7" s="325" t="s">
        <v>430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>
        <f t="shared" si="0"/>
        <v>0</v>
      </c>
    </row>
    <row r="8" spans="1:15" s="126" customFormat="1" ht="13.5" customHeight="1">
      <c r="A8" s="123" t="s">
        <v>22</v>
      </c>
      <c r="B8" s="324" t="s">
        <v>177</v>
      </c>
      <c r="C8" s="124">
        <v>3667</v>
      </c>
      <c r="D8" s="124">
        <v>3666</v>
      </c>
      <c r="E8" s="124">
        <v>3667</v>
      </c>
      <c r="F8" s="124">
        <v>3666</v>
      </c>
      <c r="G8" s="124">
        <v>3667</v>
      </c>
      <c r="H8" s="124">
        <v>3666</v>
      </c>
      <c r="I8" s="124">
        <v>3667</v>
      </c>
      <c r="J8" s="124">
        <v>3667</v>
      </c>
      <c r="K8" s="124">
        <v>3666</v>
      </c>
      <c r="L8" s="124">
        <v>3667</v>
      </c>
      <c r="M8" s="124">
        <v>3667</v>
      </c>
      <c r="N8" s="124">
        <v>3667</v>
      </c>
      <c r="O8" s="125">
        <f t="shared" si="0"/>
        <v>44000</v>
      </c>
    </row>
    <row r="9" spans="1:15" s="126" customFormat="1" ht="13.5" customHeight="1">
      <c r="A9" s="123" t="s">
        <v>23</v>
      </c>
      <c r="B9" s="324" t="s">
        <v>431</v>
      </c>
      <c r="C9" s="124">
        <v>8418</v>
      </c>
      <c r="D9" s="124">
        <v>8418</v>
      </c>
      <c r="E9" s="124">
        <v>8419</v>
      </c>
      <c r="F9" s="124">
        <v>8419</v>
      </c>
      <c r="G9" s="124">
        <v>8419</v>
      </c>
      <c r="H9" s="124">
        <v>8419</v>
      </c>
      <c r="I9" s="124">
        <v>8419</v>
      </c>
      <c r="J9" s="124">
        <v>8419</v>
      </c>
      <c r="K9" s="124">
        <v>8418</v>
      </c>
      <c r="L9" s="124">
        <v>8419</v>
      </c>
      <c r="M9" s="124">
        <v>8418</v>
      </c>
      <c r="N9" s="124">
        <v>8418</v>
      </c>
      <c r="O9" s="125">
        <f t="shared" si="0"/>
        <v>101023</v>
      </c>
    </row>
    <row r="10" spans="1:15" s="126" customFormat="1" ht="13.5" customHeight="1">
      <c r="A10" s="123" t="s">
        <v>24</v>
      </c>
      <c r="B10" s="324" t="s">
        <v>10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>
        <f t="shared" si="0"/>
        <v>0</v>
      </c>
    </row>
    <row r="11" spans="1:15" s="126" customFormat="1" ht="13.5" customHeight="1">
      <c r="A11" s="123" t="s">
        <v>25</v>
      </c>
      <c r="B11" s="324" t="s">
        <v>387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>
        <f t="shared" si="0"/>
        <v>0</v>
      </c>
    </row>
    <row r="12" spans="1:15" s="126" customFormat="1" ht="22.5">
      <c r="A12" s="123" t="s">
        <v>26</v>
      </c>
      <c r="B12" s="326" t="s">
        <v>419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5">
        <f t="shared" si="0"/>
        <v>0</v>
      </c>
    </row>
    <row r="13" spans="1:15" s="126" customFormat="1" ht="13.5" customHeight="1" thickBot="1">
      <c r="A13" s="123" t="s">
        <v>27</v>
      </c>
      <c r="B13" s="324" t="s">
        <v>11</v>
      </c>
      <c r="C13" s="124">
        <v>8224</v>
      </c>
      <c r="D13" s="124">
        <v>8224</v>
      </c>
      <c r="E13" s="124">
        <v>8222</v>
      </c>
      <c r="F13" s="124">
        <v>8223</v>
      </c>
      <c r="G13" s="124">
        <v>8222</v>
      </c>
      <c r="H13" s="124">
        <v>8224</v>
      </c>
      <c r="I13" s="124">
        <v>8222</v>
      </c>
      <c r="J13" s="124">
        <v>8222</v>
      </c>
      <c r="K13" s="124">
        <v>8225</v>
      </c>
      <c r="L13" s="124">
        <v>8222</v>
      </c>
      <c r="M13" s="124">
        <v>8223</v>
      </c>
      <c r="N13" s="124">
        <v>8222</v>
      </c>
      <c r="O13" s="125">
        <f t="shared" si="0"/>
        <v>98675</v>
      </c>
    </row>
    <row r="14" spans="1:15" s="119" customFormat="1" ht="15.75" customHeight="1" thickBot="1">
      <c r="A14" s="118" t="s">
        <v>28</v>
      </c>
      <c r="B14" s="39" t="s">
        <v>111</v>
      </c>
      <c r="C14" s="129">
        <f aca="true" t="shared" si="1" ref="C14:N14">SUM(C5:C13)</f>
        <v>53079</v>
      </c>
      <c r="D14" s="129">
        <f t="shared" si="1"/>
        <v>53079</v>
      </c>
      <c r="E14" s="129">
        <f t="shared" si="1"/>
        <v>53079</v>
      </c>
      <c r="F14" s="129">
        <f t="shared" si="1"/>
        <v>53079</v>
      </c>
      <c r="G14" s="129">
        <f t="shared" si="1"/>
        <v>53079</v>
      </c>
      <c r="H14" s="129">
        <f t="shared" si="1"/>
        <v>53080</v>
      </c>
      <c r="I14" s="129">
        <f t="shared" si="1"/>
        <v>53079</v>
      </c>
      <c r="J14" s="129">
        <f t="shared" si="1"/>
        <v>53079</v>
      </c>
      <c r="K14" s="129">
        <f t="shared" si="1"/>
        <v>53079</v>
      </c>
      <c r="L14" s="129">
        <f t="shared" si="1"/>
        <v>53078</v>
      </c>
      <c r="M14" s="129">
        <f t="shared" si="1"/>
        <v>53078</v>
      </c>
      <c r="N14" s="129">
        <f t="shared" si="1"/>
        <v>53077</v>
      </c>
      <c r="O14" s="130">
        <f>SUM(C14:N14)</f>
        <v>636945</v>
      </c>
    </row>
    <row r="15" spans="1:15" s="119" customFormat="1" ht="15" customHeight="1" thickBot="1">
      <c r="A15" s="118" t="s">
        <v>29</v>
      </c>
      <c r="B15" s="685" t="s">
        <v>58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7"/>
    </row>
    <row r="16" spans="1:15" s="126" customFormat="1" ht="13.5" customHeight="1">
      <c r="A16" s="131" t="s">
        <v>30</v>
      </c>
      <c r="B16" s="327" t="s">
        <v>64</v>
      </c>
      <c r="C16" s="127">
        <v>23025</v>
      </c>
      <c r="D16" s="127">
        <v>23024</v>
      </c>
      <c r="E16" s="127">
        <v>23025</v>
      </c>
      <c r="F16" s="127">
        <v>23024</v>
      </c>
      <c r="G16" s="127">
        <v>23025</v>
      </c>
      <c r="H16" s="127">
        <v>23024</v>
      </c>
      <c r="I16" s="127">
        <v>23025</v>
      </c>
      <c r="J16" s="127">
        <v>23024</v>
      </c>
      <c r="K16" s="127">
        <v>23025</v>
      </c>
      <c r="L16" s="127">
        <v>23024</v>
      </c>
      <c r="M16" s="127">
        <v>23025</v>
      </c>
      <c r="N16" s="127">
        <v>23025</v>
      </c>
      <c r="O16" s="128">
        <f t="shared" si="0"/>
        <v>276295</v>
      </c>
    </row>
    <row r="17" spans="1:15" s="126" customFormat="1" ht="27" customHeight="1">
      <c r="A17" s="123" t="s">
        <v>31</v>
      </c>
      <c r="B17" s="326" t="s">
        <v>186</v>
      </c>
      <c r="C17" s="124">
        <v>5389</v>
      </c>
      <c r="D17" s="124">
        <v>5389</v>
      </c>
      <c r="E17" s="124">
        <v>5389</v>
      </c>
      <c r="F17" s="124">
        <v>5389</v>
      </c>
      <c r="G17" s="124">
        <v>5389</v>
      </c>
      <c r="H17" s="124">
        <v>5389</v>
      </c>
      <c r="I17" s="124">
        <v>5389</v>
      </c>
      <c r="J17" s="124">
        <v>5389</v>
      </c>
      <c r="K17" s="124">
        <v>5389</v>
      </c>
      <c r="L17" s="124">
        <v>5389</v>
      </c>
      <c r="M17" s="124">
        <v>5389</v>
      </c>
      <c r="N17" s="124">
        <v>5389</v>
      </c>
      <c r="O17" s="125">
        <f t="shared" si="0"/>
        <v>64668</v>
      </c>
    </row>
    <row r="18" spans="1:15" s="126" customFormat="1" ht="13.5" customHeight="1">
      <c r="A18" s="123" t="s">
        <v>32</v>
      </c>
      <c r="B18" s="324" t="s">
        <v>143</v>
      </c>
      <c r="C18" s="124">
        <v>20478</v>
      </c>
      <c r="D18" s="124">
        <v>20478</v>
      </c>
      <c r="E18" s="124">
        <v>20478</v>
      </c>
      <c r="F18" s="124">
        <v>20478</v>
      </c>
      <c r="G18" s="124">
        <v>20478</v>
      </c>
      <c r="H18" s="124">
        <v>20479</v>
      </c>
      <c r="I18" s="124">
        <v>20479</v>
      </c>
      <c r="J18" s="124">
        <v>20479</v>
      </c>
      <c r="K18" s="124">
        <v>20479</v>
      </c>
      <c r="L18" s="124">
        <v>20479</v>
      </c>
      <c r="M18" s="124">
        <v>20479</v>
      </c>
      <c r="N18" s="124">
        <v>20479</v>
      </c>
      <c r="O18" s="125">
        <f t="shared" si="0"/>
        <v>245743</v>
      </c>
    </row>
    <row r="19" spans="1:15" s="126" customFormat="1" ht="13.5" customHeight="1">
      <c r="A19" s="123" t="s">
        <v>33</v>
      </c>
      <c r="B19" s="324" t="s">
        <v>187</v>
      </c>
      <c r="C19" s="124">
        <v>1163</v>
      </c>
      <c r="D19" s="124">
        <v>1163</v>
      </c>
      <c r="E19" s="124">
        <v>1163</v>
      </c>
      <c r="F19" s="124">
        <v>1163</v>
      </c>
      <c r="G19" s="124">
        <v>1163</v>
      </c>
      <c r="H19" s="124">
        <v>1163</v>
      </c>
      <c r="I19" s="124">
        <v>1162</v>
      </c>
      <c r="J19" s="124">
        <v>1162</v>
      </c>
      <c r="K19" s="124">
        <v>1162</v>
      </c>
      <c r="L19" s="124">
        <v>1162</v>
      </c>
      <c r="M19" s="124">
        <v>1162</v>
      </c>
      <c r="N19" s="124">
        <v>1162</v>
      </c>
      <c r="O19" s="125">
        <f t="shared" si="0"/>
        <v>13950</v>
      </c>
    </row>
    <row r="20" spans="1:15" s="126" customFormat="1" ht="13.5" customHeight="1">
      <c r="A20" s="123" t="s">
        <v>34</v>
      </c>
      <c r="B20" s="324" t="s">
        <v>188</v>
      </c>
      <c r="C20" s="124">
        <v>2686</v>
      </c>
      <c r="D20" s="124">
        <v>2686</v>
      </c>
      <c r="E20" s="124">
        <v>2686</v>
      </c>
      <c r="F20" s="124">
        <v>2686</v>
      </c>
      <c r="G20" s="124">
        <v>2686</v>
      </c>
      <c r="H20" s="124">
        <v>2686</v>
      </c>
      <c r="I20" s="124">
        <v>2686</v>
      </c>
      <c r="J20" s="124">
        <v>2686</v>
      </c>
      <c r="K20" s="124">
        <v>2686</v>
      </c>
      <c r="L20" s="124">
        <v>2686</v>
      </c>
      <c r="M20" s="124">
        <v>2685</v>
      </c>
      <c r="N20" s="124">
        <v>2685</v>
      </c>
      <c r="O20" s="125">
        <f t="shared" si="0"/>
        <v>32230</v>
      </c>
    </row>
    <row r="21" spans="1:15" s="126" customFormat="1" ht="13.5" customHeight="1">
      <c r="A21" s="123" t="s">
        <v>35</v>
      </c>
      <c r="B21" s="324" t="s">
        <v>234</v>
      </c>
      <c r="C21" s="124">
        <v>53</v>
      </c>
      <c r="D21" s="124">
        <v>53</v>
      </c>
      <c r="E21" s="124">
        <v>53</v>
      </c>
      <c r="F21" s="124">
        <v>53</v>
      </c>
      <c r="G21" s="124">
        <v>53</v>
      </c>
      <c r="H21" s="124">
        <v>53</v>
      </c>
      <c r="I21" s="124">
        <v>53</v>
      </c>
      <c r="J21" s="124">
        <v>53</v>
      </c>
      <c r="K21" s="124">
        <v>53</v>
      </c>
      <c r="L21" s="124">
        <v>53</v>
      </c>
      <c r="M21" s="124">
        <v>53</v>
      </c>
      <c r="N21" s="124">
        <v>52</v>
      </c>
      <c r="O21" s="125">
        <f t="shared" si="0"/>
        <v>635</v>
      </c>
    </row>
    <row r="22" spans="1:15" s="126" customFormat="1" ht="15.75">
      <c r="A22" s="123" t="s">
        <v>36</v>
      </c>
      <c r="B22" s="326" t="s">
        <v>190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5">
        <f t="shared" si="0"/>
        <v>0</v>
      </c>
    </row>
    <row r="23" spans="1:15" s="126" customFormat="1" ht="13.5" customHeight="1">
      <c r="A23" s="123" t="s">
        <v>37</v>
      </c>
      <c r="B23" s="324" t="s">
        <v>237</v>
      </c>
      <c r="C23" s="124">
        <v>285</v>
      </c>
      <c r="D23" s="124">
        <v>286</v>
      </c>
      <c r="E23" s="124">
        <v>285</v>
      </c>
      <c r="F23" s="124">
        <v>286</v>
      </c>
      <c r="G23" s="124">
        <v>285</v>
      </c>
      <c r="H23" s="124">
        <v>286</v>
      </c>
      <c r="I23" s="124">
        <v>285</v>
      </c>
      <c r="J23" s="124">
        <v>286</v>
      </c>
      <c r="K23" s="124">
        <v>285</v>
      </c>
      <c r="L23" s="124">
        <v>285</v>
      </c>
      <c r="M23" s="124">
        <v>285</v>
      </c>
      <c r="N23" s="124">
        <v>285</v>
      </c>
      <c r="O23" s="125">
        <f t="shared" si="0"/>
        <v>3424</v>
      </c>
    </row>
    <row r="24" spans="1:15" s="126" customFormat="1" ht="13.5" customHeight="1" thickBot="1">
      <c r="A24" s="123" t="s">
        <v>38</v>
      </c>
      <c r="B24" s="324" t="s">
        <v>12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5">
        <f t="shared" si="0"/>
        <v>0</v>
      </c>
    </row>
    <row r="25" spans="1:15" s="119" customFormat="1" ht="15.75" customHeight="1" thickBot="1">
      <c r="A25" s="132" t="s">
        <v>39</v>
      </c>
      <c r="B25" s="39" t="s">
        <v>112</v>
      </c>
      <c r="C25" s="129">
        <f aca="true" t="shared" si="2" ref="C25:N25">SUM(C16:C24)</f>
        <v>53079</v>
      </c>
      <c r="D25" s="129">
        <f t="shared" si="2"/>
        <v>53079</v>
      </c>
      <c r="E25" s="129">
        <f t="shared" si="2"/>
        <v>53079</v>
      </c>
      <c r="F25" s="129">
        <f t="shared" si="2"/>
        <v>53079</v>
      </c>
      <c r="G25" s="129">
        <f t="shared" si="2"/>
        <v>53079</v>
      </c>
      <c r="H25" s="129">
        <f t="shared" si="2"/>
        <v>53080</v>
      </c>
      <c r="I25" s="129">
        <f t="shared" si="2"/>
        <v>53079</v>
      </c>
      <c r="J25" s="129">
        <f t="shared" si="2"/>
        <v>53079</v>
      </c>
      <c r="K25" s="129">
        <f t="shared" si="2"/>
        <v>53079</v>
      </c>
      <c r="L25" s="129">
        <f t="shared" si="2"/>
        <v>53078</v>
      </c>
      <c r="M25" s="129">
        <f t="shared" si="2"/>
        <v>53078</v>
      </c>
      <c r="N25" s="129">
        <f t="shared" si="2"/>
        <v>53077</v>
      </c>
      <c r="O25" s="130">
        <f t="shared" si="0"/>
        <v>636945</v>
      </c>
    </row>
    <row r="26" spans="1:15" ht="16.5" thickBot="1">
      <c r="A26" s="132" t="s">
        <v>40</v>
      </c>
      <c r="B26" s="328" t="s">
        <v>113</v>
      </c>
      <c r="C26" s="133">
        <f aca="true" t="shared" si="3" ref="C26:O26">C14-C25</f>
        <v>0</v>
      </c>
      <c r="D26" s="133">
        <f t="shared" si="3"/>
        <v>0</v>
      </c>
      <c r="E26" s="133">
        <f t="shared" si="3"/>
        <v>0</v>
      </c>
      <c r="F26" s="133">
        <f t="shared" si="3"/>
        <v>0</v>
      </c>
      <c r="G26" s="133">
        <f t="shared" si="3"/>
        <v>0</v>
      </c>
      <c r="H26" s="133">
        <f t="shared" si="3"/>
        <v>0</v>
      </c>
      <c r="I26" s="133">
        <f t="shared" si="3"/>
        <v>0</v>
      </c>
      <c r="J26" s="133">
        <f t="shared" si="3"/>
        <v>0</v>
      </c>
      <c r="K26" s="133">
        <f t="shared" si="3"/>
        <v>0</v>
      </c>
      <c r="L26" s="133">
        <f t="shared" si="3"/>
        <v>0</v>
      </c>
      <c r="M26" s="133">
        <f t="shared" si="3"/>
        <v>0</v>
      </c>
      <c r="N26" s="133">
        <f t="shared" si="3"/>
        <v>0</v>
      </c>
      <c r="O26" s="134">
        <f t="shared" si="3"/>
        <v>0</v>
      </c>
    </row>
    <row r="27" ht="15.75">
      <c r="A27" s="136"/>
    </row>
    <row r="28" spans="2:15" ht="15.75">
      <c r="B28" s="137"/>
      <c r="C28" s="138"/>
      <c r="D28" s="138"/>
      <c r="O28" s="135"/>
    </row>
    <row r="29" ht="15.75">
      <c r="O29" s="135"/>
    </row>
    <row r="30" ht="15.75">
      <c r="O30" s="135"/>
    </row>
    <row r="31" ht="15.75">
      <c r="O31" s="135"/>
    </row>
    <row r="32" ht="15.75">
      <c r="O32" s="135"/>
    </row>
    <row r="33" ht="15.75">
      <c r="O33" s="135"/>
    </row>
    <row r="34" ht="15.75">
      <c r="O34" s="135"/>
    </row>
    <row r="35" ht="15.75">
      <c r="O35" s="135"/>
    </row>
    <row r="36" ht="15.75">
      <c r="O36" s="135"/>
    </row>
    <row r="37" ht="15.75">
      <c r="O37" s="135"/>
    </row>
    <row r="38" ht="15.75">
      <c r="O38" s="135"/>
    </row>
    <row r="39" ht="15.75">
      <c r="O39" s="135"/>
    </row>
    <row r="40" ht="15.75">
      <c r="O40" s="135"/>
    </row>
    <row r="41" ht="15.75">
      <c r="O41" s="135"/>
    </row>
    <row r="42" ht="15.75">
      <c r="O42" s="135"/>
    </row>
    <row r="43" ht="15.75">
      <c r="O43" s="135"/>
    </row>
    <row r="44" ht="15.75">
      <c r="O44" s="135"/>
    </row>
    <row r="45" ht="15.75">
      <c r="O45" s="135"/>
    </row>
    <row r="46" ht="15.75">
      <c r="O46" s="135"/>
    </row>
    <row r="47" ht="15.75">
      <c r="O47" s="135"/>
    </row>
    <row r="48" ht="15.75">
      <c r="O48" s="135"/>
    </row>
    <row r="49" ht="15.75">
      <c r="O49" s="135"/>
    </row>
    <row r="50" ht="15.75">
      <c r="O50" s="135"/>
    </row>
    <row r="51" ht="15.75">
      <c r="O51" s="135"/>
    </row>
    <row r="52" ht="15.75">
      <c r="O52" s="135"/>
    </row>
    <row r="53" ht="15.75">
      <c r="O53" s="135"/>
    </row>
    <row r="54" ht="15.75">
      <c r="O54" s="135"/>
    </row>
    <row r="55" ht="15.75">
      <c r="O55" s="135"/>
    </row>
    <row r="56" ht="15.75">
      <c r="O56" s="135"/>
    </row>
    <row r="57" ht="15.75">
      <c r="O57" s="135"/>
    </row>
    <row r="58" ht="15.75">
      <c r="O58" s="135"/>
    </row>
    <row r="59" ht="15.75">
      <c r="O59" s="135"/>
    </row>
    <row r="60" ht="15.75">
      <c r="O60" s="135"/>
    </row>
    <row r="61" ht="15.75">
      <c r="O61" s="135"/>
    </row>
    <row r="62" ht="15.75">
      <c r="O62" s="135"/>
    </row>
    <row r="63" ht="15.75">
      <c r="O63" s="135"/>
    </row>
    <row r="64" ht="15.75">
      <c r="O64" s="135"/>
    </row>
    <row r="65" ht="15.75">
      <c r="O65" s="135"/>
    </row>
    <row r="66" ht="15.75">
      <c r="O66" s="135"/>
    </row>
    <row r="67" ht="15.75">
      <c r="O67" s="135"/>
    </row>
    <row r="68" ht="15.75">
      <c r="O68" s="135"/>
    </row>
    <row r="69" ht="15.75">
      <c r="O69" s="135"/>
    </row>
    <row r="70" ht="15.75">
      <c r="O70" s="135"/>
    </row>
    <row r="71" ht="15.75">
      <c r="O71" s="135"/>
    </row>
    <row r="72" ht="15.75">
      <c r="O72" s="135"/>
    </row>
    <row r="73" ht="15.75">
      <c r="O73" s="135"/>
    </row>
    <row r="74" ht="15.75">
      <c r="O74" s="135"/>
    </row>
    <row r="75" ht="15.75">
      <c r="O75" s="135"/>
    </row>
    <row r="76" ht="15.75">
      <c r="O76" s="135"/>
    </row>
    <row r="77" ht="15.75">
      <c r="O77" s="135"/>
    </row>
    <row r="78" ht="15.75">
      <c r="O78" s="135"/>
    </row>
    <row r="79" ht="15.75">
      <c r="O79" s="135"/>
    </row>
    <row r="80" ht="15.75">
      <c r="O80" s="135"/>
    </row>
    <row r="81" ht="15.75">
      <c r="O81" s="13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25" sqref="B25"/>
    </sheetView>
  </sheetViews>
  <sheetFormatPr defaultColWidth="9.00390625" defaultRowHeight="12.75"/>
  <cols>
    <col min="1" max="1" width="88.625" style="49" customWidth="1"/>
    <col min="2" max="2" width="27.875" style="49" customWidth="1"/>
    <col min="3" max="3" width="3.50390625" style="49" customWidth="1"/>
    <col min="4" max="16384" width="9.375" style="49" customWidth="1"/>
  </cols>
  <sheetData>
    <row r="1" spans="1:2" ht="47.25" customHeight="1">
      <c r="A1" s="690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90"/>
    </row>
    <row r="2" spans="1:2" ht="22.5" customHeight="1" thickBot="1">
      <c r="A2" s="422"/>
      <c r="B2" s="423" t="s">
        <v>13</v>
      </c>
    </row>
    <row r="3" spans="1:2" s="50" customFormat="1" ht="24" customHeight="1" thickBot="1">
      <c r="A3" s="330" t="s">
        <v>52</v>
      </c>
      <c r="B3" s="421" t="str">
        <f>+CONCATENATE(LEFT(ÖSSZEFÜGGÉSEK!A5,4),". évi támogatás összesen")</f>
        <v>2016. évi támogatás összesen</v>
      </c>
    </row>
    <row r="4" spans="1:2" s="51" customFormat="1" ht="13.5" thickBot="1">
      <c r="A4" s="218" t="s">
        <v>503</v>
      </c>
      <c r="B4" s="219" t="s">
        <v>504</v>
      </c>
    </row>
    <row r="5" spans="1:2" ht="12.75">
      <c r="A5" s="139" t="s">
        <v>584</v>
      </c>
      <c r="B5" s="454">
        <v>105614800</v>
      </c>
    </row>
    <row r="6" spans="1:2" ht="12.75" customHeight="1">
      <c r="A6" s="140" t="s">
        <v>585</v>
      </c>
      <c r="B6" s="454">
        <v>7421440</v>
      </c>
    </row>
    <row r="7" spans="1:2" ht="12.75">
      <c r="A7" s="140" t="s">
        <v>586</v>
      </c>
      <c r="B7" s="454">
        <v>10368000</v>
      </c>
    </row>
    <row r="8" spans="1:2" ht="12.75">
      <c r="A8" s="140" t="s">
        <v>587</v>
      </c>
      <c r="B8" s="454">
        <v>0</v>
      </c>
    </row>
    <row r="9" spans="1:2" ht="12.75">
      <c r="A9" s="140" t="s">
        <v>588</v>
      </c>
      <c r="B9" s="454">
        <v>16275900</v>
      </c>
    </row>
    <row r="10" spans="1:2" ht="12.75">
      <c r="A10" s="140" t="s">
        <v>594</v>
      </c>
      <c r="B10" s="454">
        <v>13257000</v>
      </c>
    </row>
    <row r="11" spans="1:2" ht="12.75">
      <c r="A11" s="140" t="s">
        <v>589</v>
      </c>
      <c r="B11" s="454">
        <v>89250</v>
      </c>
    </row>
    <row r="12" spans="1:2" ht="12.75">
      <c r="A12" s="583" t="s">
        <v>595</v>
      </c>
      <c r="B12" s="454">
        <v>22953959</v>
      </c>
    </row>
    <row r="13" spans="1:3" ht="12.75">
      <c r="A13" s="584" t="s">
        <v>603</v>
      </c>
      <c r="B13" s="582">
        <v>326517</v>
      </c>
      <c r="C13" s="691" t="s">
        <v>536</v>
      </c>
    </row>
    <row r="14" spans="1:3" ht="12.75">
      <c r="A14" s="140" t="s">
        <v>590</v>
      </c>
      <c r="B14" s="454">
        <v>72500100</v>
      </c>
      <c r="C14" s="691"/>
    </row>
    <row r="15" spans="1:3" ht="12.75">
      <c r="A15" s="140" t="s">
        <v>591</v>
      </c>
      <c r="B15" s="454">
        <v>11093333</v>
      </c>
      <c r="C15" s="691"/>
    </row>
    <row r="16" spans="1:3" ht="12.75">
      <c r="A16" s="140" t="s">
        <v>592</v>
      </c>
      <c r="B16" s="454">
        <v>5262500</v>
      </c>
      <c r="C16" s="691"/>
    </row>
    <row r="17" spans="1:3" ht="12.75">
      <c r="A17" s="140" t="s">
        <v>596</v>
      </c>
      <c r="B17" s="454">
        <v>36040258</v>
      </c>
      <c r="C17" s="691"/>
    </row>
    <row r="18" spans="1:3" ht="12.75">
      <c r="A18" s="140" t="s">
        <v>593</v>
      </c>
      <c r="B18" s="454">
        <v>6920000</v>
      </c>
      <c r="C18" s="691"/>
    </row>
    <row r="19" spans="1:3" ht="12.75">
      <c r="A19" s="581" t="s">
        <v>597</v>
      </c>
      <c r="B19" s="582">
        <v>20848320</v>
      </c>
      <c r="C19" s="691"/>
    </row>
    <row r="20" spans="1:3" ht="12.75">
      <c r="A20" s="581" t="s">
        <v>598</v>
      </c>
      <c r="B20" s="454">
        <v>9879000</v>
      </c>
      <c r="C20" s="691"/>
    </row>
    <row r="21" spans="1:3" ht="12.75">
      <c r="A21" s="140" t="s">
        <v>599</v>
      </c>
      <c r="B21" s="454">
        <v>16532160</v>
      </c>
      <c r="C21" s="691"/>
    </row>
    <row r="22" spans="1:3" ht="12.75">
      <c r="A22" s="140" t="s">
        <v>600</v>
      </c>
      <c r="B22" s="454">
        <v>30951213</v>
      </c>
      <c r="C22" s="691"/>
    </row>
    <row r="23" spans="1:3" ht="12.75">
      <c r="A23" s="140" t="s">
        <v>601</v>
      </c>
      <c r="B23" s="454">
        <v>1005480</v>
      </c>
      <c r="C23" s="691"/>
    </row>
    <row r="24" spans="1:3" ht="13.5" thickBot="1">
      <c r="A24" s="140" t="s">
        <v>602</v>
      </c>
      <c r="B24" s="454">
        <v>5597400</v>
      </c>
      <c r="C24" s="691"/>
    </row>
    <row r="25" spans="1:3" s="53" customFormat="1" ht="19.5" customHeight="1" thickBot="1">
      <c r="A25" s="36" t="s">
        <v>53</v>
      </c>
      <c r="B25" s="52">
        <f>SUM(B5:B24)</f>
        <v>392936630</v>
      </c>
      <c r="C25" s="691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K40"/>
  <sheetViews>
    <sheetView workbookViewId="0" topLeftCell="A4">
      <selection activeCell="D50" sqref="D5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  <col min="9" max="9" width="21.625" style="0" customWidth="1"/>
  </cols>
  <sheetData>
    <row r="1" spans="1:4" ht="45" customHeight="1">
      <c r="A1" s="695" t="str">
        <f>+CONCATENATE("K I M U T A T Á S",CHAR(10),"a ",LEFT(ÖSSZEFÜGGÉSEK!A5,4),". évben céljelleggel juttatott támogatásokról")</f>
        <v>K I M U T A T Á S
a 2016. évben céljelleggel juttatott támogatásokról</v>
      </c>
      <c r="B1" s="695"/>
      <c r="C1" s="695"/>
      <c r="D1" s="695"/>
    </row>
    <row r="2" spans="1:4" ht="17.25" customHeight="1">
      <c r="A2" s="420"/>
      <c r="B2" s="420"/>
      <c r="C2" s="420"/>
      <c r="D2" s="420"/>
    </row>
    <row r="3" spans="1:4" ht="13.5" thickBot="1">
      <c r="A3" s="240"/>
      <c r="B3" s="240"/>
      <c r="C3" s="692" t="s">
        <v>55</v>
      </c>
      <c r="D3" s="692"/>
    </row>
    <row r="4" spans="1:4" ht="42.75" customHeight="1" thickBot="1">
      <c r="A4" s="424" t="s">
        <v>71</v>
      </c>
      <c r="B4" s="425" t="s">
        <v>127</v>
      </c>
      <c r="C4" s="601" t="s">
        <v>128</v>
      </c>
      <c r="D4" s="426" t="s">
        <v>14</v>
      </c>
    </row>
    <row r="5" spans="1:4" ht="15.75" customHeight="1">
      <c r="A5" s="600" t="s">
        <v>18</v>
      </c>
      <c r="B5" s="587" t="s">
        <v>604</v>
      </c>
      <c r="C5" s="588" t="s">
        <v>606</v>
      </c>
      <c r="D5" s="589">
        <v>5725</v>
      </c>
    </row>
    <row r="6" spans="1:4" ht="15.75" customHeight="1">
      <c r="A6" s="241" t="s">
        <v>19</v>
      </c>
      <c r="B6" s="590" t="s">
        <v>604</v>
      </c>
      <c r="C6" s="591" t="s">
        <v>608</v>
      </c>
      <c r="D6" s="592">
        <v>604</v>
      </c>
    </row>
    <row r="7" spans="1:11" ht="15.75" customHeight="1">
      <c r="A7" s="586" t="s">
        <v>20</v>
      </c>
      <c r="B7" s="593" t="s">
        <v>607</v>
      </c>
      <c r="C7" s="594" t="s">
        <v>606</v>
      </c>
      <c r="D7" s="595">
        <v>1200</v>
      </c>
      <c r="H7" s="604"/>
      <c r="I7" s="604"/>
      <c r="J7" s="604"/>
      <c r="K7" s="604"/>
    </row>
    <row r="8" spans="1:11" ht="15.75" customHeight="1">
      <c r="A8" s="241" t="s">
        <v>21</v>
      </c>
      <c r="B8" s="590" t="s">
        <v>609</v>
      </c>
      <c r="C8" s="591" t="s">
        <v>606</v>
      </c>
      <c r="D8" s="596">
        <v>120</v>
      </c>
      <c r="H8" s="603"/>
      <c r="I8" s="605"/>
      <c r="J8" s="606"/>
      <c r="K8" s="604"/>
    </row>
    <row r="9" spans="1:11" ht="15.75" customHeight="1">
      <c r="A9" s="241" t="s">
        <v>22</v>
      </c>
      <c r="B9" s="590" t="s">
        <v>610</v>
      </c>
      <c r="C9" s="591" t="s">
        <v>606</v>
      </c>
      <c r="D9" s="596">
        <v>331</v>
      </c>
      <c r="H9" s="607"/>
      <c r="I9" s="608"/>
      <c r="J9" s="609"/>
      <c r="K9" s="604"/>
    </row>
    <row r="10" spans="1:11" ht="15.75" customHeight="1">
      <c r="A10" s="241" t="s">
        <v>23</v>
      </c>
      <c r="B10" s="590" t="s">
        <v>611</v>
      </c>
      <c r="C10" s="591" t="s">
        <v>612</v>
      </c>
      <c r="D10" s="596">
        <v>450</v>
      </c>
      <c r="H10" s="610"/>
      <c r="I10" s="608"/>
      <c r="J10" s="609"/>
      <c r="K10" s="604"/>
    </row>
    <row r="11" spans="1:11" ht="15.75" customHeight="1">
      <c r="A11" s="241" t="s">
        <v>24</v>
      </c>
      <c r="B11" s="590" t="s">
        <v>613</v>
      </c>
      <c r="C11" s="591" t="s">
        <v>614</v>
      </c>
      <c r="D11" s="596">
        <v>1500</v>
      </c>
      <c r="H11" s="603"/>
      <c r="I11" s="605"/>
      <c r="J11" s="606"/>
      <c r="K11" s="604"/>
    </row>
    <row r="12" spans="1:11" ht="15.75" customHeight="1">
      <c r="A12" s="241" t="s">
        <v>25</v>
      </c>
      <c r="B12" s="590" t="s">
        <v>615</v>
      </c>
      <c r="C12" s="591" t="s">
        <v>606</v>
      </c>
      <c r="D12" s="596">
        <v>2300</v>
      </c>
      <c r="H12" s="603"/>
      <c r="I12" s="605"/>
      <c r="J12" s="606"/>
      <c r="K12" s="604"/>
    </row>
    <row r="13" spans="1:11" ht="15.75" customHeight="1">
      <c r="A13" s="241" t="s">
        <v>26</v>
      </c>
      <c r="B13" s="590" t="s">
        <v>605</v>
      </c>
      <c r="C13" s="591" t="s">
        <v>616</v>
      </c>
      <c r="D13" s="596">
        <v>2624</v>
      </c>
      <c r="H13" s="603"/>
      <c r="I13" s="605"/>
      <c r="J13" s="606"/>
      <c r="K13" s="604"/>
    </row>
    <row r="14" spans="1:11" ht="15.75" customHeight="1">
      <c r="A14" s="241" t="s">
        <v>27</v>
      </c>
      <c r="B14" s="590" t="s">
        <v>613</v>
      </c>
      <c r="C14" s="597" t="s">
        <v>617</v>
      </c>
      <c r="D14" s="596">
        <v>500</v>
      </c>
      <c r="H14" s="603"/>
      <c r="I14" s="605"/>
      <c r="J14" s="606"/>
      <c r="K14" s="604"/>
    </row>
    <row r="15" spans="1:11" ht="30" customHeight="1">
      <c r="A15" s="241" t="s">
        <v>28</v>
      </c>
      <c r="B15" s="590" t="s">
        <v>613</v>
      </c>
      <c r="C15" s="599" t="s">
        <v>618</v>
      </c>
      <c r="D15" s="596">
        <v>300</v>
      </c>
      <c r="H15" s="603"/>
      <c r="I15" s="605"/>
      <c r="J15" s="606"/>
      <c r="K15" s="604"/>
    </row>
    <row r="16" spans="1:11" ht="15.75" customHeight="1">
      <c r="A16" s="241" t="s">
        <v>29</v>
      </c>
      <c r="B16" s="590"/>
      <c r="C16" s="590"/>
      <c r="D16" s="596"/>
      <c r="H16" s="603"/>
      <c r="I16" s="605"/>
      <c r="J16" s="606"/>
      <c r="K16" s="604"/>
    </row>
    <row r="17" spans="1:11" ht="15.75" customHeight="1">
      <c r="A17" s="241" t="s">
        <v>30</v>
      </c>
      <c r="B17" s="590"/>
      <c r="C17" s="590"/>
      <c r="D17" s="596"/>
      <c r="H17" s="603"/>
      <c r="I17" s="605"/>
      <c r="J17" s="606"/>
      <c r="K17" s="604"/>
    </row>
    <row r="18" spans="1:11" ht="15.75" customHeight="1">
      <c r="A18" s="241" t="s">
        <v>31</v>
      </c>
      <c r="B18" s="590"/>
      <c r="C18" s="590"/>
      <c r="D18" s="596"/>
      <c r="H18" s="603"/>
      <c r="I18" s="605"/>
      <c r="J18" s="606"/>
      <c r="K18" s="604"/>
    </row>
    <row r="19" spans="1:11" ht="15.75" customHeight="1">
      <c r="A19" s="241" t="s">
        <v>32</v>
      </c>
      <c r="B19" s="590"/>
      <c r="C19" s="590"/>
      <c r="D19" s="596"/>
      <c r="H19" s="603"/>
      <c r="I19" s="605"/>
      <c r="J19" s="606"/>
      <c r="K19" s="604"/>
    </row>
    <row r="20" spans="1:11" ht="15.75" customHeight="1">
      <c r="A20" s="241" t="s">
        <v>33</v>
      </c>
      <c r="B20" s="590"/>
      <c r="C20" s="590"/>
      <c r="D20" s="596"/>
      <c r="H20" s="611"/>
      <c r="I20" s="612"/>
      <c r="J20" s="613"/>
      <c r="K20" s="604"/>
    </row>
    <row r="21" spans="1:11" ht="15.75" customHeight="1">
      <c r="A21" s="241" t="s">
        <v>34</v>
      </c>
      <c r="B21" s="590"/>
      <c r="C21" s="590"/>
      <c r="D21" s="596"/>
      <c r="H21" s="611"/>
      <c r="I21" s="612"/>
      <c r="J21" s="613"/>
      <c r="K21" s="604"/>
    </row>
    <row r="22" spans="1:11" ht="15.75" customHeight="1">
      <c r="A22" s="241" t="s">
        <v>35</v>
      </c>
      <c r="B22" s="590"/>
      <c r="C22" s="590"/>
      <c r="D22" s="596"/>
      <c r="H22" s="603"/>
      <c r="I22" s="605"/>
      <c r="J22" s="606"/>
      <c r="K22" s="604"/>
    </row>
    <row r="23" spans="1:11" ht="15.75" customHeight="1">
      <c r="A23" s="241" t="s">
        <v>36</v>
      </c>
      <c r="B23" s="590"/>
      <c r="C23" s="590"/>
      <c r="D23" s="596"/>
      <c r="H23" s="614"/>
      <c r="I23" s="605"/>
      <c r="J23" s="606"/>
      <c r="K23" s="604"/>
    </row>
    <row r="24" spans="1:11" ht="15.75" customHeight="1">
      <c r="A24" s="241" t="s">
        <v>37</v>
      </c>
      <c r="B24" s="590"/>
      <c r="C24" s="590"/>
      <c r="D24" s="596"/>
      <c r="H24" s="615"/>
      <c r="I24" s="616"/>
      <c r="J24" s="617"/>
      <c r="K24" s="604"/>
    </row>
    <row r="25" spans="1:11" ht="15.75" customHeight="1">
      <c r="A25" s="241" t="s">
        <v>38</v>
      </c>
      <c r="B25" s="590"/>
      <c r="C25" s="590"/>
      <c r="D25" s="596"/>
      <c r="H25" s="618"/>
      <c r="I25" s="616"/>
      <c r="J25" s="617"/>
      <c r="K25" s="604"/>
    </row>
    <row r="26" spans="1:11" ht="15.75" customHeight="1">
      <c r="A26" s="241" t="s">
        <v>39</v>
      </c>
      <c r="B26" s="590"/>
      <c r="C26" s="590"/>
      <c r="D26" s="596"/>
      <c r="H26" s="618"/>
      <c r="I26" s="616"/>
      <c r="J26" s="617"/>
      <c r="K26" s="604"/>
    </row>
    <row r="27" spans="1:11" ht="15.75" customHeight="1">
      <c r="A27" s="241" t="s">
        <v>40</v>
      </c>
      <c r="B27" s="590"/>
      <c r="C27" s="590"/>
      <c r="D27" s="596"/>
      <c r="H27" s="603"/>
      <c r="I27" s="605"/>
      <c r="J27" s="606"/>
      <c r="K27" s="604"/>
    </row>
    <row r="28" spans="1:11" ht="15.75" customHeight="1">
      <c r="A28" s="241" t="s">
        <v>41</v>
      </c>
      <c r="B28" s="590"/>
      <c r="C28" s="590"/>
      <c r="D28" s="596"/>
      <c r="H28" s="604"/>
      <c r="I28" s="604"/>
      <c r="J28" s="604"/>
      <c r="K28" s="604"/>
    </row>
    <row r="29" spans="1:11" ht="15.75" customHeight="1">
      <c r="A29" s="241" t="s">
        <v>42</v>
      </c>
      <c r="B29" s="590"/>
      <c r="C29" s="590"/>
      <c r="D29" s="596"/>
      <c r="H29" s="611"/>
      <c r="I29" s="612"/>
      <c r="J29" s="613"/>
      <c r="K29" s="604"/>
    </row>
    <row r="30" spans="1:11" ht="15.75" customHeight="1">
      <c r="A30" s="241" t="s">
        <v>43</v>
      </c>
      <c r="B30" s="590"/>
      <c r="C30" s="590"/>
      <c r="D30" s="596"/>
      <c r="H30" s="604"/>
      <c r="I30" s="604"/>
      <c r="J30" s="604"/>
      <c r="K30" s="604"/>
    </row>
    <row r="31" spans="1:4" ht="15.75" customHeight="1">
      <c r="A31" s="241" t="s">
        <v>44</v>
      </c>
      <c r="B31" s="590"/>
      <c r="C31" s="590"/>
      <c r="D31" s="596"/>
    </row>
    <row r="32" spans="1:4" ht="15.75" customHeight="1">
      <c r="A32" s="241" t="s">
        <v>45</v>
      </c>
      <c r="B32" s="590"/>
      <c r="C32" s="590"/>
      <c r="D32" s="596"/>
    </row>
    <row r="33" spans="1:4" ht="15.75" customHeight="1">
      <c r="A33" s="241" t="s">
        <v>46</v>
      </c>
      <c r="B33" s="590"/>
      <c r="C33" s="590"/>
      <c r="D33" s="596"/>
    </row>
    <row r="34" spans="1:4" ht="15.75" customHeight="1">
      <c r="A34" s="241" t="s">
        <v>129</v>
      </c>
      <c r="B34" s="590"/>
      <c r="C34" s="590"/>
      <c r="D34" s="598"/>
    </row>
    <row r="35" spans="1:4" ht="15.75" customHeight="1">
      <c r="A35" s="241" t="s">
        <v>130</v>
      </c>
      <c r="B35" s="590"/>
      <c r="C35" s="590"/>
      <c r="D35" s="598"/>
    </row>
    <row r="36" spans="1:4" ht="15.75" customHeight="1">
      <c r="A36" s="241" t="s">
        <v>131</v>
      </c>
      <c r="B36" s="590"/>
      <c r="C36" s="590"/>
      <c r="D36" s="598"/>
    </row>
    <row r="37" spans="1:4" ht="15.75" customHeight="1" thickBot="1">
      <c r="A37" s="242" t="s">
        <v>132</v>
      </c>
      <c r="B37" s="32"/>
      <c r="C37" s="32"/>
      <c r="D37" s="101"/>
    </row>
    <row r="38" spans="1:4" ht="15.75" customHeight="1" thickBot="1">
      <c r="A38" s="693" t="s">
        <v>53</v>
      </c>
      <c r="B38" s="694"/>
      <c r="C38" s="585"/>
      <c r="D38" s="243">
        <f>SUM(D5:D37)</f>
        <v>15654</v>
      </c>
    </row>
    <row r="39" spans="1:4" ht="12.75">
      <c r="A39" s="604"/>
      <c r="B39" s="604"/>
      <c r="C39" s="602" t="s">
        <v>619</v>
      </c>
      <c r="D39" s="619">
        <v>12230</v>
      </c>
    </row>
    <row r="40" spans="1:4" ht="12.75">
      <c r="A40" s="604"/>
      <c r="B40" s="604"/>
      <c r="C40" s="602" t="s">
        <v>620</v>
      </c>
      <c r="D40" s="620">
        <v>3424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B37" sqref="B37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2" customWidth="1"/>
    <col min="5" max="16384" width="9.375" style="462" customWidth="1"/>
  </cols>
  <sheetData>
    <row r="1" spans="1:3" ht="15.75" customHeight="1">
      <c r="A1" s="627" t="s">
        <v>15</v>
      </c>
      <c r="B1" s="627"/>
      <c r="C1" s="627"/>
    </row>
    <row r="2" spans="1:3" ht="15.75" customHeight="1" thickBot="1">
      <c r="A2" s="626" t="s">
        <v>156</v>
      </c>
      <c r="B2" s="626"/>
      <c r="C2" s="346" t="s">
        <v>235</v>
      </c>
    </row>
    <row r="3" spans="1:3" ht="37.5" customHeight="1" thickBot="1">
      <c r="A3" s="23" t="s">
        <v>71</v>
      </c>
      <c r="B3" s="24" t="s">
        <v>17</v>
      </c>
      <c r="C3" s="41" t="str">
        <f>+CONCATENATE(LEFT(ÖSSZEFÜGGÉSEK!A5,4),". évi előirányzat")</f>
        <v>2016. évi előirányzat</v>
      </c>
    </row>
    <row r="4" spans="1:3" s="463" customFormat="1" ht="12" customHeight="1" thickBot="1">
      <c r="A4" s="457"/>
      <c r="B4" s="458" t="s">
        <v>503</v>
      </c>
      <c r="C4" s="459" t="s">
        <v>504</v>
      </c>
    </row>
    <row r="5" spans="1:3" s="464" customFormat="1" ht="12" customHeight="1" thickBot="1">
      <c r="A5" s="20" t="s">
        <v>18</v>
      </c>
      <c r="B5" s="21" t="s">
        <v>260</v>
      </c>
      <c r="C5" s="336">
        <f>+C6+C7+C8+C9+C10+C11</f>
        <v>392936</v>
      </c>
    </row>
    <row r="6" spans="1:3" s="464" customFormat="1" ht="12" customHeight="1">
      <c r="A6" s="15" t="s">
        <v>100</v>
      </c>
      <c r="B6" s="465" t="s">
        <v>261</v>
      </c>
      <c r="C6" s="339">
        <v>176307</v>
      </c>
    </row>
    <row r="7" spans="1:3" s="464" customFormat="1" ht="12" customHeight="1">
      <c r="A7" s="14" t="s">
        <v>101</v>
      </c>
      <c r="B7" s="466" t="s">
        <v>262</v>
      </c>
      <c r="C7" s="338">
        <v>88856</v>
      </c>
    </row>
    <row r="8" spans="1:3" s="464" customFormat="1" ht="12" customHeight="1">
      <c r="A8" s="14" t="s">
        <v>102</v>
      </c>
      <c r="B8" s="466" t="s">
        <v>558</v>
      </c>
      <c r="C8" s="338">
        <v>122176</v>
      </c>
    </row>
    <row r="9" spans="1:3" s="464" customFormat="1" ht="12" customHeight="1">
      <c r="A9" s="14" t="s">
        <v>103</v>
      </c>
      <c r="B9" s="466" t="s">
        <v>264</v>
      </c>
      <c r="C9" s="338">
        <v>5597</v>
      </c>
    </row>
    <row r="10" spans="1:3" s="464" customFormat="1" ht="12" customHeight="1">
      <c r="A10" s="14" t="s">
        <v>152</v>
      </c>
      <c r="B10" s="332" t="s">
        <v>442</v>
      </c>
      <c r="C10" s="338"/>
    </row>
    <row r="11" spans="1:3" s="464" customFormat="1" ht="12" customHeight="1" thickBot="1">
      <c r="A11" s="16" t="s">
        <v>104</v>
      </c>
      <c r="B11" s="333" t="s">
        <v>443</v>
      </c>
      <c r="C11" s="338"/>
    </row>
    <row r="12" spans="1:3" s="464" customFormat="1" ht="12" customHeight="1" thickBot="1">
      <c r="A12" s="20" t="s">
        <v>19</v>
      </c>
      <c r="B12" s="331" t="s">
        <v>265</v>
      </c>
      <c r="C12" s="336">
        <f>+C13+C14+C15+C16+C17</f>
        <v>311</v>
      </c>
    </row>
    <row r="13" spans="1:3" s="464" customFormat="1" ht="12" customHeight="1">
      <c r="A13" s="15" t="s">
        <v>106</v>
      </c>
      <c r="B13" s="465" t="s">
        <v>266</v>
      </c>
      <c r="C13" s="339"/>
    </row>
    <row r="14" spans="1:3" s="464" customFormat="1" ht="12" customHeight="1">
      <c r="A14" s="14" t="s">
        <v>107</v>
      </c>
      <c r="B14" s="466" t="s">
        <v>267</v>
      </c>
      <c r="C14" s="338"/>
    </row>
    <row r="15" spans="1:3" s="464" customFormat="1" ht="12" customHeight="1">
      <c r="A15" s="14" t="s">
        <v>108</v>
      </c>
      <c r="B15" s="466" t="s">
        <v>432</v>
      </c>
      <c r="C15" s="338"/>
    </row>
    <row r="16" spans="1:3" s="464" customFormat="1" ht="12" customHeight="1">
      <c r="A16" s="14" t="s">
        <v>109</v>
      </c>
      <c r="B16" s="466" t="s">
        <v>433</v>
      </c>
      <c r="C16" s="338"/>
    </row>
    <row r="17" spans="1:3" s="464" customFormat="1" ht="12" customHeight="1">
      <c r="A17" s="14" t="s">
        <v>110</v>
      </c>
      <c r="B17" s="466" t="s">
        <v>268</v>
      </c>
      <c r="C17" s="338">
        <v>311</v>
      </c>
    </row>
    <row r="18" spans="1:3" s="464" customFormat="1" ht="12" customHeight="1" thickBot="1">
      <c r="A18" s="16" t="s">
        <v>119</v>
      </c>
      <c r="B18" s="333" t="s">
        <v>269</v>
      </c>
      <c r="C18" s="340"/>
    </row>
    <row r="19" spans="1:3" s="464" customFormat="1" ht="12" customHeight="1" thickBot="1">
      <c r="A19" s="20" t="s">
        <v>20</v>
      </c>
      <c r="B19" s="21" t="s">
        <v>270</v>
      </c>
      <c r="C19" s="336">
        <f>+C20+C21+C22+C23+C24</f>
        <v>0</v>
      </c>
    </row>
    <row r="20" spans="1:3" s="464" customFormat="1" ht="12" customHeight="1">
      <c r="A20" s="15" t="s">
        <v>89</v>
      </c>
      <c r="B20" s="465" t="s">
        <v>271</v>
      </c>
      <c r="C20" s="339"/>
    </row>
    <row r="21" spans="1:3" s="464" customFormat="1" ht="12" customHeight="1">
      <c r="A21" s="14" t="s">
        <v>90</v>
      </c>
      <c r="B21" s="466" t="s">
        <v>272</v>
      </c>
      <c r="C21" s="338"/>
    </row>
    <row r="22" spans="1:3" s="464" customFormat="1" ht="12" customHeight="1">
      <c r="A22" s="14" t="s">
        <v>91</v>
      </c>
      <c r="B22" s="466" t="s">
        <v>434</v>
      </c>
      <c r="C22" s="338"/>
    </row>
    <row r="23" spans="1:3" s="464" customFormat="1" ht="12" customHeight="1">
      <c r="A23" s="14" t="s">
        <v>92</v>
      </c>
      <c r="B23" s="466" t="s">
        <v>435</v>
      </c>
      <c r="C23" s="338"/>
    </row>
    <row r="24" spans="1:3" s="464" customFormat="1" ht="12" customHeight="1">
      <c r="A24" s="14" t="s">
        <v>174</v>
      </c>
      <c r="B24" s="466" t="s">
        <v>273</v>
      </c>
      <c r="C24" s="338"/>
    </row>
    <row r="25" spans="1:3" s="464" customFormat="1" ht="12" customHeight="1" thickBot="1">
      <c r="A25" s="16" t="s">
        <v>175</v>
      </c>
      <c r="B25" s="467" t="s">
        <v>274</v>
      </c>
      <c r="C25" s="340"/>
    </row>
    <row r="26" spans="1:3" s="464" customFormat="1" ht="12" customHeight="1" thickBot="1">
      <c r="A26" s="20" t="s">
        <v>176</v>
      </c>
      <c r="B26" s="21" t="s">
        <v>569</v>
      </c>
      <c r="C26" s="342">
        <f>SUM(C27:C33)</f>
        <v>44000</v>
      </c>
    </row>
    <row r="27" spans="1:3" s="464" customFormat="1" ht="12" customHeight="1">
      <c r="A27" s="15" t="s">
        <v>276</v>
      </c>
      <c r="B27" s="465" t="s">
        <v>573</v>
      </c>
      <c r="C27" s="339">
        <v>5000</v>
      </c>
    </row>
    <row r="28" spans="1:3" s="464" customFormat="1" ht="12" customHeight="1">
      <c r="A28" s="14" t="s">
        <v>277</v>
      </c>
      <c r="B28" s="466" t="s">
        <v>564</v>
      </c>
      <c r="C28" s="338"/>
    </row>
    <row r="29" spans="1:3" s="464" customFormat="1" ht="12" customHeight="1">
      <c r="A29" s="14" t="s">
        <v>278</v>
      </c>
      <c r="B29" s="466" t="s">
        <v>565</v>
      </c>
      <c r="C29" s="338">
        <v>32000</v>
      </c>
    </row>
    <row r="30" spans="1:3" s="464" customFormat="1" ht="12" customHeight="1">
      <c r="A30" s="14" t="s">
        <v>279</v>
      </c>
      <c r="B30" s="466" t="s">
        <v>566</v>
      </c>
      <c r="C30" s="338"/>
    </row>
    <row r="31" spans="1:3" s="464" customFormat="1" ht="12" customHeight="1">
      <c r="A31" s="14" t="s">
        <v>560</v>
      </c>
      <c r="B31" s="466" t="s">
        <v>280</v>
      </c>
      <c r="C31" s="338">
        <v>7000</v>
      </c>
    </row>
    <row r="32" spans="1:3" s="464" customFormat="1" ht="12" customHeight="1">
      <c r="A32" s="14" t="s">
        <v>561</v>
      </c>
      <c r="B32" s="466" t="s">
        <v>281</v>
      </c>
      <c r="C32" s="338"/>
    </row>
    <row r="33" spans="1:3" s="464" customFormat="1" ht="12" customHeight="1" thickBot="1">
      <c r="A33" s="16" t="s">
        <v>562</v>
      </c>
      <c r="B33" s="573" t="s">
        <v>282</v>
      </c>
      <c r="C33" s="340"/>
    </row>
    <row r="34" spans="1:3" s="464" customFormat="1" ht="12" customHeight="1" thickBot="1">
      <c r="A34" s="20" t="s">
        <v>22</v>
      </c>
      <c r="B34" s="21" t="s">
        <v>444</v>
      </c>
      <c r="C34" s="336">
        <f>SUM(C35:C45)</f>
        <v>49896</v>
      </c>
    </row>
    <row r="35" spans="1:3" s="464" customFormat="1" ht="12" customHeight="1">
      <c r="A35" s="15" t="s">
        <v>93</v>
      </c>
      <c r="B35" s="465" t="s">
        <v>285</v>
      </c>
      <c r="C35" s="339"/>
    </row>
    <row r="36" spans="1:3" s="464" customFormat="1" ht="12" customHeight="1">
      <c r="A36" s="14" t="s">
        <v>94</v>
      </c>
      <c r="B36" s="466" t="s">
        <v>286</v>
      </c>
      <c r="C36" s="338">
        <v>2545</v>
      </c>
    </row>
    <row r="37" spans="1:3" s="464" customFormat="1" ht="12" customHeight="1">
      <c r="A37" s="14" t="s">
        <v>95</v>
      </c>
      <c r="B37" s="466" t="s">
        <v>287</v>
      </c>
      <c r="C37" s="338">
        <v>4200</v>
      </c>
    </row>
    <row r="38" spans="1:3" s="464" customFormat="1" ht="12" customHeight="1">
      <c r="A38" s="14" t="s">
        <v>178</v>
      </c>
      <c r="B38" s="466" t="s">
        <v>288</v>
      </c>
      <c r="C38" s="338">
        <v>910</v>
      </c>
    </row>
    <row r="39" spans="1:3" s="464" customFormat="1" ht="12" customHeight="1">
      <c r="A39" s="14" t="s">
        <v>179</v>
      </c>
      <c r="B39" s="466" t="s">
        <v>289</v>
      </c>
      <c r="C39" s="338">
        <v>36405</v>
      </c>
    </row>
    <row r="40" spans="1:3" s="464" customFormat="1" ht="12" customHeight="1">
      <c r="A40" s="14" t="s">
        <v>180</v>
      </c>
      <c r="B40" s="466" t="s">
        <v>290</v>
      </c>
      <c r="C40" s="338">
        <v>5036</v>
      </c>
    </row>
    <row r="41" spans="1:3" s="464" customFormat="1" ht="12" customHeight="1">
      <c r="A41" s="14" t="s">
        <v>181</v>
      </c>
      <c r="B41" s="466" t="s">
        <v>291</v>
      </c>
      <c r="C41" s="338">
        <v>800</v>
      </c>
    </row>
    <row r="42" spans="1:3" s="464" customFormat="1" ht="12" customHeight="1">
      <c r="A42" s="14" t="s">
        <v>182</v>
      </c>
      <c r="B42" s="466" t="s">
        <v>568</v>
      </c>
      <c r="C42" s="338"/>
    </row>
    <row r="43" spans="1:3" s="464" customFormat="1" ht="12" customHeight="1">
      <c r="A43" s="14" t="s">
        <v>283</v>
      </c>
      <c r="B43" s="466" t="s">
        <v>293</v>
      </c>
      <c r="C43" s="341"/>
    </row>
    <row r="44" spans="1:3" s="464" customFormat="1" ht="12" customHeight="1">
      <c r="A44" s="16" t="s">
        <v>284</v>
      </c>
      <c r="B44" s="467" t="s">
        <v>446</v>
      </c>
      <c r="C44" s="451"/>
    </row>
    <row r="45" spans="1:3" s="464" customFormat="1" ht="12" customHeight="1" thickBot="1">
      <c r="A45" s="16" t="s">
        <v>445</v>
      </c>
      <c r="B45" s="333" t="s">
        <v>294</v>
      </c>
      <c r="C45" s="451"/>
    </row>
    <row r="46" spans="1:3" s="464" customFormat="1" ht="12" customHeight="1" thickBot="1">
      <c r="A46" s="20" t="s">
        <v>23</v>
      </c>
      <c r="B46" s="21" t="s">
        <v>295</v>
      </c>
      <c r="C46" s="336">
        <f>SUM(C47:C51)</f>
        <v>0</v>
      </c>
    </row>
    <row r="47" spans="1:3" s="464" customFormat="1" ht="12" customHeight="1">
      <c r="A47" s="15" t="s">
        <v>96</v>
      </c>
      <c r="B47" s="465" t="s">
        <v>299</v>
      </c>
      <c r="C47" s="510"/>
    </row>
    <row r="48" spans="1:3" s="464" customFormat="1" ht="12" customHeight="1">
      <c r="A48" s="14" t="s">
        <v>97</v>
      </c>
      <c r="B48" s="466" t="s">
        <v>300</v>
      </c>
      <c r="C48" s="341"/>
    </row>
    <row r="49" spans="1:3" s="464" customFormat="1" ht="12" customHeight="1">
      <c r="A49" s="14" t="s">
        <v>296</v>
      </c>
      <c r="B49" s="466" t="s">
        <v>301</v>
      </c>
      <c r="C49" s="341"/>
    </row>
    <row r="50" spans="1:3" s="464" customFormat="1" ht="12" customHeight="1">
      <c r="A50" s="14" t="s">
        <v>297</v>
      </c>
      <c r="B50" s="466" t="s">
        <v>302</v>
      </c>
      <c r="C50" s="341"/>
    </row>
    <row r="51" spans="1:3" s="464" customFormat="1" ht="12" customHeight="1" thickBot="1">
      <c r="A51" s="16" t="s">
        <v>298</v>
      </c>
      <c r="B51" s="333" t="s">
        <v>303</v>
      </c>
      <c r="C51" s="451"/>
    </row>
    <row r="52" spans="1:3" s="464" customFormat="1" ht="12" customHeight="1" thickBot="1">
      <c r="A52" s="20" t="s">
        <v>183</v>
      </c>
      <c r="B52" s="21" t="s">
        <v>304</v>
      </c>
      <c r="C52" s="336">
        <f>SUM(C53:C55)</f>
        <v>0</v>
      </c>
    </row>
    <row r="53" spans="1:3" s="464" customFormat="1" ht="12" customHeight="1">
      <c r="A53" s="15" t="s">
        <v>98</v>
      </c>
      <c r="B53" s="465" t="s">
        <v>305</v>
      </c>
      <c r="C53" s="339"/>
    </row>
    <row r="54" spans="1:3" s="464" customFormat="1" ht="12" customHeight="1">
      <c r="A54" s="14" t="s">
        <v>99</v>
      </c>
      <c r="B54" s="466" t="s">
        <v>436</v>
      </c>
      <c r="C54" s="338"/>
    </row>
    <row r="55" spans="1:3" s="464" customFormat="1" ht="12" customHeight="1">
      <c r="A55" s="14" t="s">
        <v>308</v>
      </c>
      <c r="B55" s="466" t="s">
        <v>306</v>
      </c>
      <c r="C55" s="338"/>
    </row>
    <row r="56" spans="1:3" s="464" customFormat="1" ht="12" customHeight="1" thickBot="1">
      <c r="A56" s="16" t="s">
        <v>309</v>
      </c>
      <c r="B56" s="333" t="s">
        <v>307</v>
      </c>
      <c r="C56" s="340"/>
    </row>
    <row r="57" spans="1:3" s="464" customFormat="1" ht="12" customHeight="1" thickBot="1">
      <c r="A57" s="20" t="s">
        <v>25</v>
      </c>
      <c r="B57" s="331" t="s">
        <v>310</v>
      </c>
      <c r="C57" s="336">
        <f>SUM(C58:C60)</f>
        <v>0</v>
      </c>
    </row>
    <row r="58" spans="1:3" s="464" customFormat="1" ht="12" customHeight="1">
      <c r="A58" s="15" t="s">
        <v>184</v>
      </c>
      <c r="B58" s="465" t="s">
        <v>312</v>
      </c>
      <c r="C58" s="341"/>
    </row>
    <row r="59" spans="1:3" s="464" customFormat="1" ht="12" customHeight="1">
      <c r="A59" s="14" t="s">
        <v>185</v>
      </c>
      <c r="B59" s="466" t="s">
        <v>437</v>
      </c>
      <c r="C59" s="341"/>
    </row>
    <row r="60" spans="1:3" s="464" customFormat="1" ht="12" customHeight="1">
      <c r="A60" s="14" t="s">
        <v>236</v>
      </c>
      <c r="B60" s="466" t="s">
        <v>313</v>
      </c>
      <c r="C60" s="341"/>
    </row>
    <row r="61" spans="1:3" s="464" customFormat="1" ht="12" customHeight="1" thickBot="1">
      <c r="A61" s="16" t="s">
        <v>311</v>
      </c>
      <c r="B61" s="333" t="s">
        <v>314</v>
      </c>
      <c r="C61" s="341"/>
    </row>
    <row r="62" spans="1:3" s="464" customFormat="1" ht="12" customHeight="1" thickBot="1">
      <c r="A62" s="545" t="s">
        <v>486</v>
      </c>
      <c r="B62" s="21" t="s">
        <v>315</v>
      </c>
      <c r="C62" s="342">
        <f>+C5+C12+C19+C26+C34+C46+C52+C57</f>
        <v>487143</v>
      </c>
    </row>
    <row r="63" spans="1:3" s="464" customFormat="1" ht="12" customHeight="1" thickBot="1">
      <c r="A63" s="513" t="s">
        <v>316</v>
      </c>
      <c r="B63" s="331" t="s">
        <v>317</v>
      </c>
      <c r="C63" s="336">
        <f>SUM(C64:C66)</f>
        <v>0</v>
      </c>
    </row>
    <row r="64" spans="1:3" s="464" customFormat="1" ht="12" customHeight="1">
      <c r="A64" s="15" t="s">
        <v>348</v>
      </c>
      <c r="B64" s="465" t="s">
        <v>318</v>
      </c>
      <c r="C64" s="341"/>
    </row>
    <row r="65" spans="1:3" s="464" customFormat="1" ht="12" customHeight="1">
      <c r="A65" s="14" t="s">
        <v>357</v>
      </c>
      <c r="B65" s="466" t="s">
        <v>319</v>
      </c>
      <c r="C65" s="341"/>
    </row>
    <row r="66" spans="1:3" s="464" customFormat="1" ht="12" customHeight="1" thickBot="1">
      <c r="A66" s="16" t="s">
        <v>358</v>
      </c>
      <c r="B66" s="539" t="s">
        <v>471</v>
      </c>
      <c r="C66" s="341"/>
    </row>
    <row r="67" spans="1:3" s="464" customFormat="1" ht="12" customHeight="1" thickBot="1">
      <c r="A67" s="513" t="s">
        <v>321</v>
      </c>
      <c r="B67" s="331" t="s">
        <v>322</v>
      </c>
      <c r="C67" s="336">
        <f>SUM(C68:C71)</f>
        <v>0</v>
      </c>
    </row>
    <row r="68" spans="1:3" s="464" customFormat="1" ht="12" customHeight="1">
      <c r="A68" s="15" t="s">
        <v>153</v>
      </c>
      <c r="B68" s="465" t="s">
        <v>323</v>
      </c>
      <c r="C68" s="341"/>
    </row>
    <row r="69" spans="1:3" s="464" customFormat="1" ht="12" customHeight="1">
      <c r="A69" s="14" t="s">
        <v>154</v>
      </c>
      <c r="B69" s="466" t="s">
        <v>324</v>
      </c>
      <c r="C69" s="341"/>
    </row>
    <row r="70" spans="1:3" s="464" customFormat="1" ht="12" customHeight="1">
      <c r="A70" s="14" t="s">
        <v>349</v>
      </c>
      <c r="B70" s="466" t="s">
        <v>325</v>
      </c>
      <c r="C70" s="341"/>
    </row>
    <row r="71" spans="1:3" s="464" customFormat="1" ht="12" customHeight="1" thickBot="1">
      <c r="A71" s="16" t="s">
        <v>350</v>
      </c>
      <c r="B71" s="333" t="s">
        <v>326</v>
      </c>
      <c r="C71" s="341"/>
    </row>
    <row r="72" spans="1:3" s="464" customFormat="1" ht="12" customHeight="1" thickBot="1">
      <c r="A72" s="513" t="s">
        <v>327</v>
      </c>
      <c r="B72" s="331" t="s">
        <v>328</v>
      </c>
      <c r="C72" s="336">
        <f>SUM(C73:C74)</f>
        <v>98675</v>
      </c>
    </row>
    <row r="73" spans="1:3" s="464" customFormat="1" ht="12" customHeight="1">
      <c r="A73" s="15" t="s">
        <v>351</v>
      </c>
      <c r="B73" s="465" t="s">
        <v>329</v>
      </c>
      <c r="C73" s="341">
        <v>98675</v>
      </c>
    </row>
    <row r="74" spans="1:3" s="464" customFormat="1" ht="12" customHeight="1" thickBot="1">
      <c r="A74" s="16" t="s">
        <v>352</v>
      </c>
      <c r="B74" s="333" t="s">
        <v>330</v>
      </c>
      <c r="C74" s="341"/>
    </row>
    <row r="75" spans="1:3" s="464" customFormat="1" ht="12" customHeight="1" thickBot="1">
      <c r="A75" s="513" t="s">
        <v>331</v>
      </c>
      <c r="B75" s="331" t="s">
        <v>332</v>
      </c>
      <c r="C75" s="336">
        <f>SUM(C76:C78)</f>
        <v>0</v>
      </c>
    </row>
    <row r="76" spans="1:3" s="464" customFormat="1" ht="12" customHeight="1">
      <c r="A76" s="15" t="s">
        <v>353</v>
      </c>
      <c r="B76" s="465" t="s">
        <v>333</v>
      </c>
      <c r="C76" s="341"/>
    </row>
    <row r="77" spans="1:3" s="464" customFormat="1" ht="12" customHeight="1">
      <c r="A77" s="14" t="s">
        <v>354</v>
      </c>
      <c r="B77" s="466" t="s">
        <v>334</v>
      </c>
      <c r="C77" s="341"/>
    </row>
    <row r="78" spans="1:3" s="464" customFormat="1" ht="12" customHeight="1" thickBot="1">
      <c r="A78" s="16" t="s">
        <v>355</v>
      </c>
      <c r="B78" s="333" t="s">
        <v>335</v>
      </c>
      <c r="C78" s="341"/>
    </row>
    <row r="79" spans="1:3" s="464" customFormat="1" ht="12" customHeight="1" thickBot="1">
      <c r="A79" s="513" t="s">
        <v>336</v>
      </c>
      <c r="B79" s="331" t="s">
        <v>356</v>
      </c>
      <c r="C79" s="336">
        <f>SUM(C80:C83)</f>
        <v>0</v>
      </c>
    </row>
    <row r="80" spans="1:3" s="464" customFormat="1" ht="12" customHeight="1">
      <c r="A80" s="469" t="s">
        <v>337</v>
      </c>
      <c r="B80" s="465" t="s">
        <v>338</v>
      </c>
      <c r="C80" s="341"/>
    </row>
    <row r="81" spans="1:3" s="464" customFormat="1" ht="12" customHeight="1">
      <c r="A81" s="470" t="s">
        <v>339</v>
      </c>
      <c r="B81" s="466" t="s">
        <v>340</v>
      </c>
      <c r="C81" s="341"/>
    </row>
    <row r="82" spans="1:3" s="464" customFormat="1" ht="12" customHeight="1">
      <c r="A82" s="470" t="s">
        <v>341</v>
      </c>
      <c r="B82" s="466" t="s">
        <v>342</v>
      </c>
      <c r="C82" s="341"/>
    </row>
    <row r="83" spans="1:3" s="464" customFormat="1" ht="12" customHeight="1" thickBot="1">
      <c r="A83" s="471" t="s">
        <v>343</v>
      </c>
      <c r="B83" s="333" t="s">
        <v>344</v>
      </c>
      <c r="C83" s="341"/>
    </row>
    <row r="84" spans="1:3" s="464" customFormat="1" ht="12" customHeight="1" thickBot="1">
      <c r="A84" s="513" t="s">
        <v>345</v>
      </c>
      <c r="B84" s="331" t="s">
        <v>485</v>
      </c>
      <c r="C84" s="511"/>
    </row>
    <row r="85" spans="1:3" s="464" customFormat="1" ht="13.5" customHeight="1" thickBot="1">
      <c r="A85" s="513" t="s">
        <v>347</v>
      </c>
      <c r="B85" s="331" t="s">
        <v>346</v>
      </c>
      <c r="C85" s="511"/>
    </row>
    <row r="86" spans="1:3" s="464" customFormat="1" ht="15.75" customHeight="1" thickBot="1">
      <c r="A86" s="513" t="s">
        <v>359</v>
      </c>
      <c r="B86" s="472" t="s">
        <v>488</v>
      </c>
      <c r="C86" s="342">
        <f>+C63+C67+C72+C75+C79+C85+C84</f>
        <v>98675</v>
      </c>
    </row>
    <row r="87" spans="1:3" s="464" customFormat="1" ht="16.5" customHeight="1" thickBot="1">
      <c r="A87" s="514" t="s">
        <v>487</v>
      </c>
      <c r="B87" s="473" t="s">
        <v>489</v>
      </c>
      <c r="C87" s="342">
        <f>+C62+C86</f>
        <v>585818</v>
      </c>
    </row>
    <row r="88" spans="1:3" s="464" customFormat="1" ht="83.25" customHeight="1">
      <c r="A88" s="5"/>
      <c r="B88" s="6"/>
      <c r="C88" s="343"/>
    </row>
    <row r="89" spans="1:3" ht="16.5" customHeight="1">
      <c r="A89" s="627" t="s">
        <v>47</v>
      </c>
      <c r="B89" s="627"/>
      <c r="C89" s="627"/>
    </row>
    <row r="90" spans="1:3" s="474" customFormat="1" ht="16.5" customHeight="1" thickBot="1">
      <c r="A90" s="628" t="s">
        <v>157</v>
      </c>
      <c r="B90" s="628"/>
      <c r="C90" s="163" t="s">
        <v>235</v>
      </c>
    </row>
    <row r="91" spans="1:3" ht="37.5" customHeight="1" thickBot="1">
      <c r="A91" s="23" t="s">
        <v>71</v>
      </c>
      <c r="B91" s="24" t="s">
        <v>48</v>
      </c>
      <c r="C91" s="41" t="str">
        <f>+C3</f>
        <v>2016. évi előirányzat</v>
      </c>
    </row>
    <row r="92" spans="1:3" s="463" customFormat="1" ht="12" customHeight="1" thickBot="1">
      <c r="A92" s="33"/>
      <c r="B92" s="34" t="s">
        <v>503</v>
      </c>
      <c r="C92" s="35" t="s">
        <v>504</v>
      </c>
    </row>
    <row r="93" spans="1:3" ht="12" customHeight="1" thickBot="1">
      <c r="A93" s="22" t="s">
        <v>18</v>
      </c>
      <c r="B93" s="31" t="s">
        <v>447</v>
      </c>
      <c r="C93" s="335">
        <f>C94+C95+C96+C97+C98+C111</f>
        <v>611187</v>
      </c>
    </row>
    <row r="94" spans="1:3" ht="12" customHeight="1">
      <c r="A94" s="17" t="s">
        <v>100</v>
      </c>
      <c r="B94" s="10" t="s">
        <v>49</v>
      </c>
      <c r="C94" s="337">
        <v>269941</v>
      </c>
    </row>
    <row r="95" spans="1:3" ht="12" customHeight="1">
      <c r="A95" s="14" t="s">
        <v>101</v>
      </c>
      <c r="B95" s="8" t="s">
        <v>186</v>
      </c>
      <c r="C95" s="338">
        <v>62923</v>
      </c>
    </row>
    <row r="96" spans="1:3" ht="12" customHeight="1">
      <c r="A96" s="14" t="s">
        <v>102</v>
      </c>
      <c r="B96" s="8" t="s">
        <v>143</v>
      </c>
      <c r="C96" s="340">
        <v>232143</v>
      </c>
    </row>
    <row r="97" spans="1:3" ht="12" customHeight="1">
      <c r="A97" s="14" t="s">
        <v>103</v>
      </c>
      <c r="B97" s="11" t="s">
        <v>187</v>
      </c>
      <c r="C97" s="340">
        <v>13950</v>
      </c>
    </row>
    <row r="98" spans="1:3" ht="12" customHeight="1">
      <c r="A98" s="14" t="s">
        <v>114</v>
      </c>
      <c r="B98" s="19" t="s">
        <v>188</v>
      </c>
      <c r="C98" s="340">
        <v>12230</v>
      </c>
    </row>
    <row r="99" spans="1:3" ht="12" customHeight="1">
      <c r="A99" s="14" t="s">
        <v>104</v>
      </c>
      <c r="B99" s="8" t="s">
        <v>452</v>
      </c>
      <c r="C99" s="340"/>
    </row>
    <row r="100" spans="1:3" ht="12" customHeight="1">
      <c r="A100" s="14" t="s">
        <v>105</v>
      </c>
      <c r="B100" s="168" t="s">
        <v>451</v>
      </c>
      <c r="C100" s="340"/>
    </row>
    <row r="101" spans="1:3" ht="12" customHeight="1">
      <c r="A101" s="14" t="s">
        <v>115</v>
      </c>
      <c r="B101" s="168" t="s">
        <v>450</v>
      </c>
      <c r="C101" s="340"/>
    </row>
    <row r="102" spans="1:3" ht="12" customHeight="1">
      <c r="A102" s="14" t="s">
        <v>116</v>
      </c>
      <c r="B102" s="166" t="s">
        <v>362</v>
      </c>
      <c r="C102" s="340"/>
    </row>
    <row r="103" spans="1:3" ht="12" customHeight="1">
      <c r="A103" s="14" t="s">
        <v>117</v>
      </c>
      <c r="B103" s="167" t="s">
        <v>363</v>
      </c>
      <c r="C103" s="340"/>
    </row>
    <row r="104" spans="1:3" ht="12" customHeight="1">
      <c r="A104" s="14" t="s">
        <v>118</v>
      </c>
      <c r="B104" s="167" t="s">
        <v>364</v>
      </c>
      <c r="C104" s="340"/>
    </row>
    <row r="105" spans="1:3" ht="12" customHeight="1">
      <c r="A105" s="14" t="s">
        <v>120</v>
      </c>
      <c r="B105" s="166" t="s">
        <v>365</v>
      </c>
      <c r="C105" s="340">
        <v>9149</v>
      </c>
    </row>
    <row r="106" spans="1:3" ht="12" customHeight="1">
      <c r="A106" s="14" t="s">
        <v>189</v>
      </c>
      <c r="B106" s="166" t="s">
        <v>366</v>
      </c>
      <c r="C106" s="340"/>
    </row>
    <row r="107" spans="1:3" ht="12" customHeight="1">
      <c r="A107" s="14" t="s">
        <v>360</v>
      </c>
      <c r="B107" s="167" t="s">
        <v>367</v>
      </c>
      <c r="C107" s="340"/>
    </row>
    <row r="108" spans="1:3" ht="12" customHeight="1">
      <c r="A108" s="13" t="s">
        <v>361</v>
      </c>
      <c r="B108" s="168" t="s">
        <v>368</v>
      </c>
      <c r="C108" s="340"/>
    </row>
    <row r="109" spans="1:3" ht="12" customHeight="1">
      <c r="A109" s="14" t="s">
        <v>448</v>
      </c>
      <c r="B109" s="168" t="s">
        <v>369</v>
      </c>
      <c r="C109" s="340"/>
    </row>
    <row r="110" spans="1:3" ht="12" customHeight="1">
      <c r="A110" s="16" t="s">
        <v>449</v>
      </c>
      <c r="B110" s="168" t="s">
        <v>370</v>
      </c>
      <c r="C110" s="340">
        <v>3081</v>
      </c>
    </row>
    <row r="111" spans="1:3" ht="12" customHeight="1">
      <c r="A111" s="14" t="s">
        <v>453</v>
      </c>
      <c r="B111" s="11" t="s">
        <v>50</v>
      </c>
      <c r="C111" s="338">
        <f>SUM(C112:C113)</f>
        <v>20000</v>
      </c>
    </row>
    <row r="112" spans="1:3" ht="12" customHeight="1">
      <c r="A112" s="14" t="s">
        <v>454</v>
      </c>
      <c r="B112" s="8" t="s">
        <v>456</v>
      </c>
      <c r="C112" s="338">
        <v>20000</v>
      </c>
    </row>
    <row r="113" spans="1:3" ht="12" customHeight="1" thickBot="1">
      <c r="A113" s="18" t="s">
        <v>455</v>
      </c>
      <c r="B113" s="543" t="s">
        <v>457</v>
      </c>
      <c r="C113" s="344"/>
    </row>
    <row r="114" spans="1:3" ht="12" customHeight="1" thickBot="1">
      <c r="A114" s="540" t="s">
        <v>19</v>
      </c>
      <c r="B114" s="541" t="s">
        <v>371</v>
      </c>
      <c r="C114" s="542">
        <f>+C115+C117+C119</f>
        <v>4059</v>
      </c>
    </row>
    <row r="115" spans="1:3" ht="12" customHeight="1">
      <c r="A115" s="15" t="s">
        <v>106</v>
      </c>
      <c r="B115" s="8" t="s">
        <v>234</v>
      </c>
      <c r="C115" s="339">
        <v>635</v>
      </c>
    </row>
    <row r="116" spans="1:3" ht="12" customHeight="1">
      <c r="A116" s="15" t="s">
        <v>107</v>
      </c>
      <c r="B116" s="12" t="s">
        <v>375</v>
      </c>
      <c r="C116" s="339"/>
    </row>
    <row r="117" spans="1:3" ht="12" customHeight="1">
      <c r="A117" s="15" t="s">
        <v>108</v>
      </c>
      <c r="B117" s="12" t="s">
        <v>190</v>
      </c>
      <c r="C117" s="338"/>
    </row>
    <row r="118" spans="1:3" ht="12" customHeight="1">
      <c r="A118" s="15" t="s">
        <v>109</v>
      </c>
      <c r="B118" s="12" t="s">
        <v>376</v>
      </c>
      <c r="C118" s="303"/>
    </row>
    <row r="119" spans="1:3" ht="12" customHeight="1">
      <c r="A119" s="15" t="s">
        <v>110</v>
      </c>
      <c r="B119" s="333" t="s">
        <v>237</v>
      </c>
      <c r="C119" s="303">
        <v>3424</v>
      </c>
    </row>
    <row r="120" spans="1:3" ht="12" customHeight="1">
      <c r="A120" s="15" t="s">
        <v>119</v>
      </c>
      <c r="B120" s="332" t="s">
        <v>438</v>
      </c>
      <c r="C120" s="303"/>
    </row>
    <row r="121" spans="1:3" ht="12" customHeight="1">
      <c r="A121" s="15" t="s">
        <v>121</v>
      </c>
      <c r="B121" s="461" t="s">
        <v>381</v>
      </c>
      <c r="C121" s="303"/>
    </row>
    <row r="122" spans="1:3" ht="15.75">
      <c r="A122" s="15" t="s">
        <v>191</v>
      </c>
      <c r="B122" s="167" t="s">
        <v>364</v>
      </c>
      <c r="C122" s="303"/>
    </row>
    <row r="123" spans="1:3" ht="12" customHeight="1">
      <c r="A123" s="15" t="s">
        <v>192</v>
      </c>
      <c r="B123" s="167" t="s">
        <v>380</v>
      </c>
      <c r="C123" s="303"/>
    </row>
    <row r="124" spans="1:3" ht="12" customHeight="1">
      <c r="A124" s="15" t="s">
        <v>193</v>
      </c>
      <c r="B124" s="167" t="s">
        <v>379</v>
      </c>
      <c r="C124" s="303"/>
    </row>
    <row r="125" spans="1:3" ht="12" customHeight="1">
      <c r="A125" s="15" t="s">
        <v>372</v>
      </c>
      <c r="B125" s="167" t="s">
        <v>367</v>
      </c>
      <c r="C125" s="303"/>
    </row>
    <row r="126" spans="1:3" ht="12" customHeight="1">
      <c r="A126" s="15" t="s">
        <v>373</v>
      </c>
      <c r="B126" s="167" t="s">
        <v>378</v>
      </c>
      <c r="C126" s="303"/>
    </row>
    <row r="127" spans="1:3" ht="16.5" thickBot="1">
      <c r="A127" s="13" t="s">
        <v>374</v>
      </c>
      <c r="B127" s="167" t="s">
        <v>377</v>
      </c>
      <c r="C127" s="305">
        <v>3424</v>
      </c>
    </row>
    <row r="128" spans="1:3" ht="12" customHeight="1" thickBot="1">
      <c r="A128" s="20" t="s">
        <v>20</v>
      </c>
      <c r="B128" s="147" t="s">
        <v>458</v>
      </c>
      <c r="C128" s="336">
        <f>+C93+C114</f>
        <v>615246</v>
      </c>
    </row>
    <row r="129" spans="1:3" ht="12" customHeight="1" thickBot="1">
      <c r="A129" s="20" t="s">
        <v>21</v>
      </c>
      <c r="B129" s="147" t="s">
        <v>459</v>
      </c>
      <c r="C129" s="336">
        <f>+C130+C131+C132</f>
        <v>0</v>
      </c>
    </row>
    <row r="130" spans="1:3" ht="12" customHeight="1">
      <c r="A130" s="15" t="s">
        <v>276</v>
      </c>
      <c r="B130" s="12" t="s">
        <v>466</v>
      </c>
      <c r="C130" s="303"/>
    </row>
    <row r="131" spans="1:3" ht="12" customHeight="1">
      <c r="A131" s="15" t="s">
        <v>277</v>
      </c>
      <c r="B131" s="12" t="s">
        <v>467</v>
      </c>
      <c r="C131" s="303"/>
    </row>
    <row r="132" spans="1:3" ht="12" customHeight="1" thickBot="1">
      <c r="A132" s="13" t="s">
        <v>278</v>
      </c>
      <c r="B132" s="12" t="s">
        <v>468</v>
      </c>
      <c r="C132" s="303"/>
    </row>
    <row r="133" spans="1:3" ht="12" customHeight="1" thickBot="1">
      <c r="A133" s="20" t="s">
        <v>22</v>
      </c>
      <c r="B133" s="147" t="s">
        <v>460</v>
      </c>
      <c r="C133" s="336">
        <f>SUM(C134:C139)</f>
        <v>0</v>
      </c>
    </row>
    <row r="134" spans="1:3" ht="12" customHeight="1">
      <c r="A134" s="15" t="s">
        <v>93</v>
      </c>
      <c r="B134" s="9" t="s">
        <v>469</v>
      </c>
      <c r="C134" s="303"/>
    </row>
    <row r="135" spans="1:3" ht="12" customHeight="1">
      <c r="A135" s="15" t="s">
        <v>94</v>
      </c>
      <c r="B135" s="9" t="s">
        <v>461</v>
      </c>
      <c r="C135" s="303"/>
    </row>
    <row r="136" spans="1:3" ht="12" customHeight="1">
      <c r="A136" s="15" t="s">
        <v>95</v>
      </c>
      <c r="B136" s="9" t="s">
        <v>462</v>
      </c>
      <c r="C136" s="303"/>
    </row>
    <row r="137" spans="1:3" ht="12" customHeight="1">
      <c r="A137" s="15" t="s">
        <v>178</v>
      </c>
      <c r="B137" s="9" t="s">
        <v>463</v>
      </c>
      <c r="C137" s="303"/>
    </row>
    <row r="138" spans="1:3" ht="12" customHeight="1">
      <c r="A138" s="15" t="s">
        <v>179</v>
      </c>
      <c r="B138" s="9" t="s">
        <v>464</v>
      </c>
      <c r="C138" s="303"/>
    </row>
    <row r="139" spans="1:3" ht="12" customHeight="1" thickBot="1">
      <c r="A139" s="13" t="s">
        <v>180</v>
      </c>
      <c r="B139" s="9" t="s">
        <v>465</v>
      </c>
      <c r="C139" s="303"/>
    </row>
    <row r="140" spans="1:3" ht="12" customHeight="1" thickBot="1">
      <c r="A140" s="20" t="s">
        <v>23</v>
      </c>
      <c r="B140" s="147" t="s">
        <v>473</v>
      </c>
      <c r="C140" s="342">
        <f>+C141+C142+C143+C144</f>
        <v>0</v>
      </c>
    </row>
    <row r="141" spans="1:3" ht="12" customHeight="1">
      <c r="A141" s="15" t="s">
        <v>96</v>
      </c>
      <c r="B141" s="9" t="s">
        <v>382</v>
      </c>
      <c r="C141" s="303"/>
    </row>
    <row r="142" spans="1:3" ht="12" customHeight="1">
      <c r="A142" s="15" t="s">
        <v>97</v>
      </c>
      <c r="B142" s="9" t="s">
        <v>383</v>
      </c>
      <c r="C142" s="303"/>
    </row>
    <row r="143" spans="1:3" ht="12" customHeight="1">
      <c r="A143" s="15" t="s">
        <v>296</v>
      </c>
      <c r="B143" s="9" t="s">
        <v>474</v>
      </c>
      <c r="C143" s="303"/>
    </row>
    <row r="144" spans="1:3" ht="12" customHeight="1" thickBot="1">
      <c r="A144" s="13" t="s">
        <v>297</v>
      </c>
      <c r="B144" s="7" t="s">
        <v>402</v>
      </c>
      <c r="C144" s="303"/>
    </row>
    <row r="145" spans="1:3" ht="12" customHeight="1" thickBot="1">
      <c r="A145" s="20" t="s">
        <v>24</v>
      </c>
      <c r="B145" s="147" t="s">
        <v>475</v>
      </c>
      <c r="C145" s="345">
        <f>SUM(C146:C150)</f>
        <v>0</v>
      </c>
    </row>
    <row r="146" spans="1:3" ht="12" customHeight="1">
      <c r="A146" s="15" t="s">
        <v>98</v>
      </c>
      <c r="B146" s="9" t="s">
        <v>470</v>
      </c>
      <c r="C146" s="303"/>
    </row>
    <row r="147" spans="1:3" ht="12" customHeight="1">
      <c r="A147" s="15" t="s">
        <v>99</v>
      </c>
      <c r="B147" s="9" t="s">
        <v>477</v>
      </c>
      <c r="C147" s="303"/>
    </row>
    <row r="148" spans="1:3" ht="12" customHeight="1">
      <c r="A148" s="15" t="s">
        <v>308</v>
      </c>
      <c r="B148" s="9" t="s">
        <v>472</v>
      </c>
      <c r="C148" s="303"/>
    </row>
    <row r="149" spans="1:3" ht="12" customHeight="1">
      <c r="A149" s="15" t="s">
        <v>309</v>
      </c>
      <c r="B149" s="9" t="s">
        <v>478</v>
      </c>
      <c r="C149" s="303"/>
    </row>
    <row r="150" spans="1:3" ht="12" customHeight="1" thickBot="1">
      <c r="A150" s="15" t="s">
        <v>476</v>
      </c>
      <c r="B150" s="9" t="s">
        <v>479</v>
      </c>
      <c r="C150" s="303"/>
    </row>
    <row r="151" spans="1:3" ht="12" customHeight="1" thickBot="1">
      <c r="A151" s="20" t="s">
        <v>25</v>
      </c>
      <c r="B151" s="147" t="s">
        <v>480</v>
      </c>
      <c r="C151" s="544"/>
    </row>
    <row r="152" spans="1:3" ht="12" customHeight="1" thickBot="1">
      <c r="A152" s="20" t="s">
        <v>26</v>
      </c>
      <c r="B152" s="147" t="s">
        <v>481</v>
      </c>
      <c r="C152" s="544"/>
    </row>
    <row r="153" spans="1:9" ht="15" customHeight="1" thickBot="1">
      <c r="A153" s="20" t="s">
        <v>27</v>
      </c>
      <c r="B153" s="147" t="s">
        <v>483</v>
      </c>
      <c r="C153" s="475">
        <f>+C129+C133+C140+C145+C151+C152</f>
        <v>0</v>
      </c>
      <c r="F153" s="476"/>
      <c r="G153" s="477"/>
      <c r="H153" s="477"/>
      <c r="I153" s="477"/>
    </row>
    <row r="154" spans="1:3" s="464" customFormat="1" ht="12.75" customHeight="1" thickBot="1">
      <c r="A154" s="334" t="s">
        <v>28</v>
      </c>
      <c r="B154" s="427" t="s">
        <v>482</v>
      </c>
      <c r="C154" s="475">
        <f>+C128+C153</f>
        <v>615246</v>
      </c>
    </row>
    <row r="155" ht="7.5" customHeight="1"/>
    <row r="156" spans="1:3" ht="15.75">
      <c r="A156" s="629" t="s">
        <v>384</v>
      </c>
      <c r="B156" s="629"/>
      <c r="C156" s="629"/>
    </row>
    <row r="157" spans="1:3" ht="15" customHeight="1" thickBot="1">
      <c r="A157" s="626" t="s">
        <v>158</v>
      </c>
      <c r="B157" s="626"/>
      <c r="C157" s="346" t="s">
        <v>235</v>
      </c>
    </row>
    <row r="158" spans="1:4" ht="13.5" customHeight="1" thickBot="1">
      <c r="A158" s="20">
        <v>1</v>
      </c>
      <c r="B158" s="30" t="s">
        <v>484</v>
      </c>
      <c r="C158" s="336">
        <f>+C62-C128</f>
        <v>-128103</v>
      </c>
      <c r="D158" s="478"/>
    </row>
    <row r="159" spans="1:3" ht="27.75" customHeight="1" thickBot="1">
      <c r="A159" s="20" t="s">
        <v>19</v>
      </c>
      <c r="B159" s="30" t="s">
        <v>490</v>
      </c>
      <c r="C159" s="336">
        <f>+C86-C153</f>
        <v>98675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Elek Város Önkormányzat
2016. ÉVI KÖLTSÉGVETÉS
KÖTELEZŐ FELADATAINAK MÉRLEGE &amp;R&amp;"Times New Roman CE,Félkövér dőlt"&amp;11 1.2. melléklet a .1/2016. (II.23.)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F28" sqref="F28"/>
    </sheetView>
  </sheetViews>
  <sheetFormatPr defaultColWidth="9.00390625" defaultRowHeight="12.75"/>
  <cols>
    <col min="1" max="1" width="9.00390625" style="428" customWidth="1"/>
    <col min="2" max="2" width="66.375" style="428" bestFit="1" customWidth="1"/>
    <col min="3" max="3" width="15.50390625" style="429" customWidth="1"/>
    <col min="4" max="5" width="15.50390625" style="428" customWidth="1"/>
    <col min="6" max="6" width="9.00390625" style="462" customWidth="1"/>
    <col min="7" max="16384" width="9.375" style="462" customWidth="1"/>
  </cols>
  <sheetData>
    <row r="1" spans="1:5" ht="15.75" customHeight="1">
      <c r="A1" s="627" t="s">
        <v>15</v>
      </c>
      <c r="B1" s="627"/>
      <c r="C1" s="627"/>
      <c r="D1" s="627"/>
      <c r="E1" s="627"/>
    </row>
    <row r="2" spans="1:5" ht="15.75" customHeight="1" thickBot="1">
      <c r="A2" s="626" t="s">
        <v>156</v>
      </c>
      <c r="B2" s="626"/>
      <c r="D2" s="164"/>
      <c r="E2" s="346" t="s">
        <v>235</v>
      </c>
    </row>
    <row r="3" spans="1:5" ht="37.5" customHeight="1" thickBot="1">
      <c r="A3" s="23" t="s">
        <v>71</v>
      </c>
      <c r="B3" s="24" t="s">
        <v>17</v>
      </c>
      <c r="C3" s="24" t="str">
        <f>+CONCATENATE(LEFT(ÖSSZEFÜGGÉSEK!A5,4)+1,". évi")</f>
        <v>2017. évi</v>
      </c>
      <c r="D3" s="453" t="str">
        <f>+CONCATENATE(LEFT(ÖSSZEFÜGGÉSEK!A5,4)+2,". évi")</f>
        <v>2018. évi</v>
      </c>
      <c r="E3" s="186" t="str">
        <f>+CONCATENATE(LEFT(ÖSSZEFÜGGÉSEK!A5,4)+3,". évi")</f>
        <v>2019. évi</v>
      </c>
    </row>
    <row r="4" spans="1:5" s="463" customFormat="1" ht="12" customHeight="1" thickBot="1">
      <c r="A4" s="33" t="s">
        <v>503</v>
      </c>
      <c r="B4" s="34" t="s">
        <v>504</v>
      </c>
      <c r="C4" s="34" t="s">
        <v>505</v>
      </c>
      <c r="D4" s="34" t="s">
        <v>507</v>
      </c>
      <c r="E4" s="497" t="s">
        <v>506</v>
      </c>
    </row>
    <row r="5" spans="1:5" s="464" customFormat="1" ht="12" customHeight="1" thickBot="1">
      <c r="A5" s="20" t="s">
        <v>18</v>
      </c>
      <c r="B5" s="21" t="s">
        <v>539</v>
      </c>
      <c r="C5" s="515">
        <v>395000</v>
      </c>
      <c r="D5" s="515">
        <v>400000</v>
      </c>
      <c r="E5" s="516">
        <v>405000</v>
      </c>
    </row>
    <row r="6" spans="1:5" s="464" customFormat="1" ht="12" customHeight="1" thickBot="1">
      <c r="A6" s="20" t="s">
        <v>19</v>
      </c>
      <c r="B6" s="331" t="s">
        <v>386</v>
      </c>
      <c r="C6" s="515">
        <v>400000</v>
      </c>
      <c r="D6" s="515">
        <v>400000</v>
      </c>
      <c r="E6" s="516">
        <v>400000</v>
      </c>
    </row>
    <row r="7" spans="1:5" s="464" customFormat="1" ht="12" customHeight="1" thickBot="1">
      <c r="A7" s="20" t="s">
        <v>20</v>
      </c>
      <c r="B7" s="21" t="s">
        <v>394</v>
      </c>
      <c r="C7" s="515">
        <v>20000</v>
      </c>
      <c r="D7" s="515">
        <v>30000</v>
      </c>
      <c r="E7" s="516">
        <v>50000</v>
      </c>
    </row>
    <row r="8" spans="1:5" s="464" customFormat="1" ht="12" customHeight="1" thickBot="1">
      <c r="A8" s="20" t="s">
        <v>176</v>
      </c>
      <c r="B8" s="21" t="s">
        <v>275</v>
      </c>
      <c r="C8" s="452">
        <f>SUM(C9:C15)</f>
        <v>47000</v>
      </c>
      <c r="D8" s="452">
        <f>SUM(D9:D15)</f>
        <v>49500</v>
      </c>
      <c r="E8" s="496">
        <f>SUM(E9:E15)</f>
        <v>52000</v>
      </c>
    </row>
    <row r="9" spans="1:5" s="464" customFormat="1" ht="12" customHeight="1">
      <c r="A9" s="15" t="s">
        <v>276</v>
      </c>
      <c r="B9" s="465" t="s">
        <v>573</v>
      </c>
      <c r="C9" s="447">
        <v>5000</v>
      </c>
      <c r="D9" s="447">
        <v>5000</v>
      </c>
      <c r="E9" s="304">
        <v>5000</v>
      </c>
    </row>
    <row r="10" spans="1:5" s="464" customFormat="1" ht="12" customHeight="1">
      <c r="A10" s="14" t="s">
        <v>277</v>
      </c>
      <c r="B10" s="466" t="s">
        <v>564</v>
      </c>
      <c r="C10" s="446"/>
      <c r="D10" s="446"/>
      <c r="E10" s="303"/>
    </row>
    <row r="11" spans="1:5" s="464" customFormat="1" ht="12" customHeight="1">
      <c r="A11" s="14" t="s">
        <v>278</v>
      </c>
      <c r="B11" s="466" t="s">
        <v>565</v>
      </c>
      <c r="C11" s="446">
        <v>35000</v>
      </c>
      <c r="D11" s="446">
        <v>37000</v>
      </c>
      <c r="E11" s="303">
        <v>39000</v>
      </c>
    </row>
    <row r="12" spans="1:5" s="464" customFormat="1" ht="12" customHeight="1">
      <c r="A12" s="14" t="s">
        <v>279</v>
      </c>
      <c r="B12" s="466" t="s">
        <v>566</v>
      </c>
      <c r="C12" s="446"/>
      <c r="D12" s="446"/>
      <c r="E12" s="303"/>
    </row>
    <row r="13" spans="1:5" s="464" customFormat="1" ht="12" customHeight="1">
      <c r="A13" s="14" t="s">
        <v>560</v>
      </c>
      <c r="B13" s="466" t="s">
        <v>280</v>
      </c>
      <c r="C13" s="446">
        <v>7000</v>
      </c>
      <c r="D13" s="446">
        <v>7500</v>
      </c>
      <c r="E13" s="303">
        <v>8000</v>
      </c>
    </row>
    <row r="14" spans="1:5" s="464" customFormat="1" ht="12" customHeight="1">
      <c r="A14" s="14" t="s">
        <v>561</v>
      </c>
      <c r="B14" s="466" t="s">
        <v>281</v>
      </c>
      <c r="C14" s="446"/>
      <c r="D14" s="446"/>
      <c r="E14" s="303"/>
    </row>
    <row r="15" spans="1:5" s="464" customFormat="1" ht="12" customHeight="1" thickBot="1">
      <c r="A15" s="16" t="s">
        <v>562</v>
      </c>
      <c r="B15" s="467" t="s">
        <v>282</v>
      </c>
      <c r="C15" s="448"/>
      <c r="D15" s="448"/>
      <c r="E15" s="305"/>
    </row>
    <row r="16" spans="1:5" s="464" customFormat="1" ht="12" customHeight="1" thickBot="1">
      <c r="A16" s="20" t="s">
        <v>22</v>
      </c>
      <c r="B16" s="21" t="s">
        <v>542</v>
      </c>
      <c r="C16" s="515">
        <v>105000</v>
      </c>
      <c r="D16" s="515">
        <v>110000</v>
      </c>
      <c r="E16" s="516">
        <v>115000</v>
      </c>
    </row>
    <row r="17" spans="1:5" s="464" customFormat="1" ht="12" customHeight="1" thickBot="1">
      <c r="A17" s="20" t="s">
        <v>23</v>
      </c>
      <c r="B17" s="21" t="s">
        <v>10</v>
      </c>
      <c r="C17" s="515"/>
      <c r="D17" s="515"/>
      <c r="E17" s="516"/>
    </row>
    <row r="18" spans="1:5" s="464" customFormat="1" ht="12" customHeight="1" thickBot="1">
      <c r="A18" s="20" t="s">
        <v>183</v>
      </c>
      <c r="B18" s="21" t="s">
        <v>541</v>
      </c>
      <c r="C18" s="515"/>
      <c r="D18" s="515"/>
      <c r="E18" s="516"/>
    </row>
    <row r="19" spans="1:5" s="464" customFormat="1" ht="12" customHeight="1" thickBot="1">
      <c r="A19" s="20" t="s">
        <v>25</v>
      </c>
      <c r="B19" s="331" t="s">
        <v>540</v>
      </c>
      <c r="C19" s="515"/>
      <c r="D19" s="515"/>
      <c r="E19" s="516"/>
    </row>
    <row r="20" spans="1:5" s="464" customFormat="1" ht="12" customHeight="1" thickBot="1">
      <c r="A20" s="20" t="s">
        <v>26</v>
      </c>
      <c r="B20" s="21" t="s">
        <v>315</v>
      </c>
      <c r="C20" s="452">
        <f>+C5+C6+C7+C8+C16+C17+C18+C19</f>
        <v>967000</v>
      </c>
      <c r="D20" s="452">
        <f>+D5+D6+D7+D8+D16+D17+D18+D19</f>
        <v>989500</v>
      </c>
      <c r="E20" s="342">
        <f>+E5+E6+E7+E8+E16+E17+E18+E19</f>
        <v>1022000</v>
      </c>
    </row>
    <row r="21" spans="1:5" s="464" customFormat="1" ht="12" customHeight="1" thickBot="1">
      <c r="A21" s="20" t="s">
        <v>27</v>
      </c>
      <c r="B21" s="21" t="s">
        <v>543</v>
      </c>
      <c r="C21" s="569"/>
      <c r="D21" s="569"/>
      <c r="E21" s="570"/>
    </row>
    <row r="22" spans="1:5" s="464" customFormat="1" ht="12" customHeight="1" thickBot="1">
      <c r="A22" s="20" t="s">
        <v>28</v>
      </c>
      <c r="B22" s="21" t="s">
        <v>544</v>
      </c>
      <c r="C22" s="452">
        <f>+C20+C21</f>
        <v>967000</v>
      </c>
      <c r="D22" s="452">
        <f>+D20+D21</f>
        <v>989500</v>
      </c>
      <c r="E22" s="496">
        <f>+E20+E21</f>
        <v>1022000</v>
      </c>
    </row>
    <row r="23" spans="1:5" s="464" customFormat="1" ht="12" customHeight="1">
      <c r="A23" s="414"/>
      <c r="B23" s="415"/>
      <c r="C23" s="416"/>
      <c r="D23" s="566"/>
      <c r="E23" s="567"/>
    </row>
    <row r="24" spans="1:5" s="464" customFormat="1" ht="12" customHeight="1">
      <c r="A24" s="627" t="s">
        <v>47</v>
      </c>
      <c r="B24" s="627"/>
      <c r="C24" s="627"/>
      <c r="D24" s="627"/>
      <c r="E24" s="627"/>
    </row>
    <row r="25" spans="1:5" s="464" customFormat="1" ht="12" customHeight="1" thickBot="1">
      <c r="A25" s="628" t="s">
        <v>157</v>
      </c>
      <c r="B25" s="628"/>
      <c r="C25" s="429"/>
      <c r="D25" s="164"/>
      <c r="E25" s="346" t="s">
        <v>235</v>
      </c>
    </row>
    <row r="26" spans="1:6" s="464" customFormat="1" ht="24" customHeight="1" thickBot="1">
      <c r="A26" s="23" t="s">
        <v>16</v>
      </c>
      <c r="B26" s="24" t="s">
        <v>48</v>
      </c>
      <c r="C26" s="24" t="str">
        <f>+C3</f>
        <v>2017. évi</v>
      </c>
      <c r="D26" s="24" t="str">
        <f>+D3</f>
        <v>2018. évi</v>
      </c>
      <c r="E26" s="186" t="str">
        <f>+E3</f>
        <v>2019. évi</v>
      </c>
      <c r="F26" s="568"/>
    </row>
    <row r="27" spans="1:6" s="464" customFormat="1" ht="12" customHeight="1" thickBot="1">
      <c r="A27" s="457" t="s">
        <v>503</v>
      </c>
      <c r="B27" s="458" t="s">
        <v>504</v>
      </c>
      <c r="C27" s="458" t="s">
        <v>505</v>
      </c>
      <c r="D27" s="458" t="s">
        <v>507</v>
      </c>
      <c r="E27" s="562" t="s">
        <v>506</v>
      </c>
      <c r="F27" s="568"/>
    </row>
    <row r="28" spans="1:6" s="464" customFormat="1" ht="15" customHeight="1" thickBot="1">
      <c r="A28" s="20" t="s">
        <v>18</v>
      </c>
      <c r="B28" s="30" t="s">
        <v>545</v>
      </c>
      <c r="C28" s="515">
        <v>892000</v>
      </c>
      <c r="D28" s="515">
        <v>899500</v>
      </c>
      <c r="E28" s="511">
        <v>917000</v>
      </c>
      <c r="F28" s="568"/>
    </row>
    <row r="29" spans="1:5" ht="12" customHeight="1" thickBot="1">
      <c r="A29" s="540" t="s">
        <v>19</v>
      </c>
      <c r="B29" s="563" t="s">
        <v>550</v>
      </c>
      <c r="C29" s="564">
        <f>+C30+C31+C32</f>
        <v>75000</v>
      </c>
      <c r="D29" s="564">
        <f>+D30+D31+D32</f>
        <v>90000</v>
      </c>
      <c r="E29" s="565">
        <f>+E30+E31+E32</f>
        <v>105000</v>
      </c>
    </row>
    <row r="30" spans="1:5" ht="12" customHeight="1">
      <c r="A30" s="15" t="s">
        <v>106</v>
      </c>
      <c r="B30" s="8" t="s">
        <v>234</v>
      </c>
      <c r="C30" s="447">
        <v>50000</v>
      </c>
      <c r="D30" s="447">
        <v>60000</v>
      </c>
      <c r="E30" s="304">
        <v>70000</v>
      </c>
    </row>
    <row r="31" spans="1:5" ht="12" customHeight="1">
      <c r="A31" s="15" t="s">
        <v>107</v>
      </c>
      <c r="B31" s="12" t="s">
        <v>190</v>
      </c>
      <c r="C31" s="446">
        <v>25000</v>
      </c>
      <c r="D31" s="446">
        <v>30000</v>
      </c>
      <c r="E31" s="303">
        <v>35000</v>
      </c>
    </row>
    <row r="32" spans="1:5" ht="12" customHeight="1" thickBot="1">
      <c r="A32" s="15" t="s">
        <v>108</v>
      </c>
      <c r="B32" s="333" t="s">
        <v>237</v>
      </c>
      <c r="C32" s="446"/>
      <c r="D32" s="446"/>
      <c r="E32" s="303"/>
    </row>
    <row r="33" spans="1:5" ht="12" customHeight="1" thickBot="1">
      <c r="A33" s="20" t="s">
        <v>20</v>
      </c>
      <c r="B33" s="147" t="s">
        <v>458</v>
      </c>
      <c r="C33" s="445">
        <f>+C28+C29</f>
        <v>967000</v>
      </c>
      <c r="D33" s="445">
        <f>+D28+D29</f>
        <v>989500</v>
      </c>
      <c r="E33" s="302">
        <f>+E28+E29</f>
        <v>1022000</v>
      </c>
    </row>
    <row r="34" spans="1:6" ht="15" customHeight="1" thickBot="1">
      <c r="A34" s="20" t="s">
        <v>21</v>
      </c>
      <c r="B34" s="147" t="s">
        <v>546</v>
      </c>
      <c r="C34" s="571"/>
      <c r="D34" s="571"/>
      <c r="E34" s="572"/>
      <c r="F34" s="477"/>
    </row>
    <row r="35" spans="1:5" s="464" customFormat="1" ht="12.75" customHeight="1" thickBot="1">
      <c r="A35" s="334" t="s">
        <v>22</v>
      </c>
      <c r="B35" s="427" t="s">
        <v>547</v>
      </c>
      <c r="C35" s="561">
        <f>+C33+C34</f>
        <v>967000</v>
      </c>
      <c r="D35" s="561">
        <f>+D33+D34</f>
        <v>989500</v>
      </c>
      <c r="E35" s="555">
        <f>+E33+E34</f>
        <v>1022000</v>
      </c>
    </row>
    <row r="36" ht="15.75">
      <c r="C36" s="428"/>
    </row>
    <row r="37" ht="15.75">
      <c r="C37" s="428"/>
    </row>
    <row r="38" ht="15.75">
      <c r="C38" s="428"/>
    </row>
    <row r="39" ht="16.5" customHeight="1">
      <c r="C39" s="428"/>
    </row>
    <row r="40" ht="15.75">
      <c r="C40" s="428"/>
    </row>
    <row r="41" ht="15.75">
      <c r="C41" s="428"/>
    </row>
    <row r="42" spans="6:7" s="428" customFormat="1" ht="15.75">
      <c r="F42" s="462"/>
      <c r="G42" s="462"/>
    </row>
    <row r="43" spans="6:7" s="428" customFormat="1" ht="15.75">
      <c r="F43" s="462"/>
      <c r="G43" s="462"/>
    </row>
    <row r="44" spans="6:7" s="428" customFormat="1" ht="15.75">
      <c r="F44" s="462"/>
      <c r="G44" s="462"/>
    </row>
    <row r="45" spans="6:7" s="428" customFormat="1" ht="15.75">
      <c r="F45" s="462"/>
      <c r="G45" s="462"/>
    </row>
    <row r="46" spans="6:7" s="428" customFormat="1" ht="15.75">
      <c r="F46" s="462"/>
      <c r="G46" s="462"/>
    </row>
    <row r="47" spans="6:7" s="428" customFormat="1" ht="15.75">
      <c r="F47" s="462"/>
      <c r="G47" s="462"/>
    </row>
    <row r="48" spans="6:7" s="428" customFormat="1" ht="15.75">
      <c r="F48" s="462"/>
      <c r="G48" s="462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CE,Félkövér"&amp;12Elek Város Önkormányzat
2016. ÉVI KÖLTSÉGVETÉSI ÉVET KÖVETŐ 3 ÉV TERVEZETT BEVÉTELEI, KIADÁSAI&amp;R&amp;"Times New Roman CE,Félkövér dőlt"&amp;11 7.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97" sqref="C97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2" customWidth="1"/>
    <col min="5" max="16384" width="9.375" style="462" customWidth="1"/>
  </cols>
  <sheetData>
    <row r="1" spans="1:3" ht="15.75" customHeight="1">
      <c r="A1" s="627" t="s">
        <v>15</v>
      </c>
      <c r="B1" s="627"/>
      <c r="C1" s="627"/>
    </row>
    <row r="2" spans="1:3" ht="15.75" customHeight="1" thickBot="1">
      <c r="A2" s="626" t="s">
        <v>156</v>
      </c>
      <c r="B2" s="626"/>
      <c r="C2" s="346" t="s">
        <v>235</v>
      </c>
    </row>
    <row r="3" spans="1:3" ht="37.5" customHeight="1" thickBot="1">
      <c r="A3" s="23" t="s">
        <v>71</v>
      </c>
      <c r="B3" s="24" t="s">
        <v>17</v>
      </c>
      <c r="C3" s="41" t="str">
        <f>+CONCATENATE(LEFT(ÖSSZEFÜGGÉSEK!A5,4),". évi előirányzat")</f>
        <v>2016. évi előirányzat</v>
      </c>
    </row>
    <row r="4" spans="1:3" s="463" customFormat="1" ht="12" customHeight="1" thickBot="1">
      <c r="A4" s="457"/>
      <c r="B4" s="458" t="s">
        <v>503</v>
      </c>
      <c r="C4" s="459" t="s">
        <v>504</v>
      </c>
    </row>
    <row r="5" spans="1:3" s="464" customFormat="1" ht="12" customHeight="1" thickBot="1">
      <c r="A5" s="20" t="s">
        <v>18</v>
      </c>
      <c r="B5" s="21" t="s">
        <v>260</v>
      </c>
      <c r="C5" s="336">
        <f>+C6+C7+C8+C9+C10+C11</f>
        <v>0</v>
      </c>
    </row>
    <row r="6" spans="1:3" s="464" customFormat="1" ht="12" customHeight="1">
      <c r="A6" s="15" t="s">
        <v>100</v>
      </c>
      <c r="B6" s="465" t="s">
        <v>261</v>
      </c>
      <c r="C6" s="339"/>
    </row>
    <row r="7" spans="1:3" s="464" customFormat="1" ht="12" customHeight="1">
      <c r="A7" s="14" t="s">
        <v>101</v>
      </c>
      <c r="B7" s="466" t="s">
        <v>262</v>
      </c>
      <c r="C7" s="338"/>
    </row>
    <row r="8" spans="1:3" s="464" customFormat="1" ht="12" customHeight="1">
      <c r="A8" s="14" t="s">
        <v>102</v>
      </c>
      <c r="B8" s="466" t="s">
        <v>558</v>
      </c>
      <c r="C8" s="338"/>
    </row>
    <row r="9" spans="1:3" s="464" customFormat="1" ht="12" customHeight="1">
      <c r="A9" s="14" t="s">
        <v>103</v>
      </c>
      <c r="B9" s="466" t="s">
        <v>264</v>
      </c>
      <c r="C9" s="338"/>
    </row>
    <row r="10" spans="1:3" s="464" customFormat="1" ht="12" customHeight="1">
      <c r="A10" s="14" t="s">
        <v>152</v>
      </c>
      <c r="B10" s="332" t="s">
        <v>442</v>
      </c>
      <c r="C10" s="338"/>
    </row>
    <row r="11" spans="1:3" s="464" customFormat="1" ht="12" customHeight="1" thickBot="1">
      <c r="A11" s="16" t="s">
        <v>104</v>
      </c>
      <c r="B11" s="333" t="s">
        <v>443</v>
      </c>
      <c r="C11" s="338"/>
    </row>
    <row r="12" spans="1:3" s="464" customFormat="1" ht="12" customHeight="1" thickBot="1">
      <c r="A12" s="20" t="s">
        <v>19</v>
      </c>
      <c r="B12" s="331" t="s">
        <v>265</v>
      </c>
      <c r="C12" s="336">
        <f>+C13+C14+C15+C16+C17</f>
        <v>0</v>
      </c>
    </row>
    <row r="13" spans="1:3" s="464" customFormat="1" ht="12" customHeight="1">
      <c r="A13" s="15" t="s">
        <v>106</v>
      </c>
      <c r="B13" s="465" t="s">
        <v>266</v>
      </c>
      <c r="C13" s="339"/>
    </row>
    <row r="14" spans="1:3" s="464" customFormat="1" ht="12" customHeight="1">
      <c r="A14" s="14" t="s">
        <v>107</v>
      </c>
      <c r="B14" s="466" t="s">
        <v>267</v>
      </c>
      <c r="C14" s="338"/>
    </row>
    <row r="15" spans="1:3" s="464" customFormat="1" ht="12" customHeight="1">
      <c r="A15" s="14" t="s">
        <v>108</v>
      </c>
      <c r="B15" s="466" t="s">
        <v>432</v>
      </c>
      <c r="C15" s="338"/>
    </row>
    <row r="16" spans="1:3" s="464" customFormat="1" ht="12" customHeight="1">
      <c r="A16" s="14" t="s">
        <v>109</v>
      </c>
      <c r="B16" s="466" t="s">
        <v>433</v>
      </c>
      <c r="C16" s="338"/>
    </row>
    <row r="17" spans="1:3" s="464" customFormat="1" ht="12" customHeight="1">
      <c r="A17" s="14" t="s">
        <v>110</v>
      </c>
      <c r="B17" s="466" t="s">
        <v>268</v>
      </c>
      <c r="C17" s="338"/>
    </row>
    <row r="18" spans="1:3" s="464" customFormat="1" ht="12" customHeight="1" thickBot="1">
      <c r="A18" s="16" t="s">
        <v>119</v>
      </c>
      <c r="B18" s="333" t="s">
        <v>269</v>
      </c>
      <c r="C18" s="340"/>
    </row>
    <row r="19" spans="1:3" s="464" customFormat="1" ht="12" customHeight="1" thickBot="1">
      <c r="A19" s="20" t="s">
        <v>20</v>
      </c>
      <c r="B19" s="21" t="s">
        <v>270</v>
      </c>
      <c r="C19" s="336">
        <f>+C20+C21+C22+C23+C24</f>
        <v>0</v>
      </c>
    </row>
    <row r="20" spans="1:3" s="464" customFormat="1" ht="12" customHeight="1">
      <c r="A20" s="15" t="s">
        <v>89</v>
      </c>
      <c r="B20" s="465" t="s">
        <v>271</v>
      </c>
      <c r="C20" s="339"/>
    </row>
    <row r="21" spans="1:3" s="464" customFormat="1" ht="12" customHeight="1">
      <c r="A21" s="14" t="s">
        <v>90</v>
      </c>
      <c r="B21" s="466" t="s">
        <v>272</v>
      </c>
      <c r="C21" s="338"/>
    </row>
    <row r="22" spans="1:3" s="464" customFormat="1" ht="12" customHeight="1">
      <c r="A22" s="14" t="s">
        <v>91</v>
      </c>
      <c r="B22" s="466" t="s">
        <v>434</v>
      </c>
      <c r="C22" s="338"/>
    </row>
    <row r="23" spans="1:3" s="464" customFormat="1" ht="12" customHeight="1">
      <c r="A23" s="14" t="s">
        <v>92</v>
      </c>
      <c r="B23" s="466" t="s">
        <v>435</v>
      </c>
      <c r="C23" s="338"/>
    </row>
    <row r="24" spans="1:3" s="464" customFormat="1" ht="12" customHeight="1">
      <c r="A24" s="14" t="s">
        <v>174</v>
      </c>
      <c r="B24" s="466" t="s">
        <v>273</v>
      </c>
      <c r="C24" s="338"/>
    </row>
    <row r="25" spans="1:3" s="464" customFormat="1" ht="12" customHeight="1" thickBot="1">
      <c r="A25" s="16" t="s">
        <v>175</v>
      </c>
      <c r="B25" s="467" t="s">
        <v>274</v>
      </c>
      <c r="C25" s="340"/>
    </row>
    <row r="26" spans="1:3" s="464" customFormat="1" ht="12" customHeight="1" thickBot="1">
      <c r="A26" s="20" t="s">
        <v>176</v>
      </c>
      <c r="B26" s="21" t="s">
        <v>559</v>
      </c>
      <c r="C26" s="342">
        <f>SUM(C27:C33)</f>
        <v>0</v>
      </c>
    </row>
    <row r="27" spans="1:3" s="464" customFormat="1" ht="12" customHeight="1">
      <c r="A27" s="15" t="s">
        <v>276</v>
      </c>
      <c r="B27" s="465" t="s">
        <v>573</v>
      </c>
      <c r="C27" s="339"/>
    </row>
    <row r="28" spans="1:3" s="464" customFormat="1" ht="12" customHeight="1">
      <c r="A28" s="14" t="s">
        <v>277</v>
      </c>
      <c r="B28" s="466" t="s">
        <v>564</v>
      </c>
      <c r="C28" s="338"/>
    </row>
    <row r="29" spans="1:3" s="464" customFormat="1" ht="12" customHeight="1">
      <c r="A29" s="14" t="s">
        <v>278</v>
      </c>
      <c r="B29" s="466" t="s">
        <v>565</v>
      </c>
      <c r="C29" s="338"/>
    </row>
    <row r="30" spans="1:3" s="464" customFormat="1" ht="12" customHeight="1">
      <c r="A30" s="14" t="s">
        <v>279</v>
      </c>
      <c r="B30" s="466" t="s">
        <v>566</v>
      </c>
      <c r="C30" s="338"/>
    </row>
    <row r="31" spans="1:3" s="464" customFormat="1" ht="12" customHeight="1">
      <c r="A31" s="14" t="s">
        <v>560</v>
      </c>
      <c r="B31" s="466" t="s">
        <v>280</v>
      </c>
      <c r="C31" s="338"/>
    </row>
    <row r="32" spans="1:3" s="464" customFormat="1" ht="12" customHeight="1">
      <c r="A32" s="14" t="s">
        <v>561</v>
      </c>
      <c r="B32" s="466" t="s">
        <v>281</v>
      </c>
      <c r="C32" s="338"/>
    </row>
    <row r="33" spans="1:3" s="464" customFormat="1" ht="12" customHeight="1" thickBot="1">
      <c r="A33" s="16" t="s">
        <v>562</v>
      </c>
      <c r="B33" s="573" t="s">
        <v>282</v>
      </c>
      <c r="C33" s="340"/>
    </row>
    <row r="34" spans="1:3" s="464" customFormat="1" ht="12" customHeight="1" thickBot="1">
      <c r="A34" s="20" t="s">
        <v>22</v>
      </c>
      <c r="B34" s="21" t="s">
        <v>444</v>
      </c>
      <c r="C34" s="336">
        <f>SUM(C35:C45)</f>
        <v>51127</v>
      </c>
    </row>
    <row r="35" spans="1:3" s="464" customFormat="1" ht="12" customHeight="1">
      <c r="A35" s="15" t="s">
        <v>93</v>
      </c>
      <c r="B35" s="465" t="s">
        <v>285</v>
      </c>
      <c r="C35" s="339">
        <v>29580</v>
      </c>
    </row>
    <row r="36" spans="1:3" s="464" customFormat="1" ht="12" customHeight="1">
      <c r="A36" s="14" t="s">
        <v>94</v>
      </c>
      <c r="B36" s="466" t="s">
        <v>286</v>
      </c>
      <c r="C36" s="338">
        <v>2615</v>
      </c>
    </row>
    <row r="37" spans="1:3" s="464" customFormat="1" ht="12" customHeight="1">
      <c r="A37" s="14" t="s">
        <v>95</v>
      </c>
      <c r="B37" s="466" t="s">
        <v>287</v>
      </c>
      <c r="C37" s="338"/>
    </row>
    <row r="38" spans="1:3" s="464" customFormat="1" ht="12" customHeight="1">
      <c r="A38" s="14" t="s">
        <v>178</v>
      </c>
      <c r="B38" s="466" t="s">
        <v>288</v>
      </c>
      <c r="C38" s="338">
        <v>9770</v>
      </c>
    </row>
    <row r="39" spans="1:3" s="464" customFormat="1" ht="12" customHeight="1">
      <c r="A39" s="14" t="s">
        <v>179</v>
      </c>
      <c r="B39" s="466" t="s">
        <v>289</v>
      </c>
      <c r="C39" s="338"/>
    </row>
    <row r="40" spans="1:3" s="464" customFormat="1" ht="12" customHeight="1">
      <c r="A40" s="14" t="s">
        <v>180</v>
      </c>
      <c r="B40" s="466" t="s">
        <v>290</v>
      </c>
      <c r="C40" s="338">
        <v>9162</v>
      </c>
    </row>
    <row r="41" spans="1:3" s="464" customFormat="1" ht="12" customHeight="1">
      <c r="A41" s="14" t="s">
        <v>181</v>
      </c>
      <c r="B41" s="466" t="s">
        <v>291</v>
      </c>
      <c r="C41" s="338"/>
    </row>
    <row r="42" spans="1:3" s="464" customFormat="1" ht="12" customHeight="1">
      <c r="A42" s="14" t="s">
        <v>182</v>
      </c>
      <c r="B42" s="466" t="s">
        <v>568</v>
      </c>
      <c r="C42" s="338"/>
    </row>
    <row r="43" spans="1:3" s="464" customFormat="1" ht="12" customHeight="1">
      <c r="A43" s="14" t="s">
        <v>283</v>
      </c>
      <c r="B43" s="466" t="s">
        <v>293</v>
      </c>
      <c r="C43" s="341"/>
    </row>
    <row r="44" spans="1:3" s="464" customFormat="1" ht="12" customHeight="1">
      <c r="A44" s="16" t="s">
        <v>284</v>
      </c>
      <c r="B44" s="467" t="s">
        <v>446</v>
      </c>
      <c r="C44" s="451"/>
    </row>
    <row r="45" spans="1:3" s="464" customFormat="1" ht="12" customHeight="1" thickBot="1">
      <c r="A45" s="16" t="s">
        <v>445</v>
      </c>
      <c r="B45" s="333" t="s">
        <v>294</v>
      </c>
      <c r="C45" s="451"/>
    </row>
    <row r="46" spans="1:3" s="464" customFormat="1" ht="12" customHeight="1" thickBot="1">
      <c r="A46" s="20" t="s">
        <v>23</v>
      </c>
      <c r="B46" s="21" t="s">
        <v>295</v>
      </c>
      <c r="C46" s="336">
        <f>SUM(C47:C51)</f>
        <v>0</v>
      </c>
    </row>
    <row r="47" spans="1:3" s="464" customFormat="1" ht="12" customHeight="1">
      <c r="A47" s="15" t="s">
        <v>96</v>
      </c>
      <c r="B47" s="465" t="s">
        <v>299</v>
      </c>
      <c r="C47" s="510"/>
    </row>
    <row r="48" spans="1:3" s="464" customFormat="1" ht="12" customHeight="1">
      <c r="A48" s="14" t="s">
        <v>97</v>
      </c>
      <c r="B48" s="466" t="s">
        <v>300</v>
      </c>
      <c r="C48" s="341"/>
    </row>
    <row r="49" spans="1:3" s="464" customFormat="1" ht="12" customHeight="1">
      <c r="A49" s="14" t="s">
        <v>296</v>
      </c>
      <c r="B49" s="466" t="s">
        <v>301</v>
      </c>
      <c r="C49" s="341"/>
    </row>
    <row r="50" spans="1:3" s="464" customFormat="1" ht="12" customHeight="1">
      <c r="A50" s="14" t="s">
        <v>297</v>
      </c>
      <c r="B50" s="466" t="s">
        <v>302</v>
      </c>
      <c r="C50" s="341"/>
    </row>
    <row r="51" spans="1:3" s="464" customFormat="1" ht="12" customHeight="1" thickBot="1">
      <c r="A51" s="16" t="s">
        <v>298</v>
      </c>
      <c r="B51" s="333" t="s">
        <v>303</v>
      </c>
      <c r="C51" s="451"/>
    </row>
    <row r="52" spans="1:3" s="464" customFormat="1" ht="12" customHeight="1" thickBot="1">
      <c r="A52" s="20" t="s">
        <v>183</v>
      </c>
      <c r="B52" s="21" t="s">
        <v>304</v>
      </c>
      <c r="C52" s="336">
        <f>SUM(C53:C55)</f>
        <v>0</v>
      </c>
    </row>
    <row r="53" spans="1:3" s="464" customFormat="1" ht="12" customHeight="1">
      <c r="A53" s="15" t="s">
        <v>98</v>
      </c>
      <c r="B53" s="465" t="s">
        <v>305</v>
      </c>
      <c r="C53" s="339"/>
    </row>
    <row r="54" spans="1:3" s="464" customFormat="1" ht="12" customHeight="1">
      <c r="A54" s="14" t="s">
        <v>99</v>
      </c>
      <c r="B54" s="466" t="s">
        <v>436</v>
      </c>
      <c r="C54" s="338"/>
    </row>
    <row r="55" spans="1:3" s="464" customFormat="1" ht="12" customHeight="1">
      <c r="A55" s="14" t="s">
        <v>308</v>
      </c>
      <c r="B55" s="466" t="s">
        <v>306</v>
      </c>
      <c r="C55" s="338"/>
    </row>
    <row r="56" spans="1:3" s="464" customFormat="1" ht="12" customHeight="1" thickBot="1">
      <c r="A56" s="16" t="s">
        <v>309</v>
      </c>
      <c r="B56" s="333" t="s">
        <v>307</v>
      </c>
      <c r="C56" s="340"/>
    </row>
    <row r="57" spans="1:3" s="464" customFormat="1" ht="12" customHeight="1" thickBot="1">
      <c r="A57" s="20" t="s">
        <v>25</v>
      </c>
      <c r="B57" s="331" t="s">
        <v>310</v>
      </c>
      <c r="C57" s="336">
        <f>SUM(C58:C60)</f>
        <v>0</v>
      </c>
    </row>
    <row r="58" spans="1:3" s="464" customFormat="1" ht="12" customHeight="1">
      <c r="A58" s="15" t="s">
        <v>184</v>
      </c>
      <c r="B58" s="465" t="s">
        <v>312</v>
      </c>
      <c r="C58" s="341"/>
    </row>
    <row r="59" spans="1:3" s="464" customFormat="1" ht="12" customHeight="1">
      <c r="A59" s="14" t="s">
        <v>185</v>
      </c>
      <c r="B59" s="466" t="s">
        <v>437</v>
      </c>
      <c r="C59" s="341"/>
    </row>
    <row r="60" spans="1:3" s="464" customFormat="1" ht="12" customHeight="1">
      <c r="A60" s="14" t="s">
        <v>236</v>
      </c>
      <c r="B60" s="466" t="s">
        <v>313</v>
      </c>
      <c r="C60" s="341"/>
    </row>
    <row r="61" spans="1:3" s="464" customFormat="1" ht="12" customHeight="1" thickBot="1">
      <c r="A61" s="16" t="s">
        <v>311</v>
      </c>
      <c r="B61" s="333" t="s">
        <v>314</v>
      </c>
      <c r="C61" s="341"/>
    </row>
    <row r="62" spans="1:3" s="464" customFormat="1" ht="12" customHeight="1" thickBot="1">
      <c r="A62" s="545" t="s">
        <v>486</v>
      </c>
      <c r="B62" s="21" t="s">
        <v>315</v>
      </c>
      <c r="C62" s="342">
        <f>+C5+C12+C19+C26+C34+C46+C52+C57</f>
        <v>51127</v>
      </c>
    </row>
    <row r="63" spans="1:3" s="464" customFormat="1" ht="12" customHeight="1" thickBot="1">
      <c r="A63" s="513" t="s">
        <v>316</v>
      </c>
      <c r="B63" s="331" t="s">
        <v>317</v>
      </c>
      <c r="C63" s="336">
        <f>SUM(C64:C66)</f>
        <v>0</v>
      </c>
    </row>
    <row r="64" spans="1:3" s="464" customFormat="1" ht="12" customHeight="1">
      <c r="A64" s="15" t="s">
        <v>348</v>
      </c>
      <c r="B64" s="465" t="s">
        <v>318</v>
      </c>
      <c r="C64" s="341"/>
    </row>
    <row r="65" spans="1:3" s="464" customFormat="1" ht="12" customHeight="1">
      <c r="A65" s="14" t="s">
        <v>357</v>
      </c>
      <c r="B65" s="466" t="s">
        <v>319</v>
      </c>
      <c r="C65" s="341"/>
    </row>
    <row r="66" spans="1:3" s="464" customFormat="1" ht="12" customHeight="1" thickBot="1">
      <c r="A66" s="16" t="s">
        <v>358</v>
      </c>
      <c r="B66" s="539" t="s">
        <v>471</v>
      </c>
      <c r="C66" s="341"/>
    </row>
    <row r="67" spans="1:3" s="464" customFormat="1" ht="12" customHeight="1" thickBot="1">
      <c r="A67" s="513" t="s">
        <v>321</v>
      </c>
      <c r="B67" s="331" t="s">
        <v>322</v>
      </c>
      <c r="C67" s="336">
        <f>SUM(C68:C71)</f>
        <v>0</v>
      </c>
    </row>
    <row r="68" spans="1:3" s="464" customFormat="1" ht="12" customHeight="1">
      <c r="A68" s="15" t="s">
        <v>153</v>
      </c>
      <c r="B68" s="465" t="s">
        <v>323</v>
      </c>
      <c r="C68" s="341"/>
    </row>
    <row r="69" spans="1:3" s="464" customFormat="1" ht="12" customHeight="1">
      <c r="A69" s="14" t="s">
        <v>154</v>
      </c>
      <c r="B69" s="466" t="s">
        <v>324</v>
      </c>
      <c r="C69" s="341"/>
    </row>
    <row r="70" spans="1:3" s="464" customFormat="1" ht="12" customHeight="1">
      <c r="A70" s="14" t="s">
        <v>349</v>
      </c>
      <c r="B70" s="466" t="s">
        <v>325</v>
      </c>
      <c r="C70" s="341"/>
    </row>
    <row r="71" spans="1:3" s="464" customFormat="1" ht="12" customHeight="1" thickBot="1">
      <c r="A71" s="16" t="s">
        <v>350</v>
      </c>
      <c r="B71" s="333" t="s">
        <v>326</v>
      </c>
      <c r="C71" s="341"/>
    </row>
    <row r="72" spans="1:3" s="464" customFormat="1" ht="12" customHeight="1" thickBot="1">
      <c r="A72" s="513" t="s">
        <v>327</v>
      </c>
      <c r="B72" s="331" t="s">
        <v>328</v>
      </c>
      <c r="C72" s="336">
        <f>SUM(C73:C74)</f>
        <v>0</v>
      </c>
    </row>
    <row r="73" spans="1:3" s="464" customFormat="1" ht="12" customHeight="1">
      <c r="A73" s="15" t="s">
        <v>351</v>
      </c>
      <c r="B73" s="465" t="s">
        <v>329</v>
      </c>
      <c r="C73" s="341"/>
    </row>
    <row r="74" spans="1:3" s="464" customFormat="1" ht="12" customHeight="1" thickBot="1">
      <c r="A74" s="16" t="s">
        <v>352</v>
      </c>
      <c r="B74" s="333" t="s">
        <v>330</v>
      </c>
      <c r="C74" s="341"/>
    </row>
    <row r="75" spans="1:3" s="464" customFormat="1" ht="12" customHeight="1" thickBot="1">
      <c r="A75" s="513" t="s">
        <v>331</v>
      </c>
      <c r="B75" s="331" t="s">
        <v>332</v>
      </c>
      <c r="C75" s="336">
        <f>SUM(C76:C78)</f>
        <v>0</v>
      </c>
    </row>
    <row r="76" spans="1:3" s="464" customFormat="1" ht="12" customHeight="1">
      <c r="A76" s="15" t="s">
        <v>353</v>
      </c>
      <c r="B76" s="465" t="s">
        <v>333</v>
      </c>
      <c r="C76" s="341"/>
    </row>
    <row r="77" spans="1:3" s="464" customFormat="1" ht="12" customHeight="1">
      <c r="A77" s="14" t="s">
        <v>354</v>
      </c>
      <c r="B77" s="466" t="s">
        <v>334</v>
      </c>
      <c r="C77" s="341"/>
    </row>
    <row r="78" spans="1:3" s="464" customFormat="1" ht="12" customHeight="1" thickBot="1">
      <c r="A78" s="16" t="s">
        <v>355</v>
      </c>
      <c r="B78" s="333" t="s">
        <v>335</v>
      </c>
      <c r="C78" s="341"/>
    </row>
    <row r="79" spans="1:3" s="464" customFormat="1" ht="12" customHeight="1" thickBot="1">
      <c r="A79" s="513" t="s">
        <v>336</v>
      </c>
      <c r="B79" s="331" t="s">
        <v>356</v>
      </c>
      <c r="C79" s="336">
        <f>SUM(C80:C83)</f>
        <v>0</v>
      </c>
    </row>
    <row r="80" spans="1:3" s="464" customFormat="1" ht="12" customHeight="1">
      <c r="A80" s="469" t="s">
        <v>337</v>
      </c>
      <c r="B80" s="465" t="s">
        <v>338</v>
      </c>
      <c r="C80" s="341"/>
    </row>
    <row r="81" spans="1:3" s="464" customFormat="1" ht="12" customHeight="1">
      <c r="A81" s="470" t="s">
        <v>339</v>
      </c>
      <c r="B81" s="466" t="s">
        <v>340</v>
      </c>
      <c r="C81" s="341"/>
    </row>
    <row r="82" spans="1:3" s="464" customFormat="1" ht="12" customHeight="1">
      <c r="A82" s="470" t="s">
        <v>341</v>
      </c>
      <c r="B82" s="466" t="s">
        <v>342</v>
      </c>
      <c r="C82" s="341"/>
    </row>
    <row r="83" spans="1:3" s="464" customFormat="1" ht="12" customHeight="1" thickBot="1">
      <c r="A83" s="471" t="s">
        <v>343</v>
      </c>
      <c r="B83" s="333" t="s">
        <v>344</v>
      </c>
      <c r="C83" s="341"/>
    </row>
    <row r="84" spans="1:3" s="464" customFormat="1" ht="12" customHeight="1" thickBot="1">
      <c r="A84" s="513" t="s">
        <v>345</v>
      </c>
      <c r="B84" s="331" t="s">
        <v>485</v>
      </c>
      <c r="C84" s="511"/>
    </row>
    <row r="85" spans="1:3" s="464" customFormat="1" ht="13.5" customHeight="1" thickBot="1">
      <c r="A85" s="513" t="s">
        <v>347</v>
      </c>
      <c r="B85" s="331" t="s">
        <v>346</v>
      </c>
      <c r="C85" s="511"/>
    </row>
    <row r="86" spans="1:3" s="464" customFormat="1" ht="15.75" customHeight="1" thickBot="1">
      <c r="A86" s="513" t="s">
        <v>359</v>
      </c>
      <c r="B86" s="472" t="s">
        <v>488</v>
      </c>
      <c r="C86" s="342">
        <f>+C63+C67+C72+C75+C79+C85+C84</f>
        <v>0</v>
      </c>
    </row>
    <row r="87" spans="1:3" s="464" customFormat="1" ht="16.5" customHeight="1" thickBot="1">
      <c r="A87" s="514" t="s">
        <v>487</v>
      </c>
      <c r="B87" s="473" t="s">
        <v>489</v>
      </c>
      <c r="C87" s="342">
        <f>+C62+C86</f>
        <v>51127</v>
      </c>
    </row>
    <row r="88" spans="1:3" s="464" customFormat="1" ht="83.25" customHeight="1">
      <c r="A88" s="5"/>
      <c r="B88" s="6"/>
      <c r="C88" s="343"/>
    </row>
    <row r="89" spans="1:3" ht="16.5" customHeight="1">
      <c r="A89" s="627" t="s">
        <v>47</v>
      </c>
      <c r="B89" s="627"/>
      <c r="C89" s="627"/>
    </row>
    <row r="90" spans="1:3" s="474" customFormat="1" ht="16.5" customHeight="1" thickBot="1">
      <c r="A90" s="628" t="s">
        <v>157</v>
      </c>
      <c r="B90" s="628"/>
      <c r="C90" s="163" t="s">
        <v>235</v>
      </c>
    </row>
    <row r="91" spans="1:3" ht="37.5" customHeight="1" thickBot="1">
      <c r="A91" s="23" t="s">
        <v>71</v>
      </c>
      <c r="B91" s="24" t="s">
        <v>48</v>
      </c>
      <c r="C91" s="41" t="str">
        <f>+C3</f>
        <v>2016. évi előirányzat</v>
      </c>
    </row>
    <row r="92" spans="1:3" s="463" customFormat="1" ht="12" customHeight="1" thickBot="1">
      <c r="A92" s="33"/>
      <c r="B92" s="34" t="s">
        <v>503</v>
      </c>
      <c r="C92" s="35" t="s">
        <v>504</v>
      </c>
    </row>
    <row r="93" spans="1:3" ht="12" customHeight="1" thickBot="1">
      <c r="A93" s="22" t="s">
        <v>18</v>
      </c>
      <c r="B93" s="31" t="s">
        <v>447</v>
      </c>
      <c r="C93" s="335">
        <f>C94+C95+C96+C97+C98+C111</f>
        <v>21699</v>
      </c>
    </row>
    <row r="94" spans="1:3" ht="12" customHeight="1">
      <c r="A94" s="17" t="s">
        <v>100</v>
      </c>
      <c r="B94" s="10" t="s">
        <v>49</v>
      </c>
      <c r="C94" s="337">
        <v>6354</v>
      </c>
    </row>
    <row r="95" spans="1:3" ht="12" customHeight="1">
      <c r="A95" s="14" t="s">
        <v>101</v>
      </c>
      <c r="B95" s="8" t="s">
        <v>186</v>
      </c>
      <c r="C95" s="338">
        <v>1745</v>
      </c>
    </row>
    <row r="96" spans="1:3" ht="12" customHeight="1">
      <c r="A96" s="14" t="s">
        <v>102</v>
      </c>
      <c r="B96" s="8" t="s">
        <v>143</v>
      </c>
      <c r="C96" s="340">
        <v>13600</v>
      </c>
    </row>
    <row r="97" spans="1:3" ht="12" customHeight="1">
      <c r="A97" s="14" t="s">
        <v>103</v>
      </c>
      <c r="B97" s="11" t="s">
        <v>187</v>
      </c>
      <c r="C97" s="340"/>
    </row>
    <row r="98" spans="1:3" ht="12" customHeight="1">
      <c r="A98" s="14" t="s">
        <v>114</v>
      </c>
      <c r="B98" s="19" t="s">
        <v>188</v>
      </c>
      <c r="C98" s="340"/>
    </row>
    <row r="99" spans="1:3" ht="12" customHeight="1">
      <c r="A99" s="14" t="s">
        <v>104</v>
      </c>
      <c r="B99" s="8" t="s">
        <v>452</v>
      </c>
      <c r="C99" s="340"/>
    </row>
    <row r="100" spans="1:3" ht="12" customHeight="1">
      <c r="A100" s="14" t="s">
        <v>105</v>
      </c>
      <c r="B100" s="168" t="s">
        <v>451</v>
      </c>
      <c r="C100" s="340"/>
    </row>
    <row r="101" spans="1:3" ht="12" customHeight="1">
      <c r="A101" s="14" t="s">
        <v>115</v>
      </c>
      <c r="B101" s="168" t="s">
        <v>450</v>
      </c>
      <c r="C101" s="340"/>
    </row>
    <row r="102" spans="1:3" ht="12" customHeight="1">
      <c r="A102" s="14" t="s">
        <v>116</v>
      </c>
      <c r="B102" s="166" t="s">
        <v>362</v>
      </c>
      <c r="C102" s="340"/>
    </row>
    <row r="103" spans="1:3" ht="12" customHeight="1">
      <c r="A103" s="14" t="s">
        <v>117</v>
      </c>
      <c r="B103" s="167" t="s">
        <v>363</v>
      </c>
      <c r="C103" s="340"/>
    </row>
    <row r="104" spans="1:3" ht="12" customHeight="1">
      <c r="A104" s="14" t="s">
        <v>118</v>
      </c>
      <c r="B104" s="167" t="s">
        <v>364</v>
      </c>
      <c r="C104" s="340"/>
    </row>
    <row r="105" spans="1:3" ht="12" customHeight="1">
      <c r="A105" s="14" t="s">
        <v>120</v>
      </c>
      <c r="B105" s="166" t="s">
        <v>365</v>
      </c>
      <c r="C105" s="340"/>
    </row>
    <row r="106" spans="1:3" ht="12" customHeight="1">
      <c r="A106" s="14" t="s">
        <v>189</v>
      </c>
      <c r="B106" s="166" t="s">
        <v>366</v>
      </c>
      <c r="C106" s="340"/>
    </row>
    <row r="107" spans="1:3" ht="12" customHeight="1">
      <c r="A107" s="14" t="s">
        <v>360</v>
      </c>
      <c r="B107" s="167" t="s">
        <v>367</v>
      </c>
      <c r="C107" s="340"/>
    </row>
    <row r="108" spans="1:3" ht="12" customHeight="1">
      <c r="A108" s="13" t="s">
        <v>361</v>
      </c>
      <c r="B108" s="168" t="s">
        <v>368</v>
      </c>
      <c r="C108" s="340"/>
    </row>
    <row r="109" spans="1:3" ht="12" customHeight="1">
      <c r="A109" s="14" t="s">
        <v>448</v>
      </c>
      <c r="B109" s="168" t="s">
        <v>369</v>
      </c>
      <c r="C109" s="340"/>
    </row>
    <row r="110" spans="1:3" ht="12" customHeight="1">
      <c r="A110" s="16" t="s">
        <v>449</v>
      </c>
      <c r="B110" s="168" t="s">
        <v>370</v>
      </c>
      <c r="C110" s="340"/>
    </row>
    <row r="111" spans="1:3" ht="12" customHeight="1">
      <c r="A111" s="14" t="s">
        <v>453</v>
      </c>
      <c r="B111" s="11" t="s">
        <v>50</v>
      </c>
      <c r="C111" s="338"/>
    </row>
    <row r="112" spans="1:3" ht="12" customHeight="1">
      <c r="A112" s="14" t="s">
        <v>454</v>
      </c>
      <c r="B112" s="8" t="s">
        <v>456</v>
      </c>
      <c r="C112" s="338"/>
    </row>
    <row r="113" spans="1:3" ht="12" customHeight="1" thickBot="1">
      <c r="A113" s="18" t="s">
        <v>455</v>
      </c>
      <c r="B113" s="543" t="s">
        <v>457</v>
      </c>
      <c r="C113" s="344"/>
    </row>
    <row r="114" spans="1:3" ht="12" customHeight="1" thickBot="1">
      <c r="A114" s="540" t="s">
        <v>19</v>
      </c>
      <c r="B114" s="541" t="s">
        <v>371</v>
      </c>
      <c r="C114" s="542">
        <f>+C115+C117+C119</f>
        <v>0</v>
      </c>
    </row>
    <row r="115" spans="1:3" ht="12" customHeight="1">
      <c r="A115" s="15" t="s">
        <v>106</v>
      </c>
      <c r="B115" s="8" t="s">
        <v>234</v>
      </c>
      <c r="C115" s="339"/>
    </row>
    <row r="116" spans="1:3" ht="12" customHeight="1">
      <c r="A116" s="15" t="s">
        <v>107</v>
      </c>
      <c r="B116" s="12" t="s">
        <v>375</v>
      </c>
      <c r="C116" s="339"/>
    </row>
    <row r="117" spans="1:3" ht="12" customHeight="1">
      <c r="A117" s="15" t="s">
        <v>108</v>
      </c>
      <c r="B117" s="12" t="s">
        <v>190</v>
      </c>
      <c r="C117" s="338"/>
    </row>
    <row r="118" spans="1:3" ht="12" customHeight="1">
      <c r="A118" s="15" t="s">
        <v>109</v>
      </c>
      <c r="B118" s="12" t="s">
        <v>376</v>
      </c>
      <c r="C118" s="303"/>
    </row>
    <row r="119" spans="1:3" ht="12" customHeight="1">
      <c r="A119" s="15" t="s">
        <v>110</v>
      </c>
      <c r="B119" s="333" t="s">
        <v>237</v>
      </c>
      <c r="C119" s="303"/>
    </row>
    <row r="120" spans="1:3" ht="12" customHeight="1">
      <c r="A120" s="15" t="s">
        <v>119</v>
      </c>
      <c r="B120" s="332" t="s">
        <v>438</v>
      </c>
      <c r="C120" s="303"/>
    </row>
    <row r="121" spans="1:3" ht="12" customHeight="1">
      <c r="A121" s="15" t="s">
        <v>121</v>
      </c>
      <c r="B121" s="461" t="s">
        <v>381</v>
      </c>
      <c r="C121" s="303"/>
    </row>
    <row r="122" spans="1:3" ht="15.75">
      <c r="A122" s="15" t="s">
        <v>191</v>
      </c>
      <c r="B122" s="167" t="s">
        <v>364</v>
      </c>
      <c r="C122" s="303"/>
    </row>
    <row r="123" spans="1:3" ht="12" customHeight="1">
      <c r="A123" s="15" t="s">
        <v>192</v>
      </c>
      <c r="B123" s="167" t="s">
        <v>380</v>
      </c>
      <c r="C123" s="303"/>
    </row>
    <row r="124" spans="1:3" ht="12" customHeight="1">
      <c r="A124" s="15" t="s">
        <v>193</v>
      </c>
      <c r="B124" s="167" t="s">
        <v>379</v>
      </c>
      <c r="C124" s="303"/>
    </row>
    <row r="125" spans="1:3" ht="12" customHeight="1">
      <c r="A125" s="15" t="s">
        <v>372</v>
      </c>
      <c r="B125" s="167" t="s">
        <v>367</v>
      </c>
      <c r="C125" s="303"/>
    </row>
    <row r="126" spans="1:3" ht="12" customHeight="1">
      <c r="A126" s="15" t="s">
        <v>373</v>
      </c>
      <c r="B126" s="167" t="s">
        <v>378</v>
      </c>
      <c r="C126" s="303"/>
    </row>
    <row r="127" spans="1:3" ht="16.5" thickBot="1">
      <c r="A127" s="13" t="s">
        <v>374</v>
      </c>
      <c r="B127" s="167" t="s">
        <v>377</v>
      </c>
      <c r="C127" s="305"/>
    </row>
    <row r="128" spans="1:3" ht="12" customHeight="1" thickBot="1">
      <c r="A128" s="20" t="s">
        <v>20</v>
      </c>
      <c r="B128" s="147" t="s">
        <v>458</v>
      </c>
      <c r="C128" s="336">
        <f>+C93+C114</f>
        <v>21699</v>
      </c>
    </row>
    <row r="129" spans="1:3" ht="12" customHeight="1" thickBot="1">
      <c r="A129" s="20" t="s">
        <v>21</v>
      </c>
      <c r="B129" s="147" t="s">
        <v>459</v>
      </c>
      <c r="C129" s="336">
        <f>+C130+C131+C132</f>
        <v>0</v>
      </c>
    </row>
    <row r="130" spans="1:3" ht="12" customHeight="1">
      <c r="A130" s="15" t="s">
        <v>276</v>
      </c>
      <c r="B130" s="12" t="s">
        <v>466</v>
      </c>
      <c r="C130" s="303"/>
    </row>
    <row r="131" spans="1:3" ht="12" customHeight="1">
      <c r="A131" s="15" t="s">
        <v>277</v>
      </c>
      <c r="B131" s="12" t="s">
        <v>467</v>
      </c>
      <c r="C131" s="303"/>
    </row>
    <row r="132" spans="1:3" ht="12" customHeight="1" thickBot="1">
      <c r="A132" s="13" t="s">
        <v>278</v>
      </c>
      <c r="B132" s="12" t="s">
        <v>468</v>
      </c>
      <c r="C132" s="303"/>
    </row>
    <row r="133" spans="1:3" ht="12" customHeight="1" thickBot="1">
      <c r="A133" s="20" t="s">
        <v>22</v>
      </c>
      <c r="B133" s="147" t="s">
        <v>460</v>
      </c>
      <c r="C133" s="336">
        <f>SUM(C134:C139)</f>
        <v>0</v>
      </c>
    </row>
    <row r="134" spans="1:3" ht="12" customHeight="1">
      <c r="A134" s="15" t="s">
        <v>93</v>
      </c>
      <c r="B134" s="9" t="s">
        <v>469</v>
      </c>
      <c r="C134" s="303"/>
    </row>
    <row r="135" spans="1:3" ht="12" customHeight="1">
      <c r="A135" s="15" t="s">
        <v>94</v>
      </c>
      <c r="B135" s="9" t="s">
        <v>461</v>
      </c>
      <c r="C135" s="303"/>
    </row>
    <row r="136" spans="1:3" ht="12" customHeight="1">
      <c r="A136" s="15" t="s">
        <v>95</v>
      </c>
      <c r="B136" s="9" t="s">
        <v>462</v>
      </c>
      <c r="C136" s="303"/>
    </row>
    <row r="137" spans="1:3" ht="12" customHeight="1">
      <c r="A137" s="15" t="s">
        <v>178</v>
      </c>
      <c r="B137" s="9" t="s">
        <v>463</v>
      </c>
      <c r="C137" s="303"/>
    </row>
    <row r="138" spans="1:3" ht="12" customHeight="1">
      <c r="A138" s="15" t="s">
        <v>179</v>
      </c>
      <c r="B138" s="9" t="s">
        <v>464</v>
      </c>
      <c r="C138" s="303"/>
    </row>
    <row r="139" spans="1:3" ht="12" customHeight="1" thickBot="1">
      <c r="A139" s="13" t="s">
        <v>180</v>
      </c>
      <c r="B139" s="9" t="s">
        <v>465</v>
      </c>
      <c r="C139" s="303"/>
    </row>
    <row r="140" spans="1:3" ht="12" customHeight="1" thickBot="1">
      <c r="A140" s="20" t="s">
        <v>23</v>
      </c>
      <c r="B140" s="147" t="s">
        <v>473</v>
      </c>
      <c r="C140" s="342">
        <f>+C141+C142+C143+C144</f>
        <v>0</v>
      </c>
    </row>
    <row r="141" spans="1:3" ht="12" customHeight="1">
      <c r="A141" s="15" t="s">
        <v>96</v>
      </c>
      <c r="B141" s="9" t="s">
        <v>382</v>
      </c>
      <c r="C141" s="303"/>
    </row>
    <row r="142" spans="1:3" ht="12" customHeight="1">
      <c r="A142" s="15" t="s">
        <v>97</v>
      </c>
      <c r="B142" s="9" t="s">
        <v>383</v>
      </c>
      <c r="C142" s="303"/>
    </row>
    <row r="143" spans="1:3" ht="12" customHeight="1">
      <c r="A143" s="15" t="s">
        <v>296</v>
      </c>
      <c r="B143" s="9" t="s">
        <v>474</v>
      </c>
      <c r="C143" s="303"/>
    </row>
    <row r="144" spans="1:3" ht="12" customHeight="1" thickBot="1">
      <c r="A144" s="13" t="s">
        <v>297</v>
      </c>
      <c r="B144" s="7" t="s">
        <v>402</v>
      </c>
      <c r="C144" s="303"/>
    </row>
    <row r="145" spans="1:3" ht="12" customHeight="1" thickBot="1">
      <c r="A145" s="20" t="s">
        <v>24</v>
      </c>
      <c r="B145" s="147" t="s">
        <v>475</v>
      </c>
      <c r="C145" s="345">
        <f>SUM(C146:C150)</f>
        <v>0</v>
      </c>
    </row>
    <row r="146" spans="1:3" ht="12" customHeight="1">
      <c r="A146" s="15" t="s">
        <v>98</v>
      </c>
      <c r="B146" s="9" t="s">
        <v>470</v>
      </c>
      <c r="C146" s="303"/>
    </row>
    <row r="147" spans="1:3" ht="12" customHeight="1">
      <c r="A147" s="15" t="s">
        <v>99</v>
      </c>
      <c r="B147" s="9" t="s">
        <v>477</v>
      </c>
      <c r="C147" s="303"/>
    </row>
    <row r="148" spans="1:3" ht="12" customHeight="1">
      <c r="A148" s="15" t="s">
        <v>308</v>
      </c>
      <c r="B148" s="9" t="s">
        <v>472</v>
      </c>
      <c r="C148" s="303"/>
    </row>
    <row r="149" spans="1:3" ht="12" customHeight="1">
      <c r="A149" s="15" t="s">
        <v>309</v>
      </c>
      <c r="B149" s="9" t="s">
        <v>478</v>
      </c>
      <c r="C149" s="303"/>
    </row>
    <row r="150" spans="1:3" ht="12" customHeight="1" thickBot="1">
      <c r="A150" s="15" t="s">
        <v>476</v>
      </c>
      <c r="B150" s="9" t="s">
        <v>479</v>
      </c>
      <c r="C150" s="303"/>
    </row>
    <row r="151" spans="1:3" ht="12" customHeight="1" thickBot="1">
      <c r="A151" s="20" t="s">
        <v>25</v>
      </c>
      <c r="B151" s="147" t="s">
        <v>480</v>
      </c>
      <c r="C151" s="544"/>
    </row>
    <row r="152" spans="1:3" ht="12" customHeight="1" thickBot="1">
      <c r="A152" s="20" t="s">
        <v>26</v>
      </c>
      <c r="B152" s="147" t="s">
        <v>481</v>
      </c>
      <c r="C152" s="544"/>
    </row>
    <row r="153" spans="1:9" ht="15" customHeight="1" thickBot="1">
      <c r="A153" s="20" t="s">
        <v>27</v>
      </c>
      <c r="B153" s="147" t="s">
        <v>483</v>
      </c>
      <c r="C153" s="475">
        <f>+C129+C133+C140+C145+C151+C152</f>
        <v>0</v>
      </c>
      <c r="F153" s="476"/>
      <c r="G153" s="477"/>
      <c r="H153" s="477"/>
      <c r="I153" s="477"/>
    </row>
    <row r="154" spans="1:3" s="464" customFormat="1" ht="12.75" customHeight="1" thickBot="1">
      <c r="A154" s="334" t="s">
        <v>28</v>
      </c>
      <c r="B154" s="427" t="s">
        <v>482</v>
      </c>
      <c r="C154" s="475">
        <f>+C128+C153</f>
        <v>21699</v>
      </c>
    </row>
    <row r="155" ht="7.5" customHeight="1"/>
    <row r="156" spans="1:3" ht="15.75">
      <c r="A156" s="629" t="s">
        <v>384</v>
      </c>
      <c r="B156" s="629"/>
      <c r="C156" s="629"/>
    </row>
    <row r="157" spans="1:3" ht="15" customHeight="1" thickBot="1">
      <c r="A157" s="626" t="s">
        <v>158</v>
      </c>
      <c r="B157" s="626"/>
      <c r="C157" s="346" t="s">
        <v>235</v>
      </c>
    </row>
    <row r="158" spans="1:4" ht="13.5" customHeight="1" thickBot="1">
      <c r="A158" s="20">
        <v>1</v>
      </c>
      <c r="B158" s="30" t="s">
        <v>484</v>
      </c>
      <c r="C158" s="336">
        <f>+C62-C128</f>
        <v>29428</v>
      </c>
      <c r="D158" s="478"/>
    </row>
    <row r="159" spans="1:3" ht="27.75" customHeight="1" thickBot="1">
      <c r="A159" s="20" t="s">
        <v>19</v>
      </c>
      <c r="B159" s="30" t="s">
        <v>490</v>
      </c>
      <c r="C159" s="336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Elek Város Önkormányzat
2016. ÉVI KÖLTSÉGVETÉS
ÖNKÉNT VÁLLALT FELADATAINAK MÉRLEGE
&amp;R&amp;"Times New Roman CE,Félkövér dőlt"&amp;11 1.3. melléklet a .1/2016. (II.23.) 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20" sqref="G20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2" customWidth="1"/>
    <col min="5" max="16384" width="9.375" style="462" customWidth="1"/>
  </cols>
  <sheetData>
    <row r="1" spans="1:3" ht="15.75" customHeight="1">
      <c r="A1" s="627" t="s">
        <v>15</v>
      </c>
      <c r="B1" s="627"/>
      <c r="C1" s="627"/>
    </row>
    <row r="2" spans="1:3" ht="15.75" customHeight="1" thickBot="1">
      <c r="A2" s="626" t="s">
        <v>156</v>
      </c>
      <c r="B2" s="626"/>
      <c r="C2" s="346" t="s">
        <v>235</v>
      </c>
    </row>
    <row r="3" spans="1:3" ht="37.5" customHeight="1" thickBot="1">
      <c r="A3" s="23" t="s">
        <v>71</v>
      </c>
      <c r="B3" s="24" t="s">
        <v>17</v>
      </c>
      <c r="C3" s="41" t="str">
        <f>+CONCATENATE(LEFT(ÖSSZEFÜGGÉSEK!A5,4),". évi előirányzat")</f>
        <v>2016. évi előirányzat</v>
      </c>
    </row>
    <row r="4" spans="1:3" s="463" customFormat="1" ht="12" customHeight="1" thickBot="1">
      <c r="A4" s="457"/>
      <c r="B4" s="458" t="s">
        <v>503</v>
      </c>
      <c r="C4" s="459" t="s">
        <v>504</v>
      </c>
    </row>
    <row r="5" spans="1:3" s="464" customFormat="1" ht="12" customHeight="1" thickBot="1">
      <c r="A5" s="20" t="s">
        <v>18</v>
      </c>
      <c r="B5" s="21" t="s">
        <v>260</v>
      </c>
      <c r="C5" s="336">
        <f>+C6+C7+C8+C9+C10+C11</f>
        <v>0</v>
      </c>
    </row>
    <row r="6" spans="1:3" s="464" customFormat="1" ht="12" customHeight="1">
      <c r="A6" s="15" t="s">
        <v>100</v>
      </c>
      <c r="B6" s="465" t="s">
        <v>261</v>
      </c>
      <c r="C6" s="339"/>
    </row>
    <row r="7" spans="1:3" s="464" customFormat="1" ht="12" customHeight="1">
      <c r="A7" s="14" t="s">
        <v>101</v>
      </c>
      <c r="B7" s="466" t="s">
        <v>262</v>
      </c>
      <c r="C7" s="338"/>
    </row>
    <row r="8" spans="1:3" s="464" customFormat="1" ht="12" customHeight="1">
      <c r="A8" s="14" t="s">
        <v>102</v>
      </c>
      <c r="B8" s="466" t="s">
        <v>558</v>
      </c>
      <c r="C8" s="338"/>
    </row>
    <row r="9" spans="1:3" s="464" customFormat="1" ht="12" customHeight="1">
      <c r="A9" s="14" t="s">
        <v>103</v>
      </c>
      <c r="B9" s="466" t="s">
        <v>264</v>
      </c>
      <c r="C9" s="338"/>
    </row>
    <row r="10" spans="1:3" s="464" customFormat="1" ht="12" customHeight="1">
      <c r="A10" s="14" t="s">
        <v>152</v>
      </c>
      <c r="B10" s="332" t="s">
        <v>442</v>
      </c>
      <c r="C10" s="338"/>
    </row>
    <row r="11" spans="1:3" s="464" customFormat="1" ht="12" customHeight="1" thickBot="1">
      <c r="A11" s="16" t="s">
        <v>104</v>
      </c>
      <c r="B11" s="333" t="s">
        <v>443</v>
      </c>
      <c r="C11" s="338"/>
    </row>
    <row r="12" spans="1:3" s="464" customFormat="1" ht="12" customHeight="1" thickBot="1">
      <c r="A12" s="20" t="s">
        <v>19</v>
      </c>
      <c r="B12" s="331" t="s">
        <v>265</v>
      </c>
      <c r="C12" s="336">
        <f>+C13+C14+C15+C16+C17</f>
        <v>0</v>
      </c>
    </row>
    <row r="13" spans="1:3" s="464" customFormat="1" ht="12" customHeight="1">
      <c r="A13" s="15" t="s">
        <v>106</v>
      </c>
      <c r="B13" s="465" t="s">
        <v>266</v>
      </c>
      <c r="C13" s="339"/>
    </row>
    <row r="14" spans="1:3" s="464" customFormat="1" ht="12" customHeight="1">
      <c r="A14" s="14" t="s">
        <v>107</v>
      </c>
      <c r="B14" s="466" t="s">
        <v>267</v>
      </c>
      <c r="C14" s="338"/>
    </row>
    <row r="15" spans="1:3" s="464" customFormat="1" ht="12" customHeight="1">
      <c r="A15" s="14" t="s">
        <v>108</v>
      </c>
      <c r="B15" s="466" t="s">
        <v>432</v>
      </c>
      <c r="C15" s="338"/>
    </row>
    <row r="16" spans="1:3" s="464" customFormat="1" ht="12" customHeight="1">
      <c r="A16" s="14" t="s">
        <v>109</v>
      </c>
      <c r="B16" s="466" t="s">
        <v>433</v>
      </c>
      <c r="C16" s="338"/>
    </row>
    <row r="17" spans="1:3" s="464" customFormat="1" ht="12" customHeight="1">
      <c r="A17" s="14" t="s">
        <v>110</v>
      </c>
      <c r="B17" s="466" t="s">
        <v>268</v>
      </c>
      <c r="C17" s="338"/>
    </row>
    <row r="18" spans="1:3" s="464" customFormat="1" ht="12" customHeight="1" thickBot="1">
      <c r="A18" s="16" t="s">
        <v>119</v>
      </c>
      <c r="B18" s="333" t="s">
        <v>269</v>
      </c>
      <c r="C18" s="340"/>
    </row>
    <row r="19" spans="1:3" s="464" customFormat="1" ht="12" customHeight="1" thickBot="1">
      <c r="A19" s="20" t="s">
        <v>20</v>
      </c>
      <c r="B19" s="21" t="s">
        <v>270</v>
      </c>
      <c r="C19" s="336">
        <f>+C20+C21+C22+C23+C24</f>
        <v>0</v>
      </c>
    </row>
    <row r="20" spans="1:3" s="464" customFormat="1" ht="12" customHeight="1">
      <c r="A20" s="15" t="s">
        <v>89</v>
      </c>
      <c r="B20" s="465" t="s">
        <v>271</v>
      </c>
      <c r="C20" s="339"/>
    </row>
    <row r="21" spans="1:3" s="464" customFormat="1" ht="12" customHeight="1">
      <c r="A21" s="14" t="s">
        <v>90</v>
      </c>
      <c r="B21" s="466" t="s">
        <v>272</v>
      </c>
      <c r="C21" s="338"/>
    </row>
    <row r="22" spans="1:3" s="464" customFormat="1" ht="12" customHeight="1">
      <c r="A22" s="14" t="s">
        <v>91</v>
      </c>
      <c r="B22" s="466" t="s">
        <v>434</v>
      </c>
      <c r="C22" s="338"/>
    </row>
    <row r="23" spans="1:3" s="464" customFormat="1" ht="12" customHeight="1">
      <c r="A23" s="14" t="s">
        <v>92</v>
      </c>
      <c r="B23" s="466" t="s">
        <v>435</v>
      </c>
      <c r="C23" s="338"/>
    </row>
    <row r="24" spans="1:3" s="464" customFormat="1" ht="12" customHeight="1">
      <c r="A24" s="14" t="s">
        <v>174</v>
      </c>
      <c r="B24" s="466" t="s">
        <v>273</v>
      </c>
      <c r="C24" s="338"/>
    </row>
    <row r="25" spans="1:3" s="464" customFormat="1" ht="12" customHeight="1" thickBot="1">
      <c r="A25" s="16" t="s">
        <v>175</v>
      </c>
      <c r="B25" s="467" t="s">
        <v>274</v>
      </c>
      <c r="C25" s="340"/>
    </row>
    <row r="26" spans="1:3" s="464" customFormat="1" ht="12" customHeight="1" thickBot="1">
      <c r="A26" s="20" t="s">
        <v>176</v>
      </c>
      <c r="B26" s="21" t="s">
        <v>569</v>
      </c>
      <c r="C26" s="342">
        <f>SUM(C27:C33)</f>
        <v>0</v>
      </c>
    </row>
    <row r="27" spans="1:3" s="464" customFormat="1" ht="12" customHeight="1">
      <c r="A27" s="15" t="s">
        <v>276</v>
      </c>
      <c r="B27" s="465" t="s">
        <v>563</v>
      </c>
      <c r="C27" s="339"/>
    </row>
    <row r="28" spans="1:3" s="464" customFormat="1" ht="12" customHeight="1">
      <c r="A28" s="14" t="s">
        <v>277</v>
      </c>
      <c r="B28" s="466" t="s">
        <v>564</v>
      </c>
      <c r="C28" s="338"/>
    </row>
    <row r="29" spans="1:3" s="464" customFormat="1" ht="12" customHeight="1">
      <c r="A29" s="14" t="s">
        <v>278</v>
      </c>
      <c r="B29" s="466" t="s">
        <v>565</v>
      </c>
      <c r="C29" s="338"/>
    </row>
    <row r="30" spans="1:3" s="464" customFormat="1" ht="12" customHeight="1">
      <c r="A30" s="14" t="s">
        <v>279</v>
      </c>
      <c r="B30" s="466" t="s">
        <v>566</v>
      </c>
      <c r="C30" s="338"/>
    </row>
    <row r="31" spans="1:3" s="464" customFormat="1" ht="12" customHeight="1">
      <c r="A31" s="14" t="s">
        <v>560</v>
      </c>
      <c r="B31" s="466" t="s">
        <v>280</v>
      </c>
      <c r="C31" s="338"/>
    </row>
    <row r="32" spans="1:3" s="464" customFormat="1" ht="12" customHeight="1">
      <c r="A32" s="14" t="s">
        <v>561</v>
      </c>
      <c r="B32" s="466" t="s">
        <v>281</v>
      </c>
      <c r="C32" s="338"/>
    </row>
    <row r="33" spans="1:3" s="464" customFormat="1" ht="12" customHeight="1" thickBot="1">
      <c r="A33" s="16" t="s">
        <v>562</v>
      </c>
      <c r="B33" s="573" t="s">
        <v>282</v>
      </c>
      <c r="C33" s="340"/>
    </row>
    <row r="34" spans="1:3" s="464" customFormat="1" ht="12" customHeight="1" thickBot="1">
      <c r="A34" s="20" t="s">
        <v>22</v>
      </c>
      <c r="B34" s="21" t="s">
        <v>444</v>
      </c>
      <c r="C34" s="336">
        <f>SUM(C35:C45)</f>
        <v>0</v>
      </c>
    </row>
    <row r="35" spans="1:3" s="464" customFormat="1" ht="12" customHeight="1">
      <c r="A35" s="15" t="s">
        <v>93</v>
      </c>
      <c r="B35" s="465" t="s">
        <v>285</v>
      </c>
      <c r="C35" s="339"/>
    </row>
    <row r="36" spans="1:3" s="464" customFormat="1" ht="12" customHeight="1">
      <c r="A36" s="14" t="s">
        <v>94</v>
      </c>
      <c r="B36" s="466" t="s">
        <v>286</v>
      </c>
      <c r="C36" s="338"/>
    </row>
    <row r="37" spans="1:3" s="464" customFormat="1" ht="12" customHeight="1">
      <c r="A37" s="14" t="s">
        <v>95</v>
      </c>
      <c r="B37" s="466" t="s">
        <v>287</v>
      </c>
      <c r="C37" s="338"/>
    </row>
    <row r="38" spans="1:3" s="464" customFormat="1" ht="12" customHeight="1">
      <c r="A38" s="14" t="s">
        <v>178</v>
      </c>
      <c r="B38" s="466" t="s">
        <v>288</v>
      </c>
      <c r="C38" s="338"/>
    </row>
    <row r="39" spans="1:3" s="464" customFormat="1" ht="12" customHeight="1">
      <c r="A39" s="14" t="s">
        <v>179</v>
      </c>
      <c r="B39" s="466" t="s">
        <v>289</v>
      </c>
      <c r="C39" s="338"/>
    </row>
    <row r="40" spans="1:3" s="464" customFormat="1" ht="12" customHeight="1">
      <c r="A40" s="14" t="s">
        <v>180</v>
      </c>
      <c r="B40" s="466" t="s">
        <v>290</v>
      </c>
      <c r="C40" s="338"/>
    </row>
    <row r="41" spans="1:3" s="464" customFormat="1" ht="12" customHeight="1">
      <c r="A41" s="14" t="s">
        <v>181</v>
      </c>
      <c r="B41" s="466" t="s">
        <v>291</v>
      </c>
      <c r="C41" s="338"/>
    </row>
    <row r="42" spans="1:3" s="464" customFormat="1" ht="12" customHeight="1">
      <c r="A42" s="14" t="s">
        <v>182</v>
      </c>
      <c r="B42" s="466" t="s">
        <v>568</v>
      </c>
      <c r="C42" s="338"/>
    </row>
    <row r="43" spans="1:3" s="464" customFormat="1" ht="12" customHeight="1">
      <c r="A43" s="14" t="s">
        <v>283</v>
      </c>
      <c r="B43" s="466" t="s">
        <v>293</v>
      </c>
      <c r="C43" s="341"/>
    </row>
    <row r="44" spans="1:3" s="464" customFormat="1" ht="12" customHeight="1">
      <c r="A44" s="16" t="s">
        <v>284</v>
      </c>
      <c r="B44" s="467" t="s">
        <v>446</v>
      </c>
      <c r="C44" s="451"/>
    </row>
    <row r="45" spans="1:3" s="464" customFormat="1" ht="12" customHeight="1" thickBot="1">
      <c r="A45" s="16" t="s">
        <v>445</v>
      </c>
      <c r="B45" s="333" t="s">
        <v>294</v>
      </c>
      <c r="C45" s="451"/>
    </row>
    <row r="46" spans="1:3" s="464" customFormat="1" ht="12" customHeight="1" thickBot="1">
      <c r="A46" s="20" t="s">
        <v>23</v>
      </c>
      <c r="B46" s="21" t="s">
        <v>295</v>
      </c>
      <c r="C46" s="336">
        <f>SUM(C47:C51)</f>
        <v>0</v>
      </c>
    </row>
    <row r="47" spans="1:3" s="464" customFormat="1" ht="12" customHeight="1">
      <c r="A47" s="15" t="s">
        <v>96</v>
      </c>
      <c r="B47" s="465" t="s">
        <v>299</v>
      </c>
      <c r="C47" s="510"/>
    </row>
    <row r="48" spans="1:3" s="464" customFormat="1" ht="12" customHeight="1">
      <c r="A48" s="14" t="s">
        <v>97</v>
      </c>
      <c r="B48" s="466" t="s">
        <v>300</v>
      </c>
      <c r="C48" s="341"/>
    </row>
    <row r="49" spans="1:3" s="464" customFormat="1" ht="12" customHeight="1">
      <c r="A49" s="14" t="s">
        <v>296</v>
      </c>
      <c r="B49" s="466" t="s">
        <v>301</v>
      </c>
      <c r="C49" s="341"/>
    </row>
    <row r="50" spans="1:3" s="464" customFormat="1" ht="12" customHeight="1">
      <c r="A50" s="14" t="s">
        <v>297</v>
      </c>
      <c r="B50" s="466" t="s">
        <v>302</v>
      </c>
      <c r="C50" s="341"/>
    </row>
    <row r="51" spans="1:3" s="464" customFormat="1" ht="12" customHeight="1" thickBot="1">
      <c r="A51" s="16" t="s">
        <v>298</v>
      </c>
      <c r="B51" s="333" t="s">
        <v>303</v>
      </c>
      <c r="C51" s="451"/>
    </row>
    <row r="52" spans="1:3" s="464" customFormat="1" ht="12" customHeight="1" thickBot="1">
      <c r="A52" s="20" t="s">
        <v>183</v>
      </c>
      <c r="B52" s="21" t="s">
        <v>304</v>
      </c>
      <c r="C52" s="336">
        <f>SUM(C53:C55)</f>
        <v>0</v>
      </c>
    </row>
    <row r="53" spans="1:3" s="464" customFormat="1" ht="12" customHeight="1">
      <c r="A53" s="15" t="s">
        <v>98</v>
      </c>
      <c r="B53" s="465" t="s">
        <v>305</v>
      </c>
      <c r="C53" s="339"/>
    </row>
    <row r="54" spans="1:3" s="464" customFormat="1" ht="12" customHeight="1">
      <c r="A54" s="14" t="s">
        <v>99</v>
      </c>
      <c r="B54" s="466" t="s">
        <v>436</v>
      </c>
      <c r="C54" s="338"/>
    </row>
    <row r="55" spans="1:3" s="464" customFormat="1" ht="12" customHeight="1">
      <c r="A55" s="14" t="s">
        <v>308</v>
      </c>
      <c r="B55" s="466" t="s">
        <v>306</v>
      </c>
      <c r="C55" s="338"/>
    </row>
    <row r="56" spans="1:3" s="464" customFormat="1" ht="12" customHeight="1" thickBot="1">
      <c r="A56" s="16" t="s">
        <v>309</v>
      </c>
      <c r="B56" s="333" t="s">
        <v>307</v>
      </c>
      <c r="C56" s="340"/>
    </row>
    <row r="57" spans="1:3" s="464" customFormat="1" ht="12" customHeight="1" thickBot="1">
      <c r="A57" s="20" t="s">
        <v>25</v>
      </c>
      <c r="B57" s="331" t="s">
        <v>310</v>
      </c>
      <c r="C57" s="336">
        <f>SUM(C58:C60)</f>
        <v>0</v>
      </c>
    </row>
    <row r="58" spans="1:3" s="464" customFormat="1" ht="12" customHeight="1">
      <c r="A58" s="15" t="s">
        <v>184</v>
      </c>
      <c r="B58" s="465" t="s">
        <v>312</v>
      </c>
      <c r="C58" s="341"/>
    </row>
    <row r="59" spans="1:3" s="464" customFormat="1" ht="12" customHeight="1">
      <c r="A59" s="14" t="s">
        <v>185</v>
      </c>
      <c r="B59" s="466" t="s">
        <v>437</v>
      </c>
      <c r="C59" s="341"/>
    </row>
    <row r="60" spans="1:3" s="464" customFormat="1" ht="12" customHeight="1">
      <c r="A60" s="14" t="s">
        <v>236</v>
      </c>
      <c r="B60" s="466" t="s">
        <v>313</v>
      </c>
      <c r="C60" s="341"/>
    </row>
    <row r="61" spans="1:3" s="464" customFormat="1" ht="12" customHeight="1" thickBot="1">
      <c r="A61" s="16" t="s">
        <v>311</v>
      </c>
      <c r="B61" s="333" t="s">
        <v>314</v>
      </c>
      <c r="C61" s="341"/>
    </row>
    <row r="62" spans="1:3" s="464" customFormat="1" ht="12" customHeight="1" thickBot="1">
      <c r="A62" s="545" t="s">
        <v>486</v>
      </c>
      <c r="B62" s="21" t="s">
        <v>315</v>
      </c>
      <c r="C62" s="342">
        <f>+C5+C12+C19+C26+C34+C46+C52+C57</f>
        <v>0</v>
      </c>
    </row>
    <row r="63" spans="1:3" s="464" customFormat="1" ht="12" customHeight="1" thickBot="1">
      <c r="A63" s="513" t="s">
        <v>316</v>
      </c>
      <c r="B63" s="331" t="s">
        <v>317</v>
      </c>
      <c r="C63" s="336">
        <f>SUM(C64:C66)</f>
        <v>0</v>
      </c>
    </row>
    <row r="64" spans="1:3" s="464" customFormat="1" ht="12" customHeight="1">
      <c r="A64" s="15" t="s">
        <v>348</v>
      </c>
      <c r="B64" s="465" t="s">
        <v>318</v>
      </c>
      <c r="C64" s="341"/>
    </row>
    <row r="65" spans="1:3" s="464" customFormat="1" ht="12" customHeight="1">
      <c r="A65" s="14" t="s">
        <v>357</v>
      </c>
      <c r="B65" s="466" t="s">
        <v>319</v>
      </c>
      <c r="C65" s="341"/>
    </row>
    <row r="66" spans="1:3" s="464" customFormat="1" ht="12" customHeight="1" thickBot="1">
      <c r="A66" s="16" t="s">
        <v>358</v>
      </c>
      <c r="B66" s="539" t="s">
        <v>471</v>
      </c>
      <c r="C66" s="341"/>
    </row>
    <row r="67" spans="1:3" s="464" customFormat="1" ht="12" customHeight="1" thickBot="1">
      <c r="A67" s="513" t="s">
        <v>321</v>
      </c>
      <c r="B67" s="331" t="s">
        <v>322</v>
      </c>
      <c r="C67" s="336">
        <f>SUM(C68:C71)</f>
        <v>0</v>
      </c>
    </row>
    <row r="68" spans="1:3" s="464" customFormat="1" ht="12" customHeight="1">
      <c r="A68" s="15" t="s">
        <v>153</v>
      </c>
      <c r="B68" s="465" t="s">
        <v>323</v>
      </c>
      <c r="C68" s="341"/>
    </row>
    <row r="69" spans="1:3" s="464" customFormat="1" ht="12" customHeight="1">
      <c r="A69" s="14" t="s">
        <v>154</v>
      </c>
      <c r="B69" s="466" t="s">
        <v>324</v>
      </c>
      <c r="C69" s="341"/>
    </row>
    <row r="70" spans="1:3" s="464" customFormat="1" ht="12" customHeight="1">
      <c r="A70" s="14" t="s">
        <v>349</v>
      </c>
      <c r="B70" s="466" t="s">
        <v>325</v>
      </c>
      <c r="C70" s="341"/>
    </row>
    <row r="71" spans="1:3" s="464" customFormat="1" ht="12" customHeight="1" thickBot="1">
      <c r="A71" s="16" t="s">
        <v>350</v>
      </c>
      <c r="B71" s="333" t="s">
        <v>326</v>
      </c>
      <c r="C71" s="341"/>
    </row>
    <row r="72" spans="1:3" s="464" customFormat="1" ht="12" customHeight="1" thickBot="1">
      <c r="A72" s="513" t="s">
        <v>327</v>
      </c>
      <c r="B72" s="331" t="s">
        <v>328</v>
      </c>
      <c r="C72" s="336">
        <f>SUM(C73:C74)</f>
        <v>0</v>
      </c>
    </row>
    <row r="73" spans="1:3" s="464" customFormat="1" ht="12" customHeight="1">
      <c r="A73" s="15" t="s">
        <v>351</v>
      </c>
      <c r="B73" s="465" t="s">
        <v>329</v>
      </c>
      <c r="C73" s="341"/>
    </row>
    <row r="74" spans="1:3" s="464" customFormat="1" ht="12" customHeight="1" thickBot="1">
      <c r="A74" s="16" t="s">
        <v>352</v>
      </c>
      <c r="B74" s="333" t="s">
        <v>330</v>
      </c>
      <c r="C74" s="341"/>
    </row>
    <row r="75" spans="1:3" s="464" customFormat="1" ht="12" customHeight="1" thickBot="1">
      <c r="A75" s="513" t="s">
        <v>331</v>
      </c>
      <c r="B75" s="331" t="s">
        <v>332</v>
      </c>
      <c r="C75" s="336">
        <f>SUM(C76:C78)</f>
        <v>0</v>
      </c>
    </row>
    <row r="76" spans="1:3" s="464" customFormat="1" ht="12" customHeight="1">
      <c r="A76" s="15" t="s">
        <v>353</v>
      </c>
      <c r="B76" s="465" t="s">
        <v>333</v>
      </c>
      <c r="C76" s="341"/>
    </row>
    <row r="77" spans="1:3" s="464" customFormat="1" ht="12" customHeight="1">
      <c r="A77" s="14" t="s">
        <v>354</v>
      </c>
      <c r="B77" s="466" t="s">
        <v>334</v>
      </c>
      <c r="C77" s="341"/>
    </row>
    <row r="78" spans="1:3" s="464" customFormat="1" ht="12" customHeight="1" thickBot="1">
      <c r="A78" s="16" t="s">
        <v>355</v>
      </c>
      <c r="B78" s="333" t="s">
        <v>335</v>
      </c>
      <c r="C78" s="341"/>
    </row>
    <row r="79" spans="1:3" s="464" customFormat="1" ht="12" customHeight="1" thickBot="1">
      <c r="A79" s="513" t="s">
        <v>336</v>
      </c>
      <c r="B79" s="331" t="s">
        <v>356</v>
      </c>
      <c r="C79" s="336">
        <f>SUM(C80:C83)</f>
        <v>0</v>
      </c>
    </row>
    <row r="80" spans="1:3" s="464" customFormat="1" ht="12" customHeight="1">
      <c r="A80" s="469" t="s">
        <v>337</v>
      </c>
      <c r="B80" s="465" t="s">
        <v>338</v>
      </c>
      <c r="C80" s="341"/>
    </row>
    <row r="81" spans="1:3" s="464" customFormat="1" ht="12" customHeight="1">
      <c r="A81" s="470" t="s">
        <v>339</v>
      </c>
      <c r="B81" s="466" t="s">
        <v>340</v>
      </c>
      <c r="C81" s="341"/>
    </row>
    <row r="82" spans="1:3" s="464" customFormat="1" ht="12" customHeight="1">
      <c r="A82" s="470" t="s">
        <v>341</v>
      </c>
      <c r="B82" s="466" t="s">
        <v>342</v>
      </c>
      <c r="C82" s="341"/>
    </row>
    <row r="83" spans="1:3" s="464" customFormat="1" ht="12" customHeight="1" thickBot="1">
      <c r="A83" s="471" t="s">
        <v>343</v>
      </c>
      <c r="B83" s="333" t="s">
        <v>344</v>
      </c>
      <c r="C83" s="341"/>
    </row>
    <row r="84" spans="1:3" s="464" customFormat="1" ht="12" customHeight="1" thickBot="1">
      <c r="A84" s="513" t="s">
        <v>345</v>
      </c>
      <c r="B84" s="331" t="s">
        <v>485</v>
      </c>
      <c r="C84" s="511"/>
    </row>
    <row r="85" spans="1:3" s="464" customFormat="1" ht="13.5" customHeight="1" thickBot="1">
      <c r="A85" s="513" t="s">
        <v>347</v>
      </c>
      <c r="B85" s="331" t="s">
        <v>346</v>
      </c>
      <c r="C85" s="511"/>
    </row>
    <row r="86" spans="1:3" s="464" customFormat="1" ht="15.75" customHeight="1" thickBot="1">
      <c r="A86" s="513" t="s">
        <v>359</v>
      </c>
      <c r="B86" s="472" t="s">
        <v>488</v>
      </c>
      <c r="C86" s="342">
        <f>+C63+C67+C72+C75+C79+C85+C84</f>
        <v>0</v>
      </c>
    </row>
    <row r="87" spans="1:3" s="464" customFormat="1" ht="16.5" customHeight="1" thickBot="1">
      <c r="A87" s="514" t="s">
        <v>487</v>
      </c>
      <c r="B87" s="473" t="s">
        <v>489</v>
      </c>
      <c r="C87" s="342">
        <f>+C62+C86</f>
        <v>0</v>
      </c>
    </row>
    <row r="88" spans="1:3" s="464" customFormat="1" ht="83.25" customHeight="1">
      <c r="A88" s="5"/>
      <c r="B88" s="6"/>
      <c r="C88" s="343"/>
    </row>
    <row r="89" spans="1:3" ht="16.5" customHeight="1">
      <c r="A89" s="627" t="s">
        <v>47</v>
      </c>
      <c r="B89" s="627"/>
      <c r="C89" s="627"/>
    </row>
    <row r="90" spans="1:3" s="474" customFormat="1" ht="16.5" customHeight="1" thickBot="1">
      <c r="A90" s="628" t="s">
        <v>157</v>
      </c>
      <c r="B90" s="628"/>
      <c r="C90" s="163" t="s">
        <v>235</v>
      </c>
    </row>
    <row r="91" spans="1:3" ht="37.5" customHeight="1" thickBot="1">
      <c r="A91" s="23" t="s">
        <v>71</v>
      </c>
      <c r="B91" s="24" t="s">
        <v>48</v>
      </c>
      <c r="C91" s="41" t="str">
        <f>+C3</f>
        <v>2016. évi előirányzat</v>
      </c>
    </row>
    <row r="92" spans="1:3" s="463" customFormat="1" ht="12" customHeight="1" thickBot="1">
      <c r="A92" s="33"/>
      <c r="B92" s="34" t="s">
        <v>503</v>
      </c>
      <c r="C92" s="35" t="s">
        <v>504</v>
      </c>
    </row>
    <row r="93" spans="1:3" ht="12" customHeight="1" thickBot="1">
      <c r="A93" s="22" t="s">
        <v>18</v>
      </c>
      <c r="B93" s="31" t="s">
        <v>447</v>
      </c>
      <c r="C93" s="335">
        <f>C94+C95+C96+C97+C98+C111</f>
        <v>0</v>
      </c>
    </row>
    <row r="94" spans="1:3" ht="12" customHeight="1">
      <c r="A94" s="17" t="s">
        <v>100</v>
      </c>
      <c r="B94" s="10" t="s">
        <v>49</v>
      </c>
      <c r="C94" s="337"/>
    </row>
    <row r="95" spans="1:3" ht="12" customHeight="1">
      <c r="A95" s="14" t="s">
        <v>101</v>
      </c>
      <c r="B95" s="8" t="s">
        <v>186</v>
      </c>
      <c r="C95" s="338"/>
    </row>
    <row r="96" spans="1:3" ht="12" customHeight="1">
      <c r="A96" s="14" t="s">
        <v>102</v>
      </c>
      <c r="B96" s="8" t="s">
        <v>143</v>
      </c>
      <c r="C96" s="340"/>
    </row>
    <row r="97" spans="1:3" ht="12" customHeight="1">
      <c r="A97" s="14" t="s">
        <v>103</v>
      </c>
      <c r="B97" s="11" t="s">
        <v>187</v>
      </c>
      <c r="C97" s="340"/>
    </row>
    <row r="98" spans="1:3" ht="12" customHeight="1">
      <c r="A98" s="14" t="s">
        <v>114</v>
      </c>
      <c r="B98" s="19" t="s">
        <v>188</v>
      </c>
      <c r="C98" s="340"/>
    </row>
    <row r="99" spans="1:3" ht="12" customHeight="1">
      <c r="A99" s="14" t="s">
        <v>104</v>
      </c>
      <c r="B99" s="8" t="s">
        <v>452</v>
      </c>
      <c r="C99" s="340"/>
    </row>
    <row r="100" spans="1:3" ht="12" customHeight="1">
      <c r="A100" s="14" t="s">
        <v>105</v>
      </c>
      <c r="B100" s="168" t="s">
        <v>451</v>
      </c>
      <c r="C100" s="340"/>
    </row>
    <row r="101" spans="1:3" ht="12" customHeight="1">
      <c r="A101" s="14" t="s">
        <v>115</v>
      </c>
      <c r="B101" s="168" t="s">
        <v>450</v>
      </c>
      <c r="C101" s="340"/>
    </row>
    <row r="102" spans="1:3" ht="12" customHeight="1">
      <c r="A102" s="14" t="s">
        <v>116</v>
      </c>
      <c r="B102" s="166" t="s">
        <v>362</v>
      </c>
      <c r="C102" s="340"/>
    </row>
    <row r="103" spans="1:3" ht="12" customHeight="1">
      <c r="A103" s="14" t="s">
        <v>117</v>
      </c>
      <c r="B103" s="167" t="s">
        <v>363</v>
      </c>
      <c r="C103" s="340"/>
    </row>
    <row r="104" spans="1:3" ht="12" customHeight="1">
      <c r="A104" s="14" t="s">
        <v>118</v>
      </c>
      <c r="B104" s="167" t="s">
        <v>364</v>
      </c>
      <c r="C104" s="340"/>
    </row>
    <row r="105" spans="1:3" ht="12" customHeight="1">
      <c r="A105" s="14" t="s">
        <v>120</v>
      </c>
      <c r="B105" s="166" t="s">
        <v>365</v>
      </c>
      <c r="C105" s="340"/>
    </row>
    <row r="106" spans="1:3" ht="12" customHeight="1">
      <c r="A106" s="14" t="s">
        <v>189</v>
      </c>
      <c r="B106" s="166" t="s">
        <v>366</v>
      </c>
      <c r="C106" s="340"/>
    </row>
    <row r="107" spans="1:3" ht="12" customHeight="1">
      <c r="A107" s="14" t="s">
        <v>360</v>
      </c>
      <c r="B107" s="167" t="s">
        <v>367</v>
      </c>
      <c r="C107" s="340"/>
    </row>
    <row r="108" spans="1:3" ht="12" customHeight="1">
      <c r="A108" s="13" t="s">
        <v>361</v>
      </c>
      <c r="B108" s="168" t="s">
        <v>368</v>
      </c>
      <c r="C108" s="340"/>
    </row>
    <row r="109" spans="1:3" ht="12" customHeight="1">
      <c r="A109" s="14" t="s">
        <v>448</v>
      </c>
      <c r="B109" s="168" t="s">
        <v>369</v>
      </c>
      <c r="C109" s="340"/>
    </row>
    <row r="110" spans="1:3" ht="12" customHeight="1">
      <c r="A110" s="16" t="s">
        <v>449</v>
      </c>
      <c r="B110" s="168" t="s">
        <v>370</v>
      </c>
      <c r="C110" s="340"/>
    </row>
    <row r="111" spans="1:3" ht="12" customHeight="1">
      <c r="A111" s="14" t="s">
        <v>453</v>
      </c>
      <c r="B111" s="11" t="s">
        <v>50</v>
      </c>
      <c r="C111" s="338"/>
    </row>
    <row r="112" spans="1:3" ht="12" customHeight="1">
      <c r="A112" s="14" t="s">
        <v>454</v>
      </c>
      <c r="B112" s="8" t="s">
        <v>456</v>
      </c>
      <c r="C112" s="338"/>
    </row>
    <row r="113" spans="1:3" ht="12" customHeight="1" thickBot="1">
      <c r="A113" s="18" t="s">
        <v>455</v>
      </c>
      <c r="B113" s="543" t="s">
        <v>457</v>
      </c>
      <c r="C113" s="344"/>
    </row>
    <row r="114" spans="1:3" ht="12" customHeight="1" thickBot="1">
      <c r="A114" s="540" t="s">
        <v>19</v>
      </c>
      <c r="B114" s="541" t="s">
        <v>371</v>
      </c>
      <c r="C114" s="542">
        <f>+C115+C117+C119</f>
        <v>0</v>
      </c>
    </row>
    <row r="115" spans="1:3" ht="12" customHeight="1">
      <c r="A115" s="15" t="s">
        <v>106</v>
      </c>
      <c r="B115" s="8" t="s">
        <v>234</v>
      </c>
      <c r="C115" s="339"/>
    </row>
    <row r="116" spans="1:3" ht="12" customHeight="1">
      <c r="A116" s="15" t="s">
        <v>107</v>
      </c>
      <c r="B116" s="12" t="s">
        <v>375</v>
      </c>
      <c r="C116" s="339"/>
    </row>
    <row r="117" spans="1:3" ht="12" customHeight="1">
      <c r="A117" s="15" t="s">
        <v>108</v>
      </c>
      <c r="B117" s="12" t="s">
        <v>190</v>
      </c>
      <c r="C117" s="338"/>
    </row>
    <row r="118" spans="1:3" ht="12" customHeight="1">
      <c r="A118" s="15" t="s">
        <v>109</v>
      </c>
      <c r="B118" s="12" t="s">
        <v>376</v>
      </c>
      <c r="C118" s="303"/>
    </row>
    <row r="119" spans="1:3" ht="12" customHeight="1">
      <c r="A119" s="15" t="s">
        <v>110</v>
      </c>
      <c r="B119" s="333" t="s">
        <v>237</v>
      </c>
      <c r="C119" s="303"/>
    </row>
    <row r="120" spans="1:3" ht="12" customHeight="1">
      <c r="A120" s="15" t="s">
        <v>119</v>
      </c>
      <c r="B120" s="332" t="s">
        <v>438</v>
      </c>
      <c r="C120" s="303"/>
    </row>
    <row r="121" spans="1:3" ht="12" customHeight="1">
      <c r="A121" s="15" t="s">
        <v>121</v>
      </c>
      <c r="B121" s="461" t="s">
        <v>381</v>
      </c>
      <c r="C121" s="303"/>
    </row>
    <row r="122" spans="1:3" ht="15.75">
      <c r="A122" s="15" t="s">
        <v>191</v>
      </c>
      <c r="B122" s="167" t="s">
        <v>364</v>
      </c>
      <c r="C122" s="303"/>
    </row>
    <row r="123" spans="1:3" ht="12" customHeight="1">
      <c r="A123" s="15" t="s">
        <v>192</v>
      </c>
      <c r="B123" s="167" t="s">
        <v>380</v>
      </c>
      <c r="C123" s="303"/>
    </row>
    <row r="124" spans="1:3" ht="12" customHeight="1">
      <c r="A124" s="15" t="s">
        <v>193</v>
      </c>
      <c r="B124" s="167" t="s">
        <v>379</v>
      </c>
      <c r="C124" s="303"/>
    </row>
    <row r="125" spans="1:3" ht="12" customHeight="1">
      <c r="A125" s="15" t="s">
        <v>372</v>
      </c>
      <c r="B125" s="167" t="s">
        <v>367</v>
      </c>
      <c r="C125" s="303"/>
    </row>
    <row r="126" spans="1:3" ht="12" customHeight="1">
      <c r="A126" s="15" t="s">
        <v>373</v>
      </c>
      <c r="B126" s="167" t="s">
        <v>378</v>
      </c>
      <c r="C126" s="303"/>
    </row>
    <row r="127" spans="1:3" ht="16.5" thickBot="1">
      <c r="A127" s="13" t="s">
        <v>374</v>
      </c>
      <c r="B127" s="167" t="s">
        <v>377</v>
      </c>
      <c r="C127" s="305"/>
    </row>
    <row r="128" spans="1:3" ht="12" customHeight="1" thickBot="1">
      <c r="A128" s="20" t="s">
        <v>20</v>
      </c>
      <c r="B128" s="147" t="s">
        <v>458</v>
      </c>
      <c r="C128" s="336">
        <f>+C93+C114</f>
        <v>0</v>
      </c>
    </row>
    <row r="129" spans="1:3" ht="12" customHeight="1" thickBot="1">
      <c r="A129" s="20" t="s">
        <v>21</v>
      </c>
      <c r="B129" s="147" t="s">
        <v>459</v>
      </c>
      <c r="C129" s="336">
        <f>+C130+C131+C132</f>
        <v>0</v>
      </c>
    </row>
    <row r="130" spans="1:3" ht="12" customHeight="1">
      <c r="A130" s="15" t="s">
        <v>276</v>
      </c>
      <c r="B130" s="12" t="s">
        <v>466</v>
      </c>
      <c r="C130" s="303"/>
    </row>
    <row r="131" spans="1:3" ht="12" customHeight="1">
      <c r="A131" s="15" t="s">
        <v>277</v>
      </c>
      <c r="B131" s="12" t="s">
        <v>467</v>
      </c>
      <c r="C131" s="303"/>
    </row>
    <row r="132" spans="1:3" ht="12" customHeight="1" thickBot="1">
      <c r="A132" s="13" t="s">
        <v>278</v>
      </c>
      <c r="B132" s="12" t="s">
        <v>468</v>
      </c>
      <c r="C132" s="303"/>
    </row>
    <row r="133" spans="1:3" ht="12" customHeight="1" thickBot="1">
      <c r="A133" s="20" t="s">
        <v>22</v>
      </c>
      <c r="B133" s="147" t="s">
        <v>460</v>
      </c>
      <c r="C133" s="336">
        <f>SUM(C134:C139)</f>
        <v>0</v>
      </c>
    </row>
    <row r="134" spans="1:3" ht="12" customHeight="1">
      <c r="A134" s="15" t="s">
        <v>93</v>
      </c>
      <c r="B134" s="9" t="s">
        <v>469</v>
      </c>
      <c r="C134" s="303"/>
    </row>
    <row r="135" spans="1:3" ht="12" customHeight="1">
      <c r="A135" s="15" t="s">
        <v>94</v>
      </c>
      <c r="B135" s="9" t="s">
        <v>461</v>
      </c>
      <c r="C135" s="303"/>
    </row>
    <row r="136" spans="1:3" ht="12" customHeight="1">
      <c r="A136" s="15" t="s">
        <v>95</v>
      </c>
      <c r="B136" s="9" t="s">
        <v>462</v>
      </c>
      <c r="C136" s="303"/>
    </row>
    <row r="137" spans="1:3" ht="12" customHeight="1">
      <c r="A137" s="15" t="s">
        <v>178</v>
      </c>
      <c r="B137" s="9" t="s">
        <v>463</v>
      </c>
      <c r="C137" s="303"/>
    </row>
    <row r="138" spans="1:3" ht="12" customHeight="1">
      <c r="A138" s="15" t="s">
        <v>179</v>
      </c>
      <c r="B138" s="9" t="s">
        <v>464</v>
      </c>
      <c r="C138" s="303"/>
    </row>
    <row r="139" spans="1:3" ht="12" customHeight="1" thickBot="1">
      <c r="A139" s="13" t="s">
        <v>180</v>
      </c>
      <c r="B139" s="9" t="s">
        <v>465</v>
      </c>
      <c r="C139" s="303"/>
    </row>
    <row r="140" spans="1:3" ht="12" customHeight="1" thickBot="1">
      <c r="A140" s="20" t="s">
        <v>23</v>
      </c>
      <c r="B140" s="147" t="s">
        <v>473</v>
      </c>
      <c r="C140" s="342">
        <f>+C141+C142+C143+C144</f>
        <v>0</v>
      </c>
    </row>
    <row r="141" spans="1:3" ht="12" customHeight="1">
      <c r="A141" s="15" t="s">
        <v>96</v>
      </c>
      <c r="B141" s="9" t="s">
        <v>382</v>
      </c>
      <c r="C141" s="303"/>
    </row>
    <row r="142" spans="1:3" ht="12" customHeight="1">
      <c r="A142" s="15" t="s">
        <v>97</v>
      </c>
      <c r="B142" s="9" t="s">
        <v>383</v>
      </c>
      <c r="C142" s="303"/>
    </row>
    <row r="143" spans="1:3" ht="12" customHeight="1">
      <c r="A143" s="15" t="s">
        <v>296</v>
      </c>
      <c r="B143" s="9" t="s">
        <v>474</v>
      </c>
      <c r="C143" s="303"/>
    </row>
    <row r="144" spans="1:3" ht="12" customHeight="1" thickBot="1">
      <c r="A144" s="13" t="s">
        <v>297</v>
      </c>
      <c r="B144" s="7" t="s">
        <v>402</v>
      </c>
      <c r="C144" s="303"/>
    </row>
    <row r="145" spans="1:3" ht="12" customHeight="1" thickBot="1">
      <c r="A145" s="20" t="s">
        <v>24</v>
      </c>
      <c r="B145" s="147" t="s">
        <v>475</v>
      </c>
      <c r="C145" s="345">
        <f>SUM(C146:C150)</f>
        <v>0</v>
      </c>
    </row>
    <row r="146" spans="1:3" ht="12" customHeight="1">
      <c r="A146" s="15" t="s">
        <v>98</v>
      </c>
      <c r="B146" s="9" t="s">
        <v>470</v>
      </c>
      <c r="C146" s="303"/>
    </row>
    <row r="147" spans="1:3" ht="12" customHeight="1">
      <c r="A147" s="15" t="s">
        <v>99</v>
      </c>
      <c r="B147" s="9" t="s">
        <v>477</v>
      </c>
      <c r="C147" s="303"/>
    </row>
    <row r="148" spans="1:3" ht="12" customHeight="1">
      <c r="A148" s="15" t="s">
        <v>308</v>
      </c>
      <c r="B148" s="9" t="s">
        <v>472</v>
      </c>
      <c r="C148" s="303"/>
    </row>
    <row r="149" spans="1:3" ht="12" customHeight="1">
      <c r="A149" s="15" t="s">
        <v>309</v>
      </c>
      <c r="B149" s="9" t="s">
        <v>478</v>
      </c>
      <c r="C149" s="303"/>
    </row>
    <row r="150" spans="1:3" ht="12" customHeight="1" thickBot="1">
      <c r="A150" s="15" t="s">
        <v>476</v>
      </c>
      <c r="B150" s="9" t="s">
        <v>479</v>
      </c>
      <c r="C150" s="303"/>
    </row>
    <row r="151" spans="1:3" ht="12" customHeight="1" thickBot="1">
      <c r="A151" s="20" t="s">
        <v>25</v>
      </c>
      <c r="B151" s="147" t="s">
        <v>480</v>
      </c>
      <c r="C151" s="544"/>
    </row>
    <row r="152" spans="1:3" ht="12" customHeight="1" thickBot="1">
      <c r="A152" s="20" t="s">
        <v>26</v>
      </c>
      <c r="B152" s="147" t="s">
        <v>481</v>
      </c>
      <c r="C152" s="544"/>
    </row>
    <row r="153" spans="1:9" ht="15" customHeight="1" thickBot="1">
      <c r="A153" s="20" t="s">
        <v>27</v>
      </c>
      <c r="B153" s="147" t="s">
        <v>483</v>
      </c>
      <c r="C153" s="475">
        <f>+C129+C133+C140+C145+C151+C152</f>
        <v>0</v>
      </c>
      <c r="F153" s="476"/>
      <c r="G153" s="477"/>
      <c r="H153" s="477"/>
      <c r="I153" s="477"/>
    </row>
    <row r="154" spans="1:3" s="464" customFormat="1" ht="12.75" customHeight="1" thickBot="1">
      <c r="A154" s="334" t="s">
        <v>28</v>
      </c>
      <c r="B154" s="427" t="s">
        <v>482</v>
      </c>
      <c r="C154" s="475">
        <f>+C128+C153</f>
        <v>0</v>
      </c>
    </row>
    <row r="155" ht="7.5" customHeight="1"/>
    <row r="156" spans="1:3" ht="15.75">
      <c r="A156" s="629" t="s">
        <v>384</v>
      </c>
      <c r="B156" s="629"/>
      <c r="C156" s="629"/>
    </row>
    <row r="157" spans="1:3" ht="15" customHeight="1" thickBot="1">
      <c r="A157" s="626" t="s">
        <v>158</v>
      </c>
      <c r="B157" s="626"/>
      <c r="C157" s="346" t="s">
        <v>235</v>
      </c>
    </row>
    <row r="158" spans="1:4" ht="13.5" customHeight="1" thickBot="1">
      <c r="A158" s="20">
        <v>1</v>
      </c>
      <c r="B158" s="30" t="s">
        <v>484</v>
      </c>
      <c r="C158" s="336">
        <f>+C62-C128</f>
        <v>0</v>
      </c>
      <c r="D158" s="478"/>
    </row>
    <row r="159" spans="1:3" ht="27.75" customHeight="1" thickBot="1">
      <c r="A159" s="20" t="s">
        <v>19</v>
      </c>
      <c r="B159" s="30" t="s">
        <v>490</v>
      </c>
      <c r="C159" s="336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CE,Félkövér"&amp;12Elek Város Önkormányzat
2016. ÉVI KÖLTSÉGVETÉS
ÁLLAMIGAZGATÁSI FELADATAINAK MÉRLEGE
&amp;R&amp;"Times New Roman CE,Félkövér dőlt"&amp;11 1.4. melléklet a .1/2016. (II.23.)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D20" sqref="D20"/>
    </sheetView>
  </sheetViews>
  <sheetFormatPr defaultColWidth="9.00390625" defaultRowHeight="12.75"/>
  <cols>
    <col min="1" max="1" width="6.875" style="58" customWidth="1"/>
    <col min="2" max="2" width="55.125" style="220" customWidth="1"/>
    <col min="3" max="3" width="16.375" style="58" customWidth="1"/>
    <col min="4" max="4" width="55.125" style="58" customWidth="1"/>
    <col min="5" max="5" width="16.375" style="58" customWidth="1"/>
    <col min="6" max="6" width="4.875" style="58" customWidth="1"/>
    <col min="7" max="16384" width="9.375" style="58" customWidth="1"/>
  </cols>
  <sheetData>
    <row r="1" spans="2:6" ht="39.75" customHeight="1">
      <c r="B1" s="358" t="s">
        <v>162</v>
      </c>
      <c r="C1" s="359"/>
      <c r="D1" s="359"/>
      <c r="E1" s="359"/>
      <c r="F1" s="632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5:6" ht="14.25" thickBot="1">
      <c r="E2" s="360" t="s">
        <v>62</v>
      </c>
      <c r="F2" s="632"/>
    </row>
    <row r="3" spans="1:6" ht="18" customHeight="1" thickBot="1">
      <c r="A3" s="630" t="s">
        <v>71</v>
      </c>
      <c r="B3" s="361" t="s">
        <v>57</v>
      </c>
      <c r="C3" s="362"/>
      <c r="D3" s="361" t="s">
        <v>58</v>
      </c>
      <c r="E3" s="363"/>
      <c r="F3" s="632"/>
    </row>
    <row r="4" spans="1:6" s="364" customFormat="1" ht="35.25" customHeight="1" thickBot="1">
      <c r="A4" s="631"/>
      <c r="B4" s="221" t="s">
        <v>63</v>
      </c>
      <c r="C4" s="222" t="str">
        <f>+'1.1.sz.mell.'!C3</f>
        <v>2016. évi előirányzat</v>
      </c>
      <c r="D4" s="221" t="s">
        <v>63</v>
      </c>
      <c r="E4" s="55" t="str">
        <f>+C4</f>
        <v>2016. évi előirányzat</v>
      </c>
      <c r="F4" s="632"/>
    </row>
    <row r="5" spans="1:6" s="369" customFormat="1" ht="12" customHeight="1" thickBot="1">
      <c r="A5" s="365"/>
      <c r="B5" s="366" t="s">
        <v>503</v>
      </c>
      <c r="C5" s="367" t="s">
        <v>504</v>
      </c>
      <c r="D5" s="366" t="s">
        <v>505</v>
      </c>
      <c r="E5" s="368" t="s">
        <v>507</v>
      </c>
      <c r="F5" s="632"/>
    </row>
    <row r="6" spans="1:6" ht="12.75" customHeight="1">
      <c r="A6" s="370" t="s">
        <v>18</v>
      </c>
      <c r="B6" s="371" t="s">
        <v>385</v>
      </c>
      <c r="C6" s="347">
        <v>392936</v>
      </c>
      <c r="D6" s="371" t="s">
        <v>64</v>
      </c>
      <c r="E6" s="353">
        <v>276295</v>
      </c>
      <c r="F6" s="632"/>
    </row>
    <row r="7" spans="1:6" ht="12.75" customHeight="1">
      <c r="A7" s="372" t="s">
        <v>19</v>
      </c>
      <c r="B7" s="373" t="s">
        <v>386</v>
      </c>
      <c r="C7" s="348">
        <v>311</v>
      </c>
      <c r="D7" s="373" t="s">
        <v>186</v>
      </c>
      <c r="E7" s="354">
        <v>64668</v>
      </c>
      <c r="F7" s="632"/>
    </row>
    <row r="8" spans="1:6" ht="12.75" customHeight="1">
      <c r="A8" s="372" t="s">
        <v>20</v>
      </c>
      <c r="B8" s="373" t="s">
        <v>407</v>
      </c>
      <c r="C8" s="348"/>
      <c r="D8" s="373" t="s">
        <v>240</v>
      </c>
      <c r="E8" s="354">
        <v>245743</v>
      </c>
      <c r="F8" s="632"/>
    </row>
    <row r="9" spans="1:6" ht="12.75" customHeight="1">
      <c r="A9" s="372" t="s">
        <v>21</v>
      </c>
      <c r="B9" s="373" t="s">
        <v>177</v>
      </c>
      <c r="C9" s="348">
        <v>44000</v>
      </c>
      <c r="D9" s="373" t="s">
        <v>187</v>
      </c>
      <c r="E9" s="354">
        <v>13950</v>
      </c>
      <c r="F9" s="632"/>
    </row>
    <row r="10" spans="1:6" ht="12.75" customHeight="1">
      <c r="A10" s="372" t="s">
        <v>22</v>
      </c>
      <c r="B10" s="374" t="s">
        <v>431</v>
      </c>
      <c r="C10" s="348">
        <v>101023</v>
      </c>
      <c r="D10" s="373" t="s">
        <v>188</v>
      </c>
      <c r="E10" s="354">
        <v>12230</v>
      </c>
      <c r="F10" s="632"/>
    </row>
    <row r="11" spans="1:6" ht="12.75" customHeight="1">
      <c r="A11" s="372" t="s">
        <v>23</v>
      </c>
      <c r="B11" s="373" t="s">
        <v>387</v>
      </c>
      <c r="C11" s="349"/>
      <c r="D11" s="373" t="s">
        <v>50</v>
      </c>
      <c r="E11" s="354">
        <v>20000</v>
      </c>
      <c r="F11" s="632"/>
    </row>
    <row r="12" spans="1:6" ht="12.75" customHeight="1">
      <c r="A12" s="372" t="s">
        <v>24</v>
      </c>
      <c r="B12" s="373" t="s">
        <v>491</v>
      </c>
      <c r="C12" s="348"/>
      <c r="D12" s="48"/>
      <c r="E12" s="354"/>
      <c r="F12" s="632"/>
    </row>
    <row r="13" spans="1:6" ht="12.75" customHeight="1">
      <c r="A13" s="372" t="s">
        <v>25</v>
      </c>
      <c r="B13" s="48"/>
      <c r="C13" s="348"/>
      <c r="D13" s="48"/>
      <c r="E13" s="354"/>
      <c r="F13" s="632"/>
    </row>
    <row r="14" spans="1:6" ht="12.75" customHeight="1">
      <c r="A14" s="372" t="s">
        <v>26</v>
      </c>
      <c r="B14" s="479"/>
      <c r="C14" s="349"/>
      <c r="D14" s="48"/>
      <c r="E14" s="354"/>
      <c r="F14" s="632"/>
    </row>
    <row r="15" spans="1:6" ht="12.75" customHeight="1">
      <c r="A15" s="372" t="s">
        <v>27</v>
      </c>
      <c r="B15" s="48"/>
      <c r="C15" s="348"/>
      <c r="D15" s="48"/>
      <c r="E15" s="354"/>
      <c r="F15" s="632"/>
    </row>
    <row r="16" spans="1:6" ht="12.75" customHeight="1">
      <c r="A16" s="372" t="s">
        <v>28</v>
      </c>
      <c r="B16" s="48"/>
      <c r="C16" s="348"/>
      <c r="D16" s="48"/>
      <c r="E16" s="354"/>
      <c r="F16" s="632"/>
    </row>
    <row r="17" spans="1:6" ht="12.75" customHeight="1" thickBot="1">
      <c r="A17" s="372" t="s">
        <v>29</v>
      </c>
      <c r="B17" s="60"/>
      <c r="C17" s="350"/>
      <c r="D17" s="48"/>
      <c r="E17" s="355"/>
      <c r="F17" s="632"/>
    </row>
    <row r="18" spans="1:6" ht="15.75" customHeight="1" thickBot="1">
      <c r="A18" s="375" t="s">
        <v>30</v>
      </c>
      <c r="B18" s="149" t="s">
        <v>492</v>
      </c>
      <c r="C18" s="351">
        <f>SUM(C6:C17)</f>
        <v>538270</v>
      </c>
      <c r="D18" s="149" t="s">
        <v>393</v>
      </c>
      <c r="E18" s="356">
        <f>SUM(E6:E17)</f>
        <v>632886</v>
      </c>
      <c r="F18" s="632"/>
    </row>
    <row r="19" spans="1:6" ht="12.75" customHeight="1">
      <c r="A19" s="376" t="s">
        <v>31</v>
      </c>
      <c r="B19" s="377" t="s">
        <v>390</v>
      </c>
      <c r="C19" s="546">
        <f>+C20+C21+C22+C23</f>
        <v>94616</v>
      </c>
      <c r="D19" s="378" t="s">
        <v>194</v>
      </c>
      <c r="E19" s="357"/>
      <c r="F19" s="632"/>
    </row>
    <row r="20" spans="1:6" ht="12.75" customHeight="1">
      <c r="A20" s="379" t="s">
        <v>32</v>
      </c>
      <c r="B20" s="378" t="s">
        <v>232</v>
      </c>
      <c r="C20" s="93">
        <v>94616</v>
      </c>
      <c r="D20" s="378" t="s">
        <v>392</v>
      </c>
      <c r="E20" s="94"/>
      <c r="F20" s="632"/>
    </row>
    <row r="21" spans="1:6" ht="12.75" customHeight="1">
      <c r="A21" s="379" t="s">
        <v>33</v>
      </c>
      <c r="B21" s="378" t="s">
        <v>233</v>
      </c>
      <c r="C21" s="93"/>
      <c r="D21" s="378" t="s">
        <v>160</v>
      </c>
      <c r="E21" s="94"/>
      <c r="F21" s="632"/>
    </row>
    <row r="22" spans="1:6" ht="12.75" customHeight="1">
      <c r="A22" s="379" t="s">
        <v>34</v>
      </c>
      <c r="B22" s="378" t="s">
        <v>238</v>
      </c>
      <c r="C22" s="93"/>
      <c r="D22" s="378" t="s">
        <v>161</v>
      </c>
      <c r="E22" s="94"/>
      <c r="F22" s="632"/>
    </row>
    <row r="23" spans="1:6" ht="12.75" customHeight="1">
      <c r="A23" s="379" t="s">
        <v>35</v>
      </c>
      <c r="B23" s="378" t="s">
        <v>239</v>
      </c>
      <c r="C23" s="93"/>
      <c r="D23" s="377" t="s">
        <v>241</v>
      </c>
      <c r="E23" s="94"/>
      <c r="F23" s="632"/>
    </row>
    <row r="24" spans="1:6" ht="12.75" customHeight="1">
      <c r="A24" s="379" t="s">
        <v>36</v>
      </c>
      <c r="B24" s="378" t="s">
        <v>391</v>
      </c>
      <c r="C24" s="380">
        <f>+C25+C26</f>
        <v>0</v>
      </c>
      <c r="D24" s="378" t="s">
        <v>195</v>
      </c>
      <c r="E24" s="94"/>
      <c r="F24" s="632"/>
    </row>
    <row r="25" spans="1:6" ht="12.75" customHeight="1">
      <c r="A25" s="376" t="s">
        <v>37</v>
      </c>
      <c r="B25" s="377" t="s">
        <v>388</v>
      </c>
      <c r="C25" s="352"/>
      <c r="D25" s="371" t="s">
        <v>474</v>
      </c>
      <c r="E25" s="357"/>
      <c r="F25" s="632"/>
    </row>
    <row r="26" spans="1:6" ht="12.75" customHeight="1">
      <c r="A26" s="379" t="s">
        <v>38</v>
      </c>
      <c r="B26" s="378" t="s">
        <v>389</v>
      </c>
      <c r="C26" s="93"/>
      <c r="D26" s="373" t="s">
        <v>480</v>
      </c>
      <c r="E26" s="94"/>
      <c r="F26" s="632"/>
    </row>
    <row r="27" spans="1:6" ht="12.75" customHeight="1">
      <c r="A27" s="372" t="s">
        <v>39</v>
      </c>
      <c r="B27" s="378" t="s">
        <v>485</v>
      </c>
      <c r="C27" s="93"/>
      <c r="D27" s="373" t="s">
        <v>481</v>
      </c>
      <c r="E27" s="94"/>
      <c r="F27" s="632"/>
    </row>
    <row r="28" spans="1:6" ht="12.75" customHeight="1" thickBot="1">
      <c r="A28" s="441" t="s">
        <v>40</v>
      </c>
      <c r="B28" s="377" t="s">
        <v>346</v>
      </c>
      <c r="C28" s="352"/>
      <c r="D28" s="481"/>
      <c r="E28" s="357"/>
      <c r="F28" s="632"/>
    </row>
    <row r="29" spans="1:6" ht="15.75" customHeight="1" thickBot="1">
      <c r="A29" s="375" t="s">
        <v>41</v>
      </c>
      <c r="B29" s="149" t="s">
        <v>493</v>
      </c>
      <c r="C29" s="351">
        <f>+C19+C24+C27+C28</f>
        <v>94616</v>
      </c>
      <c r="D29" s="149" t="s">
        <v>495</v>
      </c>
      <c r="E29" s="356">
        <f>SUM(E19:E28)</f>
        <v>0</v>
      </c>
      <c r="F29" s="632"/>
    </row>
    <row r="30" spans="1:6" ht="13.5" thickBot="1">
      <c r="A30" s="375" t="s">
        <v>42</v>
      </c>
      <c r="B30" s="381" t="s">
        <v>494</v>
      </c>
      <c r="C30" s="382">
        <f>+C18+C29</f>
        <v>632886</v>
      </c>
      <c r="D30" s="381" t="s">
        <v>496</v>
      </c>
      <c r="E30" s="382">
        <f>+E18+E29</f>
        <v>632886</v>
      </c>
      <c r="F30" s="632"/>
    </row>
    <row r="31" spans="1:6" ht="13.5" thickBot="1">
      <c r="A31" s="375" t="s">
        <v>43</v>
      </c>
      <c r="B31" s="381" t="s">
        <v>172</v>
      </c>
      <c r="C31" s="382">
        <f>IF(C18-E18&lt;0,E18-C18,"-")</f>
        <v>94616</v>
      </c>
      <c r="D31" s="381" t="s">
        <v>173</v>
      </c>
      <c r="E31" s="382" t="str">
        <f>IF(C18-E18&gt;0,C18-E18,"-")</f>
        <v>-</v>
      </c>
      <c r="F31" s="632"/>
    </row>
    <row r="32" spans="1:6" ht="13.5" thickBot="1">
      <c r="A32" s="375" t="s">
        <v>44</v>
      </c>
      <c r="B32" s="381" t="s">
        <v>242</v>
      </c>
      <c r="C32" s="382" t="str">
        <f>IF(C18+C29-E30&lt;0,E30-(C18+C29),"-")</f>
        <v>-</v>
      </c>
      <c r="D32" s="381" t="s">
        <v>243</v>
      </c>
      <c r="E32" s="382" t="str">
        <f>IF(C18+C29-E30&gt;0,C18+C29-E30,"-")</f>
        <v>-</v>
      </c>
      <c r="F32" s="632"/>
    </row>
    <row r="33" spans="2:4" ht="18.75">
      <c r="B33" s="633"/>
      <c r="C33" s="633"/>
      <c r="D33" s="63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D19" sqref="D19"/>
    </sheetView>
  </sheetViews>
  <sheetFormatPr defaultColWidth="9.00390625" defaultRowHeight="12.75"/>
  <cols>
    <col min="1" max="1" width="6.875" style="58" customWidth="1"/>
    <col min="2" max="2" width="55.125" style="220" customWidth="1"/>
    <col min="3" max="3" width="16.375" style="58" customWidth="1"/>
    <col min="4" max="4" width="55.125" style="58" customWidth="1"/>
    <col min="5" max="5" width="16.375" style="58" customWidth="1"/>
    <col min="6" max="6" width="4.875" style="58" customWidth="1"/>
    <col min="7" max="16384" width="9.375" style="58" customWidth="1"/>
  </cols>
  <sheetData>
    <row r="1" spans="2:6" ht="31.5">
      <c r="B1" s="358" t="s">
        <v>163</v>
      </c>
      <c r="C1" s="359"/>
      <c r="D1" s="359"/>
      <c r="E1" s="359"/>
      <c r="F1" s="632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5:6" ht="14.25" thickBot="1">
      <c r="E2" s="360" t="s">
        <v>62</v>
      </c>
      <c r="F2" s="632"/>
    </row>
    <row r="3" spans="1:6" ht="13.5" thickBot="1">
      <c r="A3" s="634" t="s">
        <v>71</v>
      </c>
      <c r="B3" s="361" t="s">
        <v>57</v>
      </c>
      <c r="C3" s="362"/>
      <c r="D3" s="361" t="s">
        <v>58</v>
      </c>
      <c r="E3" s="363"/>
      <c r="F3" s="632"/>
    </row>
    <row r="4" spans="1:6" s="364" customFormat="1" ht="24.75" thickBot="1">
      <c r="A4" s="635"/>
      <c r="B4" s="221" t="s">
        <v>63</v>
      </c>
      <c r="C4" s="222" t="str">
        <f>+'2.1.sz.mell  '!C4</f>
        <v>2016. évi előirányzat</v>
      </c>
      <c r="D4" s="221" t="s">
        <v>63</v>
      </c>
      <c r="E4" s="222" t="str">
        <f>+'2.1.sz.mell  '!C4</f>
        <v>2016. évi előirányzat</v>
      </c>
      <c r="F4" s="632"/>
    </row>
    <row r="5" spans="1:6" s="364" customFormat="1" ht="13.5" thickBot="1">
      <c r="A5" s="365"/>
      <c r="B5" s="366" t="s">
        <v>503</v>
      </c>
      <c r="C5" s="367" t="s">
        <v>504</v>
      </c>
      <c r="D5" s="366" t="s">
        <v>505</v>
      </c>
      <c r="E5" s="368" t="s">
        <v>507</v>
      </c>
      <c r="F5" s="632"/>
    </row>
    <row r="6" spans="1:6" ht="12.75" customHeight="1">
      <c r="A6" s="370" t="s">
        <v>18</v>
      </c>
      <c r="B6" s="371" t="s">
        <v>394</v>
      </c>
      <c r="C6" s="347"/>
      <c r="D6" s="371" t="s">
        <v>234</v>
      </c>
      <c r="E6" s="353">
        <v>635</v>
      </c>
      <c r="F6" s="632"/>
    </row>
    <row r="7" spans="1:6" ht="12.75">
      <c r="A7" s="372" t="s">
        <v>19</v>
      </c>
      <c r="B7" s="373" t="s">
        <v>395</v>
      </c>
      <c r="C7" s="348"/>
      <c r="D7" s="373" t="s">
        <v>400</v>
      </c>
      <c r="E7" s="354"/>
      <c r="F7" s="632"/>
    </row>
    <row r="8" spans="1:6" ht="12.75" customHeight="1">
      <c r="A8" s="372" t="s">
        <v>20</v>
      </c>
      <c r="B8" s="373" t="s">
        <v>10</v>
      </c>
      <c r="C8" s="348"/>
      <c r="D8" s="373" t="s">
        <v>190</v>
      </c>
      <c r="E8" s="354"/>
      <c r="F8" s="632"/>
    </row>
    <row r="9" spans="1:6" ht="12.75" customHeight="1">
      <c r="A9" s="372" t="s">
        <v>21</v>
      </c>
      <c r="B9" s="373" t="s">
        <v>396</v>
      </c>
      <c r="C9" s="348"/>
      <c r="D9" s="373" t="s">
        <v>401</v>
      </c>
      <c r="E9" s="354"/>
      <c r="F9" s="632"/>
    </row>
    <row r="10" spans="1:6" ht="12.75" customHeight="1">
      <c r="A10" s="372" t="s">
        <v>22</v>
      </c>
      <c r="B10" s="373" t="s">
        <v>397</v>
      </c>
      <c r="C10" s="348"/>
      <c r="D10" s="373" t="s">
        <v>237</v>
      </c>
      <c r="E10" s="354">
        <v>3424</v>
      </c>
      <c r="F10" s="632"/>
    </row>
    <row r="11" spans="1:6" ht="12.75" customHeight="1">
      <c r="A11" s="372" t="s">
        <v>23</v>
      </c>
      <c r="B11" s="373" t="s">
        <v>398</v>
      </c>
      <c r="C11" s="349"/>
      <c r="D11" s="482"/>
      <c r="E11" s="354"/>
      <c r="F11" s="632"/>
    </row>
    <row r="12" spans="1:6" ht="12.75" customHeight="1">
      <c r="A12" s="372" t="s">
        <v>24</v>
      </c>
      <c r="B12" s="48"/>
      <c r="C12" s="348"/>
      <c r="D12" s="482"/>
      <c r="E12" s="354"/>
      <c r="F12" s="632"/>
    </row>
    <row r="13" spans="1:6" ht="12.75" customHeight="1">
      <c r="A13" s="372" t="s">
        <v>25</v>
      </c>
      <c r="B13" s="48"/>
      <c r="C13" s="348"/>
      <c r="D13" s="483"/>
      <c r="E13" s="354"/>
      <c r="F13" s="632"/>
    </row>
    <row r="14" spans="1:6" ht="12.75" customHeight="1">
      <c r="A14" s="372" t="s">
        <v>26</v>
      </c>
      <c r="B14" s="480"/>
      <c r="C14" s="349"/>
      <c r="D14" s="482"/>
      <c r="E14" s="354"/>
      <c r="F14" s="632"/>
    </row>
    <row r="15" spans="1:6" ht="12.75">
      <c r="A15" s="372" t="s">
        <v>27</v>
      </c>
      <c r="B15" s="48"/>
      <c r="C15" s="349"/>
      <c r="D15" s="482"/>
      <c r="E15" s="354"/>
      <c r="F15" s="632"/>
    </row>
    <row r="16" spans="1:6" ht="12.75" customHeight="1" thickBot="1">
      <c r="A16" s="441" t="s">
        <v>28</v>
      </c>
      <c r="B16" s="481"/>
      <c r="C16" s="443"/>
      <c r="D16" s="442" t="s">
        <v>50</v>
      </c>
      <c r="E16" s="403"/>
      <c r="F16" s="632"/>
    </row>
    <row r="17" spans="1:6" ht="15.75" customHeight="1" thickBot="1">
      <c r="A17" s="375" t="s">
        <v>29</v>
      </c>
      <c r="B17" s="149" t="s">
        <v>408</v>
      </c>
      <c r="C17" s="351">
        <f>+C6+C8+C9+C11+C12+C13+C14+C15+C16</f>
        <v>0</v>
      </c>
      <c r="D17" s="149" t="s">
        <v>409</v>
      </c>
      <c r="E17" s="356">
        <f>+E6+E8+E10+E11+E12+E13+E14+E15+E16</f>
        <v>4059</v>
      </c>
      <c r="F17" s="632"/>
    </row>
    <row r="18" spans="1:6" ht="12.75" customHeight="1">
      <c r="A18" s="370" t="s">
        <v>30</v>
      </c>
      <c r="B18" s="385" t="s">
        <v>255</v>
      </c>
      <c r="C18" s="392">
        <f>+C19+C20+C21+C22+C23</f>
        <v>4059</v>
      </c>
      <c r="D18" s="378" t="s">
        <v>194</v>
      </c>
      <c r="E18" s="91"/>
      <c r="F18" s="632"/>
    </row>
    <row r="19" spans="1:6" ht="12.75" customHeight="1">
      <c r="A19" s="372" t="s">
        <v>31</v>
      </c>
      <c r="B19" s="386" t="s">
        <v>244</v>
      </c>
      <c r="C19" s="93">
        <v>4059</v>
      </c>
      <c r="D19" s="378" t="s">
        <v>197</v>
      </c>
      <c r="E19" s="94"/>
      <c r="F19" s="632"/>
    </row>
    <row r="20" spans="1:6" ht="12.75" customHeight="1">
      <c r="A20" s="370" t="s">
        <v>32</v>
      </c>
      <c r="B20" s="386" t="s">
        <v>245</v>
      </c>
      <c r="C20" s="93"/>
      <c r="D20" s="378" t="s">
        <v>160</v>
      </c>
      <c r="E20" s="94"/>
      <c r="F20" s="632"/>
    </row>
    <row r="21" spans="1:6" ht="12.75" customHeight="1">
      <c r="A21" s="372" t="s">
        <v>33</v>
      </c>
      <c r="B21" s="386" t="s">
        <v>246</v>
      </c>
      <c r="C21" s="93"/>
      <c r="D21" s="378" t="s">
        <v>161</v>
      </c>
      <c r="E21" s="94"/>
      <c r="F21" s="632"/>
    </row>
    <row r="22" spans="1:6" ht="12.75" customHeight="1">
      <c r="A22" s="370" t="s">
        <v>34</v>
      </c>
      <c r="B22" s="386" t="s">
        <v>247</v>
      </c>
      <c r="C22" s="93"/>
      <c r="D22" s="377" t="s">
        <v>241</v>
      </c>
      <c r="E22" s="94"/>
      <c r="F22" s="632"/>
    </row>
    <row r="23" spans="1:6" ht="12.75" customHeight="1">
      <c r="A23" s="372" t="s">
        <v>35</v>
      </c>
      <c r="B23" s="387" t="s">
        <v>248</v>
      </c>
      <c r="C23" s="93"/>
      <c r="D23" s="378" t="s">
        <v>198</v>
      </c>
      <c r="E23" s="94"/>
      <c r="F23" s="632"/>
    </row>
    <row r="24" spans="1:6" ht="12.75" customHeight="1">
      <c r="A24" s="370" t="s">
        <v>36</v>
      </c>
      <c r="B24" s="388" t="s">
        <v>249</v>
      </c>
      <c r="C24" s="380">
        <f>+C25+C26+C27+C28+C29</f>
        <v>0</v>
      </c>
      <c r="D24" s="389" t="s">
        <v>196</v>
      </c>
      <c r="E24" s="94"/>
      <c r="F24" s="632"/>
    </row>
    <row r="25" spans="1:6" ht="12.75" customHeight="1">
      <c r="A25" s="372" t="s">
        <v>37</v>
      </c>
      <c r="B25" s="387" t="s">
        <v>250</v>
      </c>
      <c r="C25" s="93"/>
      <c r="D25" s="389" t="s">
        <v>402</v>
      </c>
      <c r="E25" s="94"/>
      <c r="F25" s="632"/>
    </row>
    <row r="26" spans="1:6" ht="12.75" customHeight="1">
      <c r="A26" s="370" t="s">
        <v>38</v>
      </c>
      <c r="B26" s="387" t="s">
        <v>251</v>
      </c>
      <c r="C26" s="93"/>
      <c r="D26" s="384"/>
      <c r="E26" s="94"/>
      <c r="F26" s="632"/>
    </row>
    <row r="27" spans="1:6" ht="12.75" customHeight="1">
      <c r="A27" s="372" t="s">
        <v>39</v>
      </c>
      <c r="B27" s="386" t="s">
        <v>252</v>
      </c>
      <c r="C27" s="93"/>
      <c r="D27" s="145"/>
      <c r="E27" s="94"/>
      <c r="F27" s="632"/>
    </row>
    <row r="28" spans="1:6" ht="12.75" customHeight="1">
      <c r="A28" s="370" t="s">
        <v>40</v>
      </c>
      <c r="B28" s="390" t="s">
        <v>253</v>
      </c>
      <c r="C28" s="93"/>
      <c r="D28" s="48"/>
      <c r="E28" s="94"/>
      <c r="F28" s="632"/>
    </row>
    <row r="29" spans="1:6" ht="12.75" customHeight="1" thickBot="1">
      <c r="A29" s="372" t="s">
        <v>41</v>
      </c>
      <c r="B29" s="391" t="s">
        <v>254</v>
      </c>
      <c r="C29" s="93"/>
      <c r="D29" s="145"/>
      <c r="E29" s="94"/>
      <c r="F29" s="632"/>
    </row>
    <row r="30" spans="1:6" ht="21.75" customHeight="1" thickBot="1">
      <c r="A30" s="375" t="s">
        <v>42</v>
      </c>
      <c r="B30" s="149" t="s">
        <v>399</v>
      </c>
      <c r="C30" s="351">
        <f>+C18+C24</f>
        <v>4059</v>
      </c>
      <c r="D30" s="149" t="s">
        <v>403</v>
      </c>
      <c r="E30" s="356">
        <f>SUM(E18:E29)</f>
        <v>0</v>
      </c>
      <c r="F30" s="632"/>
    </row>
    <row r="31" spans="1:6" ht="13.5" thickBot="1">
      <c r="A31" s="375" t="s">
        <v>43</v>
      </c>
      <c r="B31" s="381" t="s">
        <v>404</v>
      </c>
      <c r="C31" s="382">
        <f>+C17+C30</f>
        <v>4059</v>
      </c>
      <c r="D31" s="381" t="s">
        <v>405</v>
      </c>
      <c r="E31" s="382">
        <f>+E17+E30</f>
        <v>4059</v>
      </c>
      <c r="F31" s="632"/>
    </row>
    <row r="32" spans="1:6" ht="13.5" thickBot="1">
      <c r="A32" s="375" t="s">
        <v>44</v>
      </c>
      <c r="B32" s="381" t="s">
        <v>172</v>
      </c>
      <c r="C32" s="382">
        <f>IF(C17-E17&lt;0,E17-C17,"-")</f>
        <v>4059</v>
      </c>
      <c r="D32" s="381" t="s">
        <v>173</v>
      </c>
      <c r="E32" s="382" t="str">
        <f>IF(C17-E17&gt;0,C17-E17,"-")</f>
        <v>-</v>
      </c>
      <c r="F32" s="632"/>
    </row>
    <row r="33" spans="1:6" ht="13.5" thickBot="1">
      <c r="A33" s="375" t="s">
        <v>45</v>
      </c>
      <c r="B33" s="381" t="s">
        <v>242</v>
      </c>
      <c r="C33" s="382" t="str">
        <f>IF(C17+C30-E26&lt;0,E26-(C17+C30),"-")</f>
        <v>-</v>
      </c>
      <c r="D33" s="381" t="s">
        <v>243</v>
      </c>
      <c r="E33" s="382">
        <f>IF(C17+C30-E26&gt;0,C17+C30-E26,"-")</f>
        <v>4059</v>
      </c>
      <c r="F33" s="63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0" t="s">
        <v>155</v>
      </c>
      <c r="E1" s="153" t="s">
        <v>159</v>
      </c>
    </row>
    <row r="3" spans="1:5" ht="12.75">
      <c r="A3" s="159"/>
      <c r="B3" s="160"/>
      <c r="C3" s="159"/>
      <c r="D3" s="162"/>
      <c r="E3" s="160"/>
    </row>
    <row r="4" spans="1:5" ht="15.75">
      <c r="A4" s="102" t="str">
        <f>+ÖSSZEFÜGGÉSEK!A5</f>
        <v>2016. évi előirányzat BEVÉTELEK</v>
      </c>
      <c r="B4" s="161"/>
      <c r="C4" s="170"/>
      <c r="D4" s="162"/>
      <c r="E4" s="160"/>
    </row>
    <row r="5" spans="1:5" ht="12.75">
      <c r="A5" s="159"/>
      <c r="B5" s="160"/>
      <c r="C5" s="159"/>
      <c r="D5" s="162"/>
      <c r="E5" s="160"/>
    </row>
    <row r="6" spans="1:5" ht="12.75">
      <c r="A6" s="159" t="s">
        <v>552</v>
      </c>
      <c r="B6" s="160">
        <f>+'1.1.sz.mell.'!C62</f>
        <v>538270</v>
      </c>
      <c r="C6" s="159" t="s">
        <v>497</v>
      </c>
      <c r="D6" s="162">
        <f>+'2.1.sz.mell  '!C18+'2.2.sz.mell  '!C17</f>
        <v>538270</v>
      </c>
      <c r="E6" s="160">
        <f aca="true" t="shared" si="0" ref="E6:E15">+B6-D6</f>
        <v>0</v>
      </c>
    </row>
    <row r="7" spans="1:5" ht="12.75">
      <c r="A7" s="159" t="s">
        <v>553</v>
      </c>
      <c r="B7" s="160">
        <f>+'1.1.sz.mell.'!C86</f>
        <v>98675</v>
      </c>
      <c r="C7" s="159" t="s">
        <v>498</v>
      </c>
      <c r="D7" s="162">
        <f>+'2.1.sz.mell  '!C29+'2.2.sz.mell  '!C30</f>
        <v>98675</v>
      </c>
      <c r="E7" s="160">
        <f t="shared" si="0"/>
        <v>0</v>
      </c>
    </row>
    <row r="8" spans="1:5" ht="12.75">
      <c r="A8" s="159" t="s">
        <v>554</v>
      </c>
      <c r="B8" s="160">
        <f>+'1.1.sz.mell.'!C87</f>
        <v>636945</v>
      </c>
      <c r="C8" s="159" t="s">
        <v>499</v>
      </c>
      <c r="D8" s="162">
        <f>+'2.1.sz.mell  '!C30+'2.2.sz.mell  '!C31</f>
        <v>636945</v>
      </c>
      <c r="E8" s="160">
        <f t="shared" si="0"/>
        <v>0</v>
      </c>
    </row>
    <row r="9" spans="1:5" ht="12.75">
      <c r="A9" s="159"/>
      <c r="B9" s="160"/>
      <c r="C9" s="159"/>
      <c r="D9" s="162"/>
      <c r="E9" s="160"/>
    </row>
    <row r="10" spans="1:5" ht="12.75">
      <c r="A10" s="159"/>
      <c r="B10" s="160"/>
      <c r="C10" s="159"/>
      <c r="D10" s="162"/>
      <c r="E10" s="160"/>
    </row>
    <row r="11" spans="1:5" ht="15.75">
      <c r="A11" s="102" t="str">
        <f>+ÖSSZEFÜGGÉSEK!A12</f>
        <v>2016. évi előirányzat KIADÁSOK</v>
      </c>
      <c r="B11" s="161"/>
      <c r="C11" s="170"/>
      <c r="D11" s="162"/>
      <c r="E11" s="160"/>
    </row>
    <row r="12" spans="1:5" ht="12.75">
      <c r="A12" s="159"/>
      <c r="B12" s="160"/>
      <c r="C12" s="159"/>
      <c r="D12" s="162"/>
      <c r="E12" s="160"/>
    </row>
    <row r="13" spans="1:5" ht="12.75">
      <c r="A13" s="159" t="s">
        <v>555</v>
      </c>
      <c r="B13" s="160">
        <f>+'1.1.sz.mell.'!C128</f>
        <v>636945</v>
      </c>
      <c r="C13" s="159" t="s">
        <v>500</v>
      </c>
      <c r="D13" s="162">
        <f>+'2.1.sz.mell  '!E18+'2.2.sz.mell  '!E17</f>
        <v>636945</v>
      </c>
      <c r="E13" s="160">
        <f t="shared" si="0"/>
        <v>0</v>
      </c>
    </row>
    <row r="14" spans="1:5" ht="12.75">
      <c r="A14" s="159" t="s">
        <v>556</v>
      </c>
      <c r="B14" s="160">
        <f>+'1.1.sz.mell.'!C153</f>
        <v>0</v>
      </c>
      <c r="C14" s="159" t="s">
        <v>501</v>
      </c>
      <c r="D14" s="162">
        <f>+'2.1.sz.mell  '!E29+'2.2.sz.mell  '!E30</f>
        <v>0</v>
      </c>
      <c r="E14" s="160">
        <f t="shared" si="0"/>
        <v>0</v>
      </c>
    </row>
    <row r="15" spans="1:5" ht="12.75">
      <c r="A15" s="159" t="s">
        <v>557</v>
      </c>
      <c r="B15" s="160">
        <f>+'1.1.sz.mell.'!C154</f>
        <v>636945</v>
      </c>
      <c r="C15" s="159" t="s">
        <v>502</v>
      </c>
      <c r="D15" s="162">
        <f>+'2.1.sz.mell  '!E30+'2.2.sz.mell  '!E31</f>
        <v>636945</v>
      </c>
      <c r="E15" s="160">
        <f t="shared" si="0"/>
        <v>0</v>
      </c>
    </row>
    <row r="16" spans="1:5" ht="12.75">
      <c r="A16" s="151"/>
      <c r="B16" s="151"/>
      <c r="C16" s="159"/>
      <c r="D16" s="162"/>
      <c r="E16" s="152"/>
    </row>
    <row r="17" spans="1:5" ht="12.75">
      <c r="A17" s="151"/>
      <c r="B17" s="151"/>
      <c r="C17" s="151"/>
      <c r="D17" s="151"/>
      <c r="E17" s="151"/>
    </row>
    <row r="18" spans="1:5" ht="12.75">
      <c r="A18" s="151"/>
      <c r="B18" s="151"/>
      <c r="C18" s="151"/>
      <c r="D18" s="151"/>
      <c r="E18" s="151"/>
    </row>
    <row r="19" spans="1:5" ht="12.75">
      <c r="A19" s="151"/>
      <c r="B19" s="151"/>
      <c r="C19" s="151"/>
      <c r="D19" s="151"/>
      <c r="E19" s="151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20" sqref="B20"/>
    </sheetView>
  </sheetViews>
  <sheetFormatPr defaultColWidth="9.00390625" defaultRowHeight="12.75"/>
  <cols>
    <col min="1" max="1" width="5.625" style="173" customWidth="1"/>
    <col min="2" max="2" width="35.625" style="173" customWidth="1"/>
    <col min="3" max="6" width="14.00390625" style="173" customWidth="1"/>
    <col min="7" max="16384" width="9.375" style="173" customWidth="1"/>
  </cols>
  <sheetData>
    <row r="1" spans="1:6" ht="33" customHeight="1">
      <c r="A1" s="636" t="s">
        <v>622</v>
      </c>
      <c r="B1" s="636"/>
      <c r="C1" s="636"/>
      <c r="D1" s="636"/>
      <c r="E1" s="636"/>
      <c r="F1" s="636"/>
    </row>
    <row r="2" spans="1:7" ht="15.75" customHeight="1" thickBot="1">
      <c r="A2" s="174"/>
      <c r="B2" s="174"/>
      <c r="C2" s="637"/>
      <c r="D2" s="637"/>
      <c r="E2" s="644" t="s">
        <v>55</v>
      </c>
      <c r="F2" s="644"/>
      <c r="G2" s="180"/>
    </row>
    <row r="3" spans="1:6" ht="63" customHeight="1">
      <c r="A3" s="640" t="s">
        <v>16</v>
      </c>
      <c r="B3" s="642" t="s">
        <v>200</v>
      </c>
      <c r="C3" s="642" t="s">
        <v>259</v>
      </c>
      <c r="D3" s="642"/>
      <c r="E3" s="642"/>
      <c r="F3" s="638" t="s">
        <v>512</v>
      </c>
    </row>
    <row r="4" spans="1:6" ht="15.75" thickBot="1">
      <c r="A4" s="641"/>
      <c r="B4" s="643"/>
      <c r="C4" s="538">
        <f>+LEFT(ÖSSZEFÜGGÉSEK!A5,4)+1</f>
        <v>2017</v>
      </c>
      <c r="D4" s="538">
        <f>+C4+1</f>
        <v>2018</v>
      </c>
      <c r="E4" s="538">
        <f>+D4+1</f>
        <v>2019</v>
      </c>
      <c r="F4" s="639"/>
    </row>
    <row r="5" spans="1:6" ht="15.75" thickBot="1">
      <c r="A5" s="177"/>
      <c r="B5" s="178" t="s">
        <v>503</v>
      </c>
      <c r="C5" s="178" t="s">
        <v>504</v>
      </c>
      <c r="D5" s="178" t="s">
        <v>505</v>
      </c>
      <c r="E5" s="178" t="s">
        <v>507</v>
      </c>
      <c r="F5" s="179" t="s">
        <v>506</v>
      </c>
    </row>
    <row r="6" spans="1:6" ht="15">
      <c r="A6" s="176" t="s">
        <v>18</v>
      </c>
      <c r="B6" s="198"/>
      <c r="C6" s="199"/>
      <c r="D6" s="199"/>
      <c r="E6" s="199"/>
      <c r="F6" s="183">
        <f>SUM(C6:E6)</f>
        <v>0</v>
      </c>
    </row>
    <row r="7" spans="1:6" ht="15">
      <c r="A7" s="175" t="s">
        <v>19</v>
      </c>
      <c r="B7" s="200"/>
      <c r="C7" s="201"/>
      <c r="D7" s="201"/>
      <c r="E7" s="201"/>
      <c r="F7" s="184">
        <f>SUM(C7:E7)</f>
        <v>0</v>
      </c>
    </row>
    <row r="8" spans="1:6" ht="15">
      <c r="A8" s="175" t="s">
        <v>20</v>
      </c>
      <c r="B8" s="200"/>
      <c r="C8" s="201"/>
      <c r="D8" s="201"/>
      <c r="E8" s="201"/>
      <c r="F8" s="184">
        <f>SUM(C8:E8)</f>
        <v>0</v>
      </c>
    </row>
    <row r="9" spans="1:6" ht="15">
      <c r="A9" s="175" t="s">
        <v>21</v>
      </c>
      <c r="B9" s="200"/>
      <c r="C9" s="201"/>
      <c r="D9" s="201"/>
      <c r="E9" s="201"/>
      <c r="F9" s="184">
        <f>SUM(C9:E9)</f>
        <v>0</v>
      </c>
    </row>
    <row r="10" spans="1:6" ht="15.75" thickBot="1">
      <c r="A10" s="181" t="s">
        <v>22</v>
      </c>
      <c r="B10" s="202"/>
      <c r="C10" s="203"/>
      <c r="D10" s="203"/>
      <c r="E10" s="203"/>
      <c r="F10" s="184">
        <f>SUM(C10:E10)</f>
        <v>0</v>
      </c>
    </row>
    <row r="11" spans="1:6" s="520" customFormat="1" ht="15" thickBot="1">
      <c r="A11" s="517" t="s">
        <v>23</v>
      </c>
      <c r="B11" s="182" t="s">
        <v>201</v>
      </c>
      <c r="C11" s="518">
        <f>SUM(C6:C10)</f>
        <v>0</v>
      </c>
      <c r="D11" s="518">
        <f>SUM(D6:D10)</f>
        <v>0</v>
      </c>
      <c r="E11" s="518">
        <f>SUM(E6:E10)</f>
        <v>0</v>
      </c>
      <c r="F11" s="51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1/2016. (II.23.)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2016-02-10T14:46:11Z</cp:lastPrinted>
  <dcterms:created xsi:type="dcterms:W3CDTF">1999-10-30T10:30:45Z</dcterms:created>
  <dcterms:modified xsi:type="dcterms:W3CDTF">2016-03-01T09:32:53Z</dcterms:modified>
  <cp:category/>
  <cp:version/>
  <cp:contentType/>
  <cp:contentStatus/>
</cp:coreProperties>
</file>