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" activeTab="8"/>
  </bookViews>
  <sheets>
    <sheet name="tartalomjegyzék" sheetId="1" r:id="rId1"/>
    <sheet name="ÖSSZEFÜGGÉSEK" sheetId="2" r:id="rId2"/>
    <sheet name="1.1.sz.mell." sheetId="3" r:id="rId3"/>
    <sheet name="2.1.sz.mell  " sheetId="4" r:id="rId4"/>
    <sheet name="2.2.sz.mell  " sheetId="5" r:id="rId5"/>
    <sheet name="ELLENŐRZÉS-1.sz.2.a.sz.2.b.sz." sheetId="6" r:id="rId6"/>
    <sheet name="6.sz.mell." sheetId="7" r:id="rId7"/>
    <sheet name="7.sz.mell." sheetId="8" r:id="rId8"/>
    <sheet name="9.1. sz. mell.ÖNKORM." sheetId="9" r:id="rId9"/>
    <sheet name="9.2. sz. mell.KÖH" sheetId="10" r:id="rId10"/>
    <sheet name="9.3. sz. mell.KIKI" sheetId="11" r:id="rId11"/>
    <sheet name="5.sz tájékoztató t." sheetId="12" r:id="rId12"/>
    <sheet name="6.sz tájékoztató t." sheetId="13" r:id="rId13"/>
    <sheet name="Munka1" sheetId="14" r:id="rId14"/>
    <sheet name="Munka2" sheetId="15" r:id="rId15"/>
  </sheets>
  <externalReferences>
    <externalReference r:id="rId18"/>
  </externalReferences>
  <definedNames>
    <definedName name="_xlfn.IFERROR" hidden="1">#NAME?</definedName>
    <definedName name="_xlnm.Print_Titles" localSheetId="8">'9.1. sz. mell.ÖNKORM.'!$1:$6</definedName>
    <definedName name="_xlnm.Print_Titles" localSheetId="9">'9.2. sz. mell.KÖH'!$1:$6</definedName>
    <definedName name="_xlnm.Print_Titles" localSheetId="10">'9.3. sz. mell.KIKI'!$1:$6</definedName>
    <definedName name="_xlnm.Print_Area" localSheetId="2">'1.1.sz.mell.'!$A$1:$J$159</definedName>
    <definedName name="_xlnm.Print_Area" localSheetId="7">'7.sz.mell.'!$A$1:$F$19</definedName>
    <definedName name="_xlnm.Print_Area" localSheetId="8">'9.1. sz. mell.ÖNKORM.'!$A$1:$D$158</definedName>
  </definedNames>
  <calcPr fullCalcOnLoad="1"/>
</workbook>
</file>

<file path=xl/sharedStrings.xml><?xml version="1.0" encoding="utf-8"?>
<sst xmlns="http://schemas.openxmlformats.org/spreadsheetml/2006/main" count="1300" uniqueCount="600">
  <si>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</si>
  <si>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</si>
  <si>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</si>
  <si>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</si>
  <si>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</si>
  <si>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</si>
  <si>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</si>
  <si>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</si>
  <si>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</si>
  <si>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</si>
  <si>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</si>
  <si>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</si>
  <si>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</si>
  <si>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</si>
  <si>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</si>
  <si>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</si>
  <si>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</si>
  <si>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</si>
  <si>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</si>
  <si>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</si>
  <si>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</si>
  <si>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</si>
  <si>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</si>
  <si>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</si>
  <si>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</si>
  <si>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</si>
  <si>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</si>
  <si>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</si>
  <si>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</si>
  <si>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</si>
  <si>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</si>
  <si>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</si>
  <si>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</si>
  <si>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</si>
  <si>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</si>
  <si>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</si>
  <si>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</si>
  <si>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</si>
  <si>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</si>
  <si>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</si>
  <si>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</si>
  <si>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</si>
  <si>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</si>
  <si>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</si>
  <si>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</si>
  <si>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</si>
  <si>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</si>
  <si>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</si>
  <si>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</si>
  <si>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</si>
  <si>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</si>
  <si>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</si>
  <si>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</si>
  <si>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</si>
  <si>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</si>
  <si>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</si>
  <si>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</si>
  <si>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</si>
  <si>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</si>
  <si>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</si>
  <si>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</si>
  <si>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</si>
  <si>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</si>
  <si>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</si>
  <si>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</si>
  <si>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</si>
  <si>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</si>
  <si>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</si>
  <si>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</si>
  <si>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</si>
  <si>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</si>
  <si>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</si>
  <si>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</si>
  <si>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</si>
  <si>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</si>
  <si>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</si>
  <si>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</si>
  <si>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</si>
  <si>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</si>
  <si>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</si>
  <si>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</si>
  <si>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</si>
  <si>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</si>
  <si>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</si>
  <si>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</si>
  <si>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</si>
  <si>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</si>
  <si>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</si>
  <si>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</si>
  <si>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</si>
  <si>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</si>
  <si>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</si>
  <si>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</si>
  <si>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</si>
  <si>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</si>
  <si>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</si>
  <si>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</si>
  <si>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</si>
  <si>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</si>
  <si>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</si>
  <si>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</si>
  <si>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</si>
  <si>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</si>
  <si>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</si>
  <si>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</si>
  <si>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</si>
  <si>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</si>
  <si>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</si>
  <si>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</si>
  <si>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</si>
  <si>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</si>
  <si>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</si>
  <si>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</si>
  <si>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</si>
  <si>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</si>
  <si>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</si>
  <si>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</si>
  <si>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</si>
  <si>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</si>
  <si>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</si>
  <si>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</si>
  <si>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</si>
  <si>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</si>
  <si>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</si>
  <si>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</si>
  <si>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</si>
  <si>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</si>
  <si>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</si>
  <si>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</si>
  <si>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</si>
  <si>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</si>
  <si>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</si>
  <si>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</si>
  <si>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</si>
  <si>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</si>
  <si>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</si>
  <si>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</si>
  <si>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</si>
  <si>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</si>
  <si>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</si>
  <si>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</si>
  <si>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</si>
  <si>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</si>
  <si>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</si>
  <si>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</si>
  <si>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</si>
  <si>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</si>
  <si>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</si>
  <si>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</si>
  <si>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</si>
  <si>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</si>
  <si>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</si>
  <si>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</si>
  <si>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</si>
  <si>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</si>
  <si>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</si>
  <si>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</si>
  <si>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</si>
  <si>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</si>
  <si>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</si>
  <si>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</si>
  <si>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</si>
  <si>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</si>
  <si>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</si>
  <si>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</si>
  <si>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</si>
  <si>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</si>
  <si>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</si>
  <si>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</si>
  <si>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</si>
  <si>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</si>
  <si>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</si>
  <si>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</si>
  <si>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</si>
  <si>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</si>
  <si>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</si>
  <si>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</si>
  <si>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</si>
  <si>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</si>
  <si>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</si>
  <si>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</si>
  <si>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</si>
  <si>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</si>
  <si>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</si>
  <si>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</si>
  <si>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</si>
  <si>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</si>
  <si>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</si>
  <si>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</si>
  <si>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</si>
  <si>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</si>
  <si>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</si>
  <si>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</si>
  <si>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</si>
  <si>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</si>
  <si>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</si>
  <si>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</si>
  <si>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</si>
  <si>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</si>
  <si>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</si>
  <si>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</si>
  <si>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</si>
  <si>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</si>
  <si>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</si>
  <si>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</si>
  <si>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</si>
  <si>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</si>
  <si>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</si>
  <si>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</si>
  <si>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</si>
  <si>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</si>
  <si>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</si>
  <si>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</si>
  <si>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</si>
  <si>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</si>
  <si>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</si>
  <si>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</si>
  <si>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</si>
  <si>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</si>
  <si>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</si>
  <si>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</si>
  <si>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</si>
  <si>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</si>
  <si>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</si>
  <si>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</si>
  <si>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</si>
  <si>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</si>
  <si>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</si>
  <si>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</si>
  <si>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</si>
  <si>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</si>
  <si>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</si>
  <si>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</si>
  <si>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</si>
  <si>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</si>
  <si>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</si>
  <si>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</si>
  <si>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</si>
  <si>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</si>
  <si>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</si>
  <si>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</si>
  <si>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</si>
  <si>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</si>
  <si>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</si>
  <si>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</si>
  <si>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</si>
  <si>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</si>
  <si>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</si>
  <si>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</si>
  <si>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</si>
  <si>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</si>
  <si>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</si>
  <si>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</si>
  <si>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</si>
  <si>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</si>
  <si>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</si>
  <si>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</si>
  <si>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</si>
  <si>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</si>
  <si>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</si>
  <si>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</si>
  <si>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</si>
  <si>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</si>
  <si>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</si>
  <si>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</si>
  <si>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</si>
  <si>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</si>
  <si>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</si>
  <si>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</si>
  <si>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</si>
  <si>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</si>
  <si>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</si>
  <si>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</si>
  <si>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</si>
  <si>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</si>
  <si>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</si>
  <si>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</si>
  <si>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</si>
  <si>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</si>
  <si>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</si>
  <si>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</si>
  <si>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</si>
  <si>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</si>
  <si>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</si>
  <si>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</si>
  <si>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</si>
  <si>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</si>
  <si>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</si>
  <si>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</si>
  <si>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</si>
  <si>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</si>
  <si>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</si>
  <si>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</si>
  <si>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</si>
  <si>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</si>
  <si>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</si>
  <si>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</si>
  <si>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</si>
  <si>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</si>
  <si>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</si>
  <si>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</si>
  <si>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</si>
  <si>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</si>
  <si>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</si>
  <si>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</si>
  <si>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</si>
  <si>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</si>
  <si>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</si>
  <si>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</si>
  <si>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</si>
  <si>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</si>
  <si>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</si>
  <si>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</si>
  <si>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</si>
  <si>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</si>
  <si>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</si>
  <si>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</si>
  <si>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</si>
  <si>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</si>
  <si>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</si>
  <si>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</si>
  <si>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</si>
  <si>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</si>
  <si>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</si>
  <si>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</si>
  <si>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</si>
  <si>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</si>
  <si>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</si>
  <si>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</si>
  <si>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</si>
  <si>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</si>
  <si>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</si>
  <si>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</si>
  <si>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</si>
  <si>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</si>
  <si>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</si>
  <si>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</si>
  <si>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</si>
  <si>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</si>
  <si>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</si>
  <si>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</si>
  <si>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</si>
  <si>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</si>
  <si>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</si>
  <si>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</si>
  <si>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</si>
  <si>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</si>
  <si>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</si>
  <si>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</si>
  <si>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</si>
  <si>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</si>
  <si>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</si>
  <si>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</si>
  <si>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</si>
  <si>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</si>
  <si>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</si>
  <si>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</si>
  <si>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</si>
  <si>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</si>
  <si>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</si>
  <si>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</si>
  <si>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</si>
  <si>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</si>
  <si>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</si>
  <si>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</si>
  <si>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</si>
  <si>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</si>
  <si>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</si>
  <si>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</si>
  <si>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</si>
  <si>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</si>
  <si>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</si>
  <si>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</si>
  <si>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</si>
  <si>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</si>
  <si>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</si>
  <si>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</si>
  <si>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</si>
  <si>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</si>
  <si>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</si>
  <si>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</si>
  <si>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</si>
  <si>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</si>
  <si>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</si>
  <si>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</si>
  <si>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</si>
  <si>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</si>
  <si>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</si>
  <si>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</si>
  <si>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</si>
  <si>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</si>
  <si>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</si>
  <si>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</si>
  <si>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</si>
  <si>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</si>
  <si>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</si>
  <si>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</si>
  <si>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</si>
  <si>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</si>
  <si>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</si>
  <si>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</si>
  <si>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</si>
  <si>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</si>
  <si>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</si>
  <si>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</si>
  <si>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</si>
  <si>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</si>
  <si>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</si>
  <si>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</si>
  <si>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</si>
  <si>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</si>
  <si>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</si>
  <si>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</si>
  <si>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</si>
  <si>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</si>
  <si>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</si>
  <si>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</si>
  <si>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</si>
  <si>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</si>
  <si>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</si>
  <si>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</si>
  <si>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</si>
  <si>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</si>
  <si>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</si>
  <si>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</si>
  <si>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</si>
  <si>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</si>
  <si>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</si>
  <si>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</si>
  <si>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</si>
  <si>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</si>
  <si>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</si>
  <si>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</si>
  <si>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</si>
  <si>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</si>
  <si>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</si>
  <si>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</si>
  <si>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</si>
  <si>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</si>
  <si>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</si>
  <si>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</si>
  <si>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</si>
  <si>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</si>
  <si>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</si>
  <si>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</si>
  <si>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</si>
  <si>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</si>
  <si>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</si>
  <si>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</si>
  <si>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</si>
  <si>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</si>
  <si>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</si>
  <si>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</si>
  <si>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</si>
  <si>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</si>
  <si>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</si>
  <si>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</si>
  <si>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</si>
  <si>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</si>
  <si>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</si>
  <si>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9.1 sz. melléklet</t>
  </si>
  <si>
    <t>összes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</si>
  <si>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</si>
  <si>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</si>
  <si>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9.3 sz. melléklet</t>
  </si>
  <si>
    <t xml:space="preserve">KIKI összes bevétel, kiadás előirányzat-csoport, kiemelt előirányzatonként </t>
  </si>
  <si>
    <t>6. tájékoztató tábla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</si>
  <si>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</si>
  <si>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</si>
  <si>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</si>
  <si>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</si>
  <si>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</si>
  <si>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</si>
  <si>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</si>
  <si>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</si>
  <si>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</si>
  <si>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</si>
  <si>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</si>
  <si>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</si>
  <si>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</si>
  <si>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</si>
  <si>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</si>
  <si>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</si>
  <si>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</si>
  <si>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</si>
  <si>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</si>
  <si>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</si>
  <si>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</si>
  <si>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</si>
  <si>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</si>
  <si>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</si>
  <si>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</si>
  <si>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</si>
  <si>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</si>
  <si>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</si>
  <si>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</si>
  <si>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</si>
  <si>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</si>
  <si>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</si>
  <si>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</si>
  <si>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</si>
  <si>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</si>
  <si>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</si>
  <si>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</si>
  <si>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</si>
  <si>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</si>
  <si>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</si>
  <si>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</si>
  <si>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</si>
  <si>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</si>
  <si>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</si>
  <si>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</si>
  <si>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</si>
  <si>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</si>
  <si>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</si>
  <si>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</si>
  <si>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</si>
  <si>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</si>
  <si>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</si>
  <si>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</si>
  <si>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</si>
  <si>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</si>
  <si>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</si>
  <si>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</si>
  <si>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</si>
  <si>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</si>
  <si>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</si>
  <si>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</si>
  <si>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</si>
  <si>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</si>
  <si>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</si>
  <si>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</si>
  <si>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</si>
  <si>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t>KÖZÖS ÖNKORMÁNYZATI HIVATAL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</si>
  <si>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</si>
  <si>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</si>
  <si>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2016.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</si>
  <si>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</si>
  <si>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</si>
  <si>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</si>
  <si>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</si>
  <si>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</si>
  <si>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</si>
  <si>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</si>
  <si>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t>2016. évi előirányzat</t>
  </si>
  <si>
    <t>Orvosi rendelő terv dokumentáció elkészítése</t>
  </si>
  <si>
    <t>Belter. Térinformatikai adatbázis</t>
  </si>
  <si>
    <t>Kossuth utca rehabilitációjának terve</t>
  </si>
  <si>
    <t>Radnai tér szertár belső vizesblokk, válaszfal</t>
  </si>
  <si>
    <t>Telkek visszavásárlása</t>
  </si>
  <si>
    <t>2016</t>
  </si>
  <si>
    <t>Föld területek vásárlása (3 + 1,5 millió)</t>
  </si>
  <si>
    <t>Kossuth utca  12. sz. ingatlan felújítása (Piroska ház)</t>
  </si>
  <si>
    <t>KÖH inform. eszköz beszerzés</t>
  </si>
  <si>
    <t>Felújítási (felhalmozási) kiadások előirányzata felújításonként</t>
  </si>
  <si>
    <t>KIKI Faluház színpad tech. Feljesztése</t>
  </si>
  <si>
    <t>2016. évi előirányzat BEVÉTELEK</t>
  </si>
  <si>
    <r>
      <t>Kunszállás Önkormányzat 2016. évi költségvetésének</t>
    </r>
    <r>
      <rPr>
        <sz val="10"/>
        <rFont val="Calibri"/>
        <family val="2"/>
      </rPr>
      <t>→</t>
    </r>
  </si>
  <si>
    <t>A 2016. évi általános működési és ágazati feladatok támogatásának alakulása jogcímenként</t>
  </si>
  <si>
    <t>2016. évben céljelleggel juttatott támogatások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</si>
  <si>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</si>
  <si>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</si>
  <si>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</si>
  <si>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</si>
  <si>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</si>
  <si>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</si>
  <si>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</si>
  <si>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</si>
  <si>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</si>
  <si>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</si>
  <si>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</si>
  <si>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</si>
  <si>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</si>
  <si>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</si>
  <si>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</si>
  <si>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</si>
  <si>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</si>
  <si>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</si>
  <si>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</si>
  <si>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</si>
  <si>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</si>
  <si>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</si>
  <si>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</si>
  <si>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</si>
  <si>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</si>
  <si>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</si>
  <si>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</si>
  <si>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Polgárőr Egyesület</t>
  </si>
  <si>
    <t>Változás</t>
  </si>
  <si>
    <t>I. módosított</t>
  </si>
  <si>
    <t>Egyéb működési célú támogatások bevételei közfogl.</t>
  </si>
  <si>
    <t>Forintban</t>
  </si>
  <si>
    <t>Módosított előirányzat</t>
  </si>
  <si>
    <t>Dózsa Gy.u.29.szám alatti ingatlan megvásárlása</t>
  </si>
  <si>
    <t>044/25 hrszú-ú szántó és 044/23 hrsz-ú ingatlan megvásárlása (Patyi-féle)</t>
  </si>
  <si>
    <t>Ingatlan vásárlás</t>
  </si>
  <si>
    <t>Kunszállási Falugazdálkodási Kft. Törzstőke emelés</t>
  </si>
  <si>
    <t>Iskola kazánház újraszigetelés</t>
  </si>
  <si>
    <t>Faluház lapostető újraszigetelés</t>
  </si>
  <si>
    <t>módosított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</si>
</sst>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29" xfId="0" applyNumberFormat="1" applyFont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14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164" fontId="17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vertical="center" wrapText="1"/>
      <protection/>
    </xf>
    <xf numFmtId="0" fontId="14" fillId="0" borderId="32" xfId="58" applyFont="1" applyFill="1" applyBorder="1" applyAlignment="1" applyProtection="1">
      <alignment horizontal="left" vertical="center" wrapText="1" indent="7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50" xfId="0" applyFont="1" applyFill="1" applyBorder="1" applyAlignment="1" applyProtection="1">
      <alignment horizontal="right" vertical="center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5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13" fillId="0" borderId="0" xfId="58" applyFont="1" applyFill="1" applyProtection="1">
      <alignment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0" fontId="14" fillId="0" borderId="40" xfId="58" applyFont="1" applyFill="1" applyBorder="1" applyProtection="1">
      <alignment/>
      <protection/>
    </xf>
    <xf numFmtId="164" fontId="14" fillId="0" borderId="51" xfId="58" applyNumberFormat="1" applyFont="1" applyFill="1" applyBorder="1" applyAlignment="1" applyProtection="1">
      <alignment vertical="center" wrapText="1"/>
      <protection locked="0"/>
    </xf>
    <xf numFmtId="164" fontId="14" fillId="0" borderId="40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/>
    </xf>
    <xf numFmtId="0" fontId="30" fillId="35" borderId="11" xfId="0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30" fillId="13" borderId="11" xfId="0" applyFont="1" applyFill="1" applyBorder="1" applyAlignment="1">
      <alignment/>
    </xf>
    <xf numFmtId="173" fontId="30" fillId="13" borderId="11" xfId="0" applyNumberFormat="1" applyFont="1" applyFill="1" applyBorder="1" applyAlignment="1">
      <alignment/>
    </xf>
    <xf numFmtId="173" fontId="30" fillId="0" borderId="11" xfId="0" applyNumberFormat="1" applyFont="1" applyBorder="1" applyAlignment="1">
      <alignment/>
    </xf>
    <xf numFmtId="3" fontId="30" fillId="13" borderId="11" xfId="0" applyNumberFormat="1" applyFont="1" applyFill="1" applyBorder="1" applyAlignment="1">
      <alignment/>
    </xf>
    <xf numFmtId="0" fontId="30" fillId="8" borderId="11" xfId="0" applyFont="1" applyFill="1" applyBorder="1" applyAlignment="1">
      <alignment/>
    </xf>
    <xf numFmtId="174" fontId="30" fillId="8" borderId="11" xfId="0" applyNumberFormat="1" applyFont="1" applyFill="1" applyBorder="1" applyAlignment="1">
      <alignment/>
    </xf>
    <xf numFmtId="3" fontId="30" fillId="8" borderId="11" xfId="0" applyNumberFormat="1" applyFont="1" applyFill="1" applyBorder="1" applyAlignment="1">
      <alignment/>
    </xf>
    <xf numFmtId="4" fontId="30" fillId="8" borderId="11" xfId="0" applyNumberFormat="1" applyFont="1" applyFill="1" applyBorder="1" applyAlignment="1">
      <alignment/>
    </xf>
    <xf numFmtId="0" fontId="30" fillId="16" borderId="11" xfId="0" applyFont="1" applyFill="1" applyBorder="1" applyAlignment="1">
      <alignment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4" fillId="0" borderId="13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horizontal="right"/>
      <protection locked="0"/>
    </xf>
    <xf numFmtId="3" fontId="14" fillId="0" borderId="53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0" fontId="30" fillId="0" borderId="11" xfId="0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2" fillId="0" borderId="26" xfId="0" applyNumberFormat="1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30" fillId="0" borderId="17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17" xfId="0" applyFont="1" applyFill="1" applyBorder="1" applyAlignment="1">
      <alignment/>
    </xf>
    <xf numFmtId="3" fontId="30" fillId="0" borderId="26" xfId="0" applyNumberFormat="1" applyFont="1" applyFill="1" applyBorder="1" applyAlignment="1">
      <alignment/>
    </xf>
    <xf numFmtId="3" fontId="30" fillId="0" borderId="26" xfId="0" applyNumberFormat="1" applyFont="1" applyBorder="1" applyAlignment="1">
      <alignment/>
    </xf>
    <xf numFmtId="0" fontId="30" fillId="13" borderId="17" xfId="0" applyFont="1" applyFill="1" applyBorder="1" applyAlignment="1">
      <alignment/>
    </xf>
    <xf numFmtId="173" fontId="30" fillId="13" borderId="26" xfId="0" applyNumberFormat="1" applyFont="1" applyFill="1" applyBorder="1" applyAlignment="1">
      <alignment/>
    </xf>
    <xf numFmtId="4" fontId="30" fillId="0" borderId="26" xfId="0" applyNumberFormat="1" applyFont="1" applyBorder="1" applyAlignment="1">
      <alignment/>
    </xf>
    <xf numFmtId="173" fontId="30" fillId="0" borderId="26" xfId="0" applyNumberFormat="1" applyFont="1" applyBorder="1" applyAlignment="1">
      <alignment/>
    </xf>
    <xf numFmtId="3" fontId="30" fillId="13" borderId="26" xfId="0" applyNumberFormat="1" applyFont="1" applyFill="1" applyBorder="1" applyAlignment="1">
      <alignment/>
    </xf>
    <xf numFmtId="0" fontId="31" fillId="13" borderId="17" xfId="0" applyFont="1" applyFill="1" applyBorder="1" applyAlignment="1">
      <alignment/>
    </xf>
    <xf numFmtId="0" fontId="30" fillId="8" borderId="17" xfId="0" applyFont="1" applyFill="1" applyBorder="1" applyAlignment="1">
      <alignment/>
    </xf>
    <xf numFmtId="3" fontId="30" fillId="8" borderId="26" xfId="0" applyNumberFormat="1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26" xfId="0" applyFont="1" applyFill="1" applyBorder="1" applyAlignment="1">
      <alignment/>
    </xf>
    <xf numFmtId="4" fontId="30" fillId="36" borderId="26" xfId="0" applyNumberFormat="1" applyFont="1" applyFill="1" applyBorder="1" applyAlignment="1">
      <alignment/>
    </xf>
    <xf numFmtId="3" fontId="30" fillId="36" borderId="56" xfId="0" applyNumberFormat="1" applyFont="1" applyFill="1" applyBorder="1" applyAlignment="1">
      <alignment/>
    </xf>
    <xf numFmtId="0" fontId="30" fillId="37" borderId="17" xfId="0" applyFont="1" applyFill="1" applyBorder="1" applyAlignment="1">
      <alignment/>
    </xf>
    <xf numFmtId="0" fontId="30" fillId="37" borderId="11" xfId="0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33" fillId="13" borderId="26" xfId="0" applyNumberFormat="1" applyFont="1" applyFill="1" applyBorder="1" applyAlignment="1">
      <alignment/>
    </xf>
    <xf numFmtId="0" fontId="30" fillId="35" borderId="17" xfId="0" applyFont="1" applyFill="1" applyBorder="1" applyAlignment="1">
      <alignment/>
    </xf>
    <xf numFmtId="3" fontId="30" fillId="35" borderId="11" xfId="0" applyNumberFormat="1" applyFont="1" applyFill="1" applyBorder="1" applyAlignment="1">
      <alignment/>
    </xf>
    <xf numFmtId="3" fontId="33" fillId="35" borderId="26" xfId="0" applyNumberFormat="1" applyFont="1" applyFill="1" applyBorder="1" applyAlignment="1">
      <alignment/>
    </xf>
    <xf numFmtId="0" fontId="31" fillId="8" borderId="17" xfId="0" applyFont="1" applyFill="1" applyBorder="1" applyAlignment="1">
      <alignment/>
    </xf>
    <xf numFmtId="3" fontId="33" fillId="8" borderId="26" xfId="0" applyNumberFormat="1" applyFont="1" applyFill="1" applyBorder="1" applyAlignment="1">
      <alignment/>
    </xf>
    <xf numFmtId="3" fontId="30" fillId="16" borderId="57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3" fontId="30" fillId="16" borderId="11" xfId="0" applyNumberFormat="1" applyFont="1" applyFill="1" applyBorder="1" applyAlignment="1">
      <alignment/>
    </xf>
    <xf numFmtId="0" fontId="34" fillId="16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36" fillId="0" borderId="13" xfId="0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0" fillId="13" borderId="0" xfId="0" applyNumberFormat="1" applyFont="1" applyFill="1" applyBorder="1" applyAlignment="1">
      <alignment/>
    </xf>
    <xf numFmtId="3" fontId="30" fillId="13" borderId="0" xfId="0" applyNumberFormat="1" applyFont="1" applyFill="1" applyBorder="1" applyAlignment="1">
      <alignment/>
    </xf>
    <xf numFmtId="3" fontId="3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0" fillId="16" borderId="58" xfId="0" applyFont="1" applyFill="1" applyBorder="1" applyAlignment="1">
      <alignment/>
    </xf>
    <xf numFmtId="3" fontId="37" fillId="16" borderId="26" xfId="0" applyNumberFormat="1" applyFont="1" applyFill="1" applyBorder="1" applyAlignment="1">
      <alignment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58" applyFont="1" applyFill="1" applyBorder="1" applyAlignment="1" applyProtection="1">
      <alignment horizontal="center"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>
      <alignment horizontal="right" vertical="center" wrapText="1" indent="1"/>
      <protection/>
    </xf>
    <xf numFmtId="164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58" applyFont="1" applyFill="1" applyBorder="1" applyProtection="1">
      <alignment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5" xfId="58" applyFont="1" applyFill="1" applyBorder="1" applyAlignment="1" applyProtection="1">
      <alignment/>
      <protection/>
    </xf>
    <xf numFmtId="164" fontId="13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Protection="1">
      <alignment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0" fontId="13" fillId="0" borderId="23" xfId="58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horizontal="right"/>
    </xf>
    <xf numFmtId="0" fontId="40" fillId="0" borderId="3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67" xfId="0" applyBorder="1" applyAlignment="1">
      <alignment/>
    </xf>
    <xf numFmtId="0" fontId="40" fillId="0" borderId="68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67" xfId="0" applyFont="1" applyBorder="1" applyAlignment="1">
      <alignment/>
    </xf>
    <xf numFmtId="0" fontId="41" fillId="0" borderId="12" xfId="0" applyFont="1" applyBorder="1" applyAlignment="1">
      <alignment/>
    </xf>
    <xf numFmtId="2" fontId="0" fillId="0" borderId="0" xfId="0" applyNumberFormat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3" fillId="0" borderId="61" xfId="58" applyFont="1" applyFill="1" applyBorder="1" applyAlignment="1" applyProtection="1">
      <alignment horizontal="center"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4" xfId="58" applyFont="1" applyFill="1" applyBorder="1" applyProtection="1">
      <alignment/>
      <protection/>
    </xf>
    <xf numFmtId="164" fontId="13" fillId="0" borderId="14" xfId="58" applyNumberFormat="1" applyFont="1" applyFill="1" applyBorder="1" applyAlignment="1" applyProtection="1">
      <alignment vertical="center" wrapText="1"/>
      <protection/>
    </xf>
    <xf numFmtId="164" fontId="14" fillId="0" borderId="14" xfId="58" applyNumberFormat="1" applyFont="1" applyFill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164" fontId="14" fillId="0" borderId="11" xfId="58" applyNumberFormat="1" applyFont="1" applyFill="1" applyBorder="1" applyAlignment="1" applyProtection="1">
      <alignment vertical="center" wrapText="1"/>
      <protection locked="0"/>
    </xf>
    <xf numFmtId="164" fontId="6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 wrapText="1"/>
      <protection/>
    </xf>
    <xf numFmtId="164" fontId="0" fillId="0" borderId="29" xfId="0" applyNumberForma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64" fontId="0" fillId="0" borderId="31" xfId="0" applyNumberForma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horizontal="left" vertical="center" wrapText="1"/>
    </xf>
    <xf numFmtId="164" fontId="0" fillId="0" borderId="40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0" fontId="14" fillId="0" borderId="14" xfId="58" applyFont="1" applyFill="1" applyBorder="1" applyProtection="1">
      <alignment/>
      <protection/>
    </xf>
    <xf numFmtId="164" fontId="19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33" xfId="0" applyNumberFormat="1" applyFont="1" applyBorder="1" applyAlignment="1" applyProtection="1">
      <alignment horizontal="right" vertical="center" wrapText="1" indent="1"/>
      <protection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3" fillId="0" borderId="29" xfId="58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50" xfId="58" applyNumberFormat="1" applyFont="1" applyFill="1" applyBorder="1" applyAlignment="1" applyProtection="1">
      <alignment horizontal="left" vertical="center"/>
      <protection/>
    </xf>
    <xf numFmtId="164" fontId="15" fillId="0" borderId="50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Alignment="1" applyProtection="1">
      <alignment horizontal="center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80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/>
      <protection/>
    </xf>
    <xf numFmtId="0" fontId="6" fillId="0" borderId="38" xfId="0" applyFont="1" applyBorder="1" applyAlignment="1" applyProtection="1">
      <alignment horizontal="left" vertical="center" indent="2"/>
      <protection/>
    </xf>
    <xf numFmtId="0" fontId="6" fillId="0" borderId="37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55" xfId="0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8" fillId="0" borderId="29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0" fillId="0" borderId="26" xfId="0" applyNumberForma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0" fontId="14" fillId="0" borderId="53" xfId="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76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8" fillId="0" borderId="47" xfId="0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164" fontId="17" fillId="0" borderId="59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7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64" fontId="17" fillId="0" borderId="38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8" xfId="0" applyFont="1" applyFill="1" applyBorder="1" applyAlignment="1">
      <alignment vertical="center" wrapText="1"/>
    </xf>
    <xf numFmtId="164" fontId="14" fillId="0" borderId="30" xfId="0" applyNumberFormat="1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164" fontId="19" fillId="0" borderId="38" xfId="0" applyNumberFormat="1" applyFont="1" applyBorder="1" applyAlignment="1" applyProtection="1">
      <alignment horizontal="righ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6%20dok\2015\2015.%20&#233;vi%20k&#246;lts&#233;gvet&#233;s\2015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zoomScalePageLayoutView="0" workbookViewId="0" topLeftCell="A10">
      <selection activeCell="A24" sqref="A24"/>
    </sheetView>
  </sheetViews>
  <sheetFormatPr defaultColWidth="9.00390625" defaultRowHeight="12.75"/>
  <cols>
    <col min="1" max="1" width="19.00390625" style="0" customWidth="1"/>
  </cols>
  <sheetData>
    <row r="5" spans="1:10" ht="12.75">
      <c r="A5" s="514" t="s">
        <v>449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0" ht="12.75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2.75">
      <c r="A7" s="259"/>
      <c r="B7" s="259"/>
      <c r="C7" s="259"/>
      <c r="D7" s="259"/>
      <c r="E7" s="259"/>
      <c r="F7" s="259"/>
      <c r="G7" s="259"/>
      <c r="H7" s="259"/>
      <c r="I7" s="259"/>
      <c r="J7" s="259"/>
    </row>
    <row r="8" spans="1:10" ht="12.75">
      <c r="A8" s="259"/>
      <c r="B8" s="259"/>
      <c r="C8" s="259"/>
      <c r="D8" s="259"/>
      <c r="E8" s="259"/>
      <c r="F8" s="259"/>
      <c r="G8" s="259"/>
      <c r="H8" s="259"/>
      <c r="I8" s="259"/>
      <c r="J8" s="259"/>
    </row>
    <row r="9" spans="1:10" ht="12.75">
      <c r="A9" s="259"/>
      <c r="B9" s="259"/>
      <c r="C9" s="259"/>
      <c r="D9" s="259"/>
      <c r="E9" s="259"/>
      <c r="F9" s="259"/>
      <c r="G9" s="259"/>
      <c r="H9" s="259"/>
      <c r="I9" s="259"/>
      <c r="J9" s="259"/>
    </row>
    <row r="10" spans="1:10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10" ht="12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</row>
    <row r="12" spans="1:10" ht="12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</row>
    <row r="13" spans="1:10" ht="12.75">
      <c r="A13" s="515" t="s">
        <v>557</v>
      </c>
      <c r="B13" s="515"/>
      <c r="C13" s="515"/>
      <c r="D13" s="515"/>
      <c r="E13" s="515"/>
      <c r="F13" s="515"/>
      <c r="G13" s="515"/>
      <c r="H13" s="515"/>
      <c r="I13" s="515"/>
      <c r="J13" s="515"/>
    </row>
    <row r="14" spans="1:10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</row>
    <row r="15" spans="1:10" ht="12.75">
      <c r="A15" s="329" t="s">
        <v>450</v>
      </c>
      <c r="B15" s="513" t="s">
        <v>451</v>
      </c>
      <c r="C15" s="513"/>
      <c r="D15" s="513"/>
      <c r="E15" s="513"/>
      <c r="F15" s="513"/>
      <c r="G15" s="513"/>
      <c r="H15" s="513"/>
      <c r="I15" s="513"/>
      <c r="J15" s="513"/>
    </row>
    <row r="16" spans="1:10" ht="12.75">
      <c r="A16" s="329" t="s">
        <v>452</v>
      </c>
      <c r="B16" s="512" t="s">
        <v>453</v>
      </c>
      <c r="C16" s="512"/>
      <c r="D16" s="512"/>
      <c r="E16" s="512"/>
      <c r="F16" s="512"/>
      <c r="G16" s="512"/>
      <c r="H16" s="512"/>
      <c r="I16" s="512"/>
      <c r="J16" s="512"/>
    </row>
    <row r="17" spans="1:10" ht="12.75">
      <c r="A17" s="329" t="s">
        <v>454</v>
      </c>
      <c r="B17" s="512" t="s">
        <v>455</v>
      </c>
      <c r="C17" s="512"/>
      <c r="D17" s="512"/>
      <c r="E17" s="512"/>
      <c r="F17" s="512"/>
      <c r="G17" s="512"/>
      <c r="H17" s="512"/>
      <c r="I17" s="512"/>
      <c r="J17" s="512"/>
    </row>
    <row r="18" spans="1:10" ht="12.75">
      <c r="A18" s="329" t="s">
        <v>456</v>
      </c>
      <c r="B18" s="512" t="s">
        <v>457</v>
      </c>
      <c r="C18" s="512"/>
      <c r="D18" s="512"/>
      <c r="E18" s="512"/>
      <c r="F18" s="512"/>
      <c r="G18" s="512"/>
      <c r="H18" s="512"/>
      <c r="I18" s="512"/>
      <c r="J18" s="512"/>
    </row>
    <row r="19" spans="1:10" ht="12.75">
      <c r="A19" s="329" t="s">
        <v>458</v>
      </c>
      <c r="B19" s="512" t="s">
        <v>459</v>
      </c>
      <c r="C19" s="512"/>
      <c r="D19" s="512"/>
      <c r="E19" s="512"/>
      <c r="F19" s="512"/>
      <c r="G19" s="512"/>
      <c r="H19" s="512"/>
      <c r="I19" s="512"/>
      <c r="J19" s="512"/>
    </row>
    <row r="20" spans="1:10" ht="12.75">
      <c r="A20" s="329" t="s">
        <v>460</v>
      </c>
      <c r="B20" s="512" t="s">
        <v>461</v>
      </c>
      <c r="C20" s="512"/>
      <c r="D20" s="512"/>
      <c r="E20" s="512"/>
      <c r="F20" s="512"/>
      <c r="G20" s="512"/>
      <c r="H20" s="512"/>
      <c r="I20" s="512"/>
      <c r="J20" s="512"/>
    </row>
    <row r="21" spans="1:10" ht="12.75">
      <c r="A21" s="329" t="s">
        <v>462</v>
      </c>
      <c r="B21" s="512" t="s">
        <v>463</v>
      </c>
      <c r="C21" s="512"/>
      <c r="D21" s="512"/>
      <c r="E21" s="512"/>
      <c r="F21" s="512"/>
      <c r="G21" s="512"/>
      <c r="H21" s="512"/>
      <c r="I21" s="512"/>
      <c r="J21" s="512"/>
    </row>
    <row r="22" spans="1:10" ht="12.75">
      <c r="A22" s="329" t="s">
        <v>464</v>
      </c>
      <c r="B22" s="262" t="s">
        <v>465</v>
      </c>
      <c r="C22" s="262"/>
      <c r="D22" s="262"/>
      <c r="E22" s="262"/>
      <c r="F22" s="262"/>
      <c r="G22" s="262"/>
      <c r="H22" s="262"/>
      <c r="I22" s="262"/>
      <c r="J22" s="262"/>
    </row>
    <row r="23" spans="1:10" ht="12.75">
      <c r="A23" s="329" t="s">
        <v>431</v>
      </c>
      <c r="B23" s="513" t="s">
        <v>558</v>
      </c>
      <c r="C23" s="513"/>
      <c r="D23" s="513"/>
      <c r="E23" s="513"/>
      <c r="F23" s="513"/>
      <c r="G23" s="513"/>
      <c r="H23" s="513"/>
      <c r="I23" s="513"/>
      <c r="J23" s="513"/>
    </row>
    <row r="24" spans="1:10" ht="12.75">
      <c r="A24" s="329" t="s">
        <v>466</v>
      </c>
      <c r="B24" s="513" t="s">
        <v>559</v>
      </c>
      <c r="C24" s="513"/>
      <c r="D24" s="513"/>
      <c r="E24" s="513"/>
      <c r="F24" s="513"/>
      <c r="G24" s="513"/>
      <c r="H24" s="513"/>
      <c r="I24" s="513"/>
      <c r="J24" s="513"/>
    </row>
    <row r="25" spans="1:10" ht="12.75">
      <c r="A25" s="261"/>
      <c r="B25" s="513"/>
      <c r="C25" s="513"/>
      <c r="D25" s="513"/>
      <c r="E25" s="513"/>
      <c r="F25" s="513"/>
      <c r="G25" s="513"/>
      <c r="H25" s="513"/>
      <c r="I25" s="513"/>
      <c r="J25" s="513"/>
    </row>
  </sheetData>
  <sheetProtection/>
  <mergeCells count="12">
    <mergeCell ref="A5:J5"/>
    <mergeCell ref="A13:J13"/>
    <mergeCell ref="B15:J15"/>
    <mergeCell ref="B16:J16"/>
    <mergeCell ref="B17:J17"/>
    <mergeCell ref="B18:J18"/>
    <mergeCell ref="B19:J19"/>
    <mergeCell ref="B20:J20"/>
    <mergeCell ref="B21:J21"/>
    <mergeCell ref="B25:J25"/>
    <mergeCell ref="B23:J23"/>
    <mergeCell ref="B24:J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0">
      <selection activeCell="D50" sqref="D50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00390625" style="107" bestFit="1" customWidth="1"/>
    <col min="5" max="5" width="14.00390625" style="107" bestFit="1" customWidth="1"/>
    <col min="6" max="16384" width="9.375" style="107" customWidth="1"/>
  </cols>
  <sheetData>
    <row r="1" spans="1:3" s="88" customFormat="1" ht="21" customHeight="1" thickBot="1">
      <c r="A1" s="87"/>
      <c r="B1" s="89"/>
      <c r="C1" s="224" t="str">
        <f>+CONCATENATE("9.2. melléklet a ……/",LEFT(ÖSSZEFÜGGÉSEK!A5,4),". (….) önkormányzati rendelethez")</f>
        <v>9.2. melléklet a ……/2016. (….) önkormányzati rendelethez</v>
      </c>
    </row>
    <row r="2" spans="1:3" s="225" customFormat="1" ht="25.5" customHeight="1">
      <c r="A2" s="187" t="s">
        <v>134</v>
      </c>
      <c r="B2" s="330" t="s">
        <v>533</v>
      </c>
      <c r="C2" s="331" t="s">
        <v>536</v>
      </c>
    </row>
    <row r="3" spans="1:3" s="225" customFormat="1" ht="24.75" thickBot="1">
      <c r="A3" s="218" t="s">
        <v>133</v>
      </c>
      <c r="B3" s="165" t="s">
        <v>314</v>
      </c>
      <c r="C3" s="170"/>
    </row>
    <row r="4" spans="1:3" s="226" customFormat="1" ht="15.75" customHeight="1" thickBot="1">
      <c r="A4" s="91"/>
      <c r="B4" s="91"/>
      <c r="C4" s="92" t="s">
        <v>591</v>
      </c>
    </row>
    <row r="5" spans="1:5" ht="48.75" thickBot="1">
      <c r="A5" s="188" t="s">
        <v>135</v>
      </c>
      <c r="B5" s="93" t="s">
        <v>44</v>
      </c>
      <c r="C5" s="540" t="s">
        <v>45</v>
      </c>
      <c r="D5" s="562" t="s">
        <v>585</v>
      </c>
      <c r="E5" s="563" t="s">
        <v>592</v>
      </c>
    </row>
    <row r="6" spans="1:5" s="227" customFormat="1" ht="12.75" customHeight="1" thickBot="1">
      <c r="A6" s="78" t="s">
        <v>405</v>
      </c>
      <c r="B6" s="79" t="s">
        <v>406</v>
      </c>
      <c r="C6" s="541" t="s">
        <v>407</v>
      </c>
      <c r="D6" s="564"/>
      <c r="E6" s="565"/>
    </row>
    <row r="7" spans="1:5" s="227" customFormat="1" ht="15.75" customHeight="1" thickBot="1">
      <c r="A7" s="94"/>
      <c r="B7" s="95" t="s">
        <v>46</v>
      </c>
      <c r="C7" s="542"/>
      <c r="D7" s="566"/>
      <c r="E7" s="566"/>
    </row>
    <row r="8" spans="1:5" s="171" customFormat="1" ht="12" customHeight="1" thickBot="1">
      <c r="A8" s="78" t="s">
        <v>7</v>
      </c>
      <c r="B8" s="96" t="s">
        <v>423</v>
      </c>
      <c r="C8" s="463">
        <f>SUM(C9:C19)</f>
        <v>0</v>
      </c>
      <c r="D8" s="463">
        <f>SUM(D9:D19)</f>
        <v>0</v>
      </c>
      <c r="E8" s="463">
        <f>SUM(E9:E19)</f>
        <v>0</v>
      </c>
    </row>
    <row r="9" spans="1:5" s="171" customFormat="1" ht="12" customHeight="1">
      <c r="A9" s="219" t="s">
        <v>68</v>
      </c>
      <c r="B9" s="6" t="s">
        <v>189</v>
      </c>
      <c r="C9" s="543"/>
      <c r="D9" s="567"/>
      <c r="E9" s="579">
        <f>SUM(C9:D9)</f>
        <v>0</v>
      </c>
    </row>
    <row r="10" spans="1:5" s="171" customFormat="1" ht="12" customHeight="1">
      <c r="A10" s="220" t="s">
        <v>69</v>
      </c>
      <c r="B10" s="4" t="s">
        <v>190</v>
      </c>
      <c r="C10" s="122"/>
      <c r="D10" s="551"/>
      <c r="E10" s="579">
        <f aca="true" t="shared" si="0" ref="E10:E19">SUM(C10:D10)</f>
        <v>0</v>
      </c>
    </row>
    <row r="11" spans="1:5" s="171" customFormat="1" ht="12" customHeight="1">
      <c r="A11" s="220" t="s">
        <v>70</v>
      </c>
      <c r="B11" s="4" t="s">
        <v>191</v>
      </c>
      <c r="C11" s="122"/>
      <c r="D11" s="551"/>
      <c r="E11" s="579">
        <f t="shared" si="0"/>
        <v>0</v>
      </c>
    </row>
    <row r="12" spans="1:5" s="171" customFormat="1" ht="12" customHeight="1">
      <c r="A12" s="220" t="s">
        <v>71</v>
      </c>
      <c r="B12" s="4" t="s">
        <v>192</v>
      </c>
      <c r="C12" s="122"/>
      <c r="D12" s="551"/>
      <c r="E12" s="579">
        <f t="shared" si="0"/>
        <v>0</v>
      </c>
    </row>
    <row r="13" spans="1:5" s="171" customFormat="1" ht="12" customHeight="1">
      <c r="A13" s="220" t="s">
        <v>94</v>
      </c>
      <c r="B13" s="4" t="s">
        <v>193</v>
      </c>
      <c r="C13" s="122"/>
      <c r="D13" s="551"/>
      <c r="E13" s="579">
        <f t="shared" si="0"/>
        <v>0</v>
      </c>
    </row>
    <row r="14" spans="1:5" s="171" customFormat="1" ht="12" customHeight="1">
      <c r="A14" s="220" t="s">
        <v>72</v>
      </c>
      <c r="B14" s="4" t="s">
        <v>315</v>
      </c>
      <c r="C14" s="122"/>
      <c r="D14" s="551"/>
      <c r="E14" s="579">
        <f t="shared" si="0"/>
        <v>0</v>
      </c>
    </row>
    <row r="15" spans="1:5" s="171" customFormat="1" ht="12" customHeight="1">
      <c r="A15" s="220" t="s">
        <v>73</v>
      </c>
      <c r="B15" s="3" t="s">
        <v>316</v>
      </c>
      <c r="C15" s="122"/>
      <c r="D15" s="551"/>
      <c r="E15" s="579">
        <f t="shared" si="0"/>
        <v>0</v>
      </c>
    </row>
    <row r="16" spans="1:5" s="171" customFormat="1" ht="12" customHeight="1">
      <c r="A16" s="220" t="s">
        <v>80</v>
      </c>
      <c r="B16" s="4" t="s">
        <v>196</v>
      </c>
      <c r="C16" s="184"/>
      <c r="D16" s="551"/>
      <c r="E16" s="579">
        <f t="shared" si="0"/>
        <v>0</v>
      </c>
    </row>
    <row r="17" spans="1:5" s="228" customFormat="1" ht="12" customHeight="1">
      <c r="A17" s="220" t="s">
        <v>81</v>
      </c>
      <c r="B17" s="4" t="s">
        <v>197</v>
      </c>
      <c r="C17" s="122"/>
      <c r="D17" s="552"/>
      <c r="E17" s="579">
        <f t="shared" si="0"/>
        <v>0</v>
      </c>
    </row>
    <row r="18" spans="1:5" s="228" customFormat="1" ht="12" customHeight="1">
      <c r="A18" s="220" t="s">
        <v>82</v>
      </c>
      <c r="B18" s="4" t="s">
        <v>345</v>
      </c>
      <c r="C18" s="544"/>
      <c r="D18" s="552"/>
      <c r="E18" s="579">
        <f t="shared" si="0"/>
        <v>0</v>
      </c>
    </row>
    <row r="19" spans="1:5" s="228" customFormat="1" ht="12" customHeight="1" thickBot="1">
      <c r="A19" s="220" t="s">
        <v>83</v>
      </c>
      <c r="B19" s="3" t="s">
        <v>198</v>
      </c>
      <c r="C19" s="544"/>
      <c r="D19" s="570"/>
      <c r="E19" s="579">
        <f t="shared" si="0"/>
        <v>0</v>
      </c>
    </row>
    <row r="20" spans="1:5" s="171" customFormat="1" ht="12" customHeight="1" thickBot="1">
      <c r="A20" s="78" t="s">
        <v>8</v>
      </c>
      <c r="B20" s="96" t="s">
        <v>317</v>
      </c>
      <c r="C20" s="463">
        <f>SUM(C21:C23)</f>
        <v>5000000</v>
      </c>
      <c r="D20" s="463">
        <f>SUM(D21:D23)</f>
        <v>0</v>
      </c>
      <c r="E20" s="463">
        <f>SUM(E21:E23)</f>
        <v>5000000</v>
      </c>
    </row>
    <row r="21" spans="1:5" s="228" customFormat="1" ht="12" customHeight="1">
      <c r="A21" s="220" t="s">
        <v>74</v>
      </c>
      <c r="B21" s="5" t="s">
        <v>167</v>
      </c>
      <c r="C21" s="122"/>
      <c r="D21" s="580"/>
      <c r="E21" s="581">
        <f>SUM(C21:D21)</f>
        <v>0</v>
      </c>
    </row>
    <row r="22" spans="1:5" s="228" customFormat="1" ht="12" customHeight="1">
      <c r="A22" s="220" t="s">
        <v>75</v>
      </c>
      <c r="B22" s="4" t="s">
        <v>318</v>
      </c>
      <c r="C22" s="122"/>
      <c r="D22" s="582"/>
      <c r="E22" s="581">
        <f>SUM(C22:D22)</f>
        <v>0</v>
      </c>
    </row>
    <row r="23" spans="1:5" s="228" customFormat="1" ht="12" customHeight="1">
      <c r="A23" s="220" t="s">
        <v>76</v>
      </c>
      <c r="B23" s="4" t="s">
        <v>535</v>
      </c>
      <c r="C23" s="122">
        <v>5000000</v>
      </c>
      <c r="D23" s="582"/>
      <c r="E23" s="581">
        <f>SUM(C23:D23)</f>
        <v>5000000</v>
      </c>
    </row>
    <row r="24" spans="1:5" s="228" customFormat="1" ht="12" customHeight="1" thickBot="1">
      <c r="A24" s="220" t="s">
        <v>77</v>
      </c>
      <c r="B24" s="4" t="s">
        <v>424</v>
      </c>
      <c r="C24" s="122"/>
      <c r="D24" s="583"/>
      <c r="E24" s="581">
        <f>SUM(C24:D24)</f>
        <v>0</v>
      </c>
    </row>
    <row r="25" spans="1:5" s="228" customFormat="1" ht="12" customHeight="1" thickBot="1">
      <c r="A25" s="80" t="s">
        <v>9</v>
      </c>
      <c r="B25" s="53" t="s">
        <v>110</v>
      </c>
      <c r="C25" s="545"/>
      <c r="D25" s="545"/>
      <c r="E25" s="575"/>
    </row>
    <row r="26" spans="1:5" s="228" customFormat="1" ht="12" customHeight="1" thickBot="1">
      <c r="A26" s="80" t="s">
        <v>10</v>
      </c>
      <c r="B26" s="53" t="s">
        <v>425</v>
      </c>
      <c r="C26" s="463">
        <f>+C27+C28+C29</f>
        <v>0</v>
      </c>
      <c r="D26" s="463">
        <f>+D27+D28+D29</f>
        <v>0</v>
      </c>
      <c r="E26" s="464">
        <f>+E27+E28+E29</f>
        <v>0</v>
      </c>
    </row>
    <row r="27" spans="1:5" s="228" customFormat="1" ht="12" customHeight="1">
      <c r="A27" s="221" t="s">
        <v>176</v>
      </c>
      <c r="B27" s="222" t="s">
        <v>171</v>
      </c>
      <c r="C27" s="475"/>
      <c r="D27" s="571"/>
      <c r="E27" s="571"/>
    </row>
    <row r="28" spans="1:5" s="228" customFormat="1" ht="12" customHeight="1">
      <c r="A28" s="221" t="s">
        <v>179</v>
      </c>
      <c r="B28" s="222" t="s">
        <v>318</v>
      </c>
      <c r="C28" s="122"/>
      <c r="D28" s="552"/>
      <c r="E28" s="552"/>
    </row>
    <row r="29" spans="1:5" s="228" customFormat="1" ht="12" customHeight="1">
      <c r="A29" s="221" t="s">
        <v>180</v>
      </c>
      <c r="B29" s="223" t="s">
        <v>321</v>
      </c>
      <c r="C29" s="122"/>
      <c r="D29" s="552"/>
      <c r="E29" s="552"/>
    </row>
    <row r="30" spans="1:5" s="228" customFormat="1" ht="12" customHeight="1" thickBot="1">
      <c r="A30" s="220" t="s">
        <v>181</v>
      </c>
      <c r="B30" s="64" t="s">
        <v>426</v>
      </c>
      <c r="C30" s="546"/>
      <c r="D30" s="570"/>
      <c r="E30" s="570"/>
    </row>
    <row r="31" spans="1:5" s="228" customFormat="1" ht="12" customHeight="1" thickBot="1">
      <c r="A31" s="80" t="s">
        <v>11</v>
      </c>
      <c r="B31" s="53" t="s">
        <v>322</v>
      </c>
      <c r="C31" s="463">
        <f>+C32+C33+C34</f>
        <v>0</v>
      </c>
      <c r="D31" s="463">
        <f>+D32+D33+D34</f>
        <v>0</v>
      </c>
      <c r="E31" s="463">
        <f>+E32+E33+E34</f>
        <v>0</v>
      </c>
    </row>
    <row r="32" spans="1:5" s="228" customFormat="1" ht="12" customHeight="1">
      <c r="A32" s="221" t="s">
        <v>61</v>
      </c>
      <c r="B32" s="222" t="s">
        <v>203</v>
      </c>
      <c r="C32" s="475"/>
      <c r="D32" s="571"/>
      <c r="E32" s="571"/>
    </row>
    <row r="33" spans="1:5" s="228" customFormat="1" ht="12" customHeight="1">
      <c r="A33" s="221" t="s">
        <v>62</v>
      </c>
      <c r="B33" s="223" t="s">
        <v>204</v>
      </c>
      <c r="C33" s="547"/>
      <c r="D33" s="552"/>
      <c r="E33" s="552"/>
    </row>
    <row r="34" spans="1:5" s="228" customFormat="1" ht="12" customHeight="1" thickBot="1">
      <c r="A34" s="220" t="s">
        <v>63</v>
      </c>
      <c r="B34" s="64" t="s">
        <v>205</v>
      </c>
      <c r="C34" s="546"/>
      <c r="D34" s="570"/>
      <c r="E34" s="570"/>
    </row>
    <row r="35" spans="1:5" s="171" customFormat="1" ht="12" customHeight="1" thickBot="1">
      <c r="A35" s="80" t="s">
        <v>12</v>
      </c>
      <c r="B35" s="53" t="s">
        <v>291</v>
      </c>
      <c r="C35" s="545"/>
      <c r="D35" s="568"/>
      <c r="E35" s="569"/>
    </row>
    <row r="36" spans="1:5" s="171" customFormat="1" ht="12" customHeight="1" thickBot="1">
      <c r="A36" s="80" t="s">
        <v>13</v>
      </c>
      <c r="B36" s="53" t="s">
        <v>323</v>
      </c>
      <c r="C36" s="548"/>
      <c r="D36" s="574"/>
      <c r="E36" s="574"/>
    </row>
    <row r="37" spans="1:5" s="171" customFormat="1" ht="12" customHeight="1" thickBot="1">
      <c r="A37" s="78" t="s">
        <v>14</v>
      </c>
      <c r="B37" s="53" t="s">
        <v>324</v>
      </c>
      <c r="C37" s="549">
        <f>+C8+C20+C25+C26+C31+C35+C36</f>
        <v>5000000</v>
      </c>
      <c r="D37" s="464">
        <f>+D8+D20+D25+D26+D31+D35+D36</f>
        <v>0</v>
      </c>
      <c r="E37" s="464">
        <f>+E8+E20+E25+E26+E31+E35+E36</f>
        <v>5000000</v>
      </c>
    </row>
    <row r="38" spans="1:5" s="171" customFormat="1" ht="12" customHeight="1" thickBot="1">
      <c r="A38" s="97" t="s">
        <v>15</v>
      </c>
      <c r="B38" s="53" t="s">
        <v>325</v>
      </c>
      <c r="C38" s="549">
        <f>+C39+C40+C41</f>
        <v>48571000</v>
      </c>
      <c r="D38" s="464">
        <f>+D39+D40+D41</f>
        <v>5767774</v>
      </c>
      <c r="E38" s="464">
        <f>+E39+E40+E41</f>
        <v>54338774</v>
      </c>
    </row>
    <row r="39" spans="1:5" s="171" customFormat="1" ht="12" customHeight="1">
      <c r="A39" s="221" t="s">
        <v>326</v>
      </c>
      <c r="B39" s="222" t="s">
        <v>149</v>
      </c>
      <c r="C39" s="475"/>
      <c r="D39" s="578">
        <v>5544000</v>
      </c>
      <c r="E39" s="585">
        <f>SUM(C39:D39)</f>
        <v>5544000</v>
      </c>
    </row>
    <row r="40" spans="1:5" s="171" customFormat="1" ht="12" customHeight="1">
      <c r="A40" s="221" t="s">
        <v>327</v>
      </c>
      <c r="B40" s="223" t="s">
        <v>1</v>
      </c>
      <c r="C40" s="547"/>
      <c r="D40" s="586"/>
      <c r="E40" s="585">
        <f>SUM(C40:D40)</f>
        <v>0</v>
      </c>
    </row>
    <row r="41" spans="1:5" s="228" customFormat="1" ht="12" customHeight="1" thickBot="1">
      <c r="A41" s="220" t="s">
        <v>328</v>
      </c>
      <c r="B41" s="64" t="s">
        <v>329</v>
      </c>
      <c r="C41" s="546">
        <v>48571000</v>
      </c>
      <c r="D41" s="584">
        <f>223774</f>
        <v>223774</v>
      </c>
      <c r="E41" s="585">
        <f>SUM(C41:D41)</f>
        <v>48794774</v>
      </c>
    </row>
    <row r="42" spans="1:5" s="228" customFormat="1" ht="15" customHeight="1" thickBot="1">
      <c r="A42" s="97" t="s">
        <v>16</v>
      </c>
      <c r="B42" s="98" t="s">
        <v>330</v>
      </c>
      <c r="D42" s="572"/>
      <c r="E42" s="573"/>
    </row>
    <row r="43" spans="1:5" s="228" customFormat="1" ht="15" customHeight="1" thickBot="1">
      <c r="A43" s="99"/>
      <c r="B43" s="100"/>
      <c r="C43" s="576">
        <f>+C37+C38</f>
        <v>53571000</v>
      </c>
      <c r="D43" s="577">
        <f>+D37+D38</f>
        <v>5767774</v>
      </c>
      <c r="E43" s="168">
        <f>+E37+E38</f>
        <v>59338774</v>
      </c>
    </row>
    <row r="44" spans="1:3" ht="13.5" thickBot="1">
      <c r="A44" s="101"/>
      <c r="B44" s="102"/>
      <c r="C44" s="167"/>
    </row>
    <row r="45" spans="1:5" s="227" customFormat="1" ht="16.5" customHeight="1" thickBot="1">
      <c r="A45" s="103"/>
      <c r="B45" s="104" t="s">
        <v>47</v>
      </c>
      <c r="C45" s="550"/>
      <c r="D45" s="554"/>
      <c r="E45" s="555"/>
    </row>
    <row r="46" spans="1:5" s="229" customFormat="1" ht="12" customHeight="1" thickBot="1">
      <c r="A46" s="80" t="s">
        <v>7</v>
      </c>
      <c r="B46" s="53" t="s">
        <v>331</v>
      </c>
      <c r="C46" s="463">
        <f>SUM(C47:C51)</f>
        <v>53421000</v>
      </c>
      <c r="D46" s="463">
        <f>SUM(D47:D51)</f>
        <v>5767774</v>
      </c>
      <c r="E46" s="463">
        <f>SUM(E47:E51)</f>
        <v>59188774</v>
      </c>
    </row>
    <row r="47" spans="1:5" ht="12" customHeight="1">
      <c r="A47" s="220" t="s">
        <v>68</v>
      </c>
      <c r="B47" s="5" t="s">
        <v>38</v>
      </c>
      <c r="C47" s="475">
        <v>34041000</v>
      </c>
      <c r="D47" s="590">
        <f>176200+2000000</f>
        <v>2176200</v>
      </c>
      <c r="E47" s="588">
        <f>SUM(C47:D47)</f>
        <v>36217200</v>
      </c>
    </row>
    <row r="48" spans="1:5" ht="12" customHeight="1">
      <c r="A48" s="220" t="s">
        <v>69</v>
      </c>
      <c r="B48" s="4" t="s">
        <v>119</v>
      </c>
      <c r="C48" s="476">
        <v>8989000</v>
      </c>
      <c r="D48" s="590">
        <f>47574+750000+1303000</f>
        <v>2100574</v>
      </c>
      <c r="E48" s="588">
        <f>SUM(C48:D48)</f>
        <v>11089574</v>
      </c>
    </row>
    <row r="49" spans="1:5" ht="12" customHeight="1">
      <c r="A49" s="220" t="s">
        <v>70</v>
      </c>
      <c r="B49" s="4" t="s">
        <v>93</v>
      </c>
      <c r="C49" s="476">
        <v>10391000</v>
      </c>
      <c r="D49" s="590">
        <f>1425000+66000</f>
        <v>1491000</v>
      </c>
      <c r="E49" s="588">
        <f>SUM(C49:D49)</f>
        <v>11882000</v>
      </c>
    </row>
    <row r="50" spans="1:5" ht="12" customHeight="1">
      <c r="A50" s="220" t="s">
        <v>71</v>
      </c>
      <c r="B50" s="4" t="s">
        <v>120</v>
      </c>
      <c r="C50" s="476"/>
      <c r="D50" s="590"/>
      <c r="E50" s="587">
        <f>SUM(C50:D50)</f>
        <v>0</v>
      </c>
    </row>
    <row r="51" spans="1:5" ht="12" customHeight="1" thickBot="1">
      <c r="A51" s="220" t="s">
        <v>94</v>
      </c>
      <c r="B51" s="4" t="s">
        <v>121</v>
      </c>
      <c r="C51" s="476"/>
      <c r="D51" s="556"/>
      <c r="E51" s="587">
        <f>SUM(C51:D51)</f>
        <v>0</v>
      </c>
    </row>
    <row r="52" spans="1:5" ht="12" customHeight="1" thickBot="1">
      <c r="A52" s="80" t="s">
        <v>8</v>
      </c>
      <c r="B52" s="53" t="s">
        <v>332</v>
      </c>
      <c r="C52" s="463">
        <f>SUM(C53:C55)</f>
        <v>150000</v>
      </c>
      <c r="D52" s="463">
        <f>SUM(D53:D55)</f>
        <v>0</v>
      </c>
      <c r="E52" s="463">
        <f>SUM(E53:E55)</f>
        <v>150000</v>
      </c>
    </row>
    <row r="53" spans="1:5" s="229" customFormat="1" ht="12" customHeight="1">
      <c r="A53" s="220" t="s">
        <v>74</v>
      </c>
      <c r="B53" s="5" t="s">
        <v>140</v>
      </c>
      <c r="C53" s="475">
        <v>150000</v>
      </c>
      <c r="D53" s="590"/>
      <c r="E53" s="588">
        <f>SUM(C53:D53)</f>
        <v>150000</v>
      </c>
    </row>
    <row r="54" spans="1:5" ht="12" customHeight="1">
      <c r="A54" s="220" t="s">
        <v>75</v>
      </c>
      <c r="B54" s="4" t="s">
        <v>123</v>
      </c>
      <c r="C54" s="476"/>
      <c r="D54" s="590"/>
      <c r="E54" s="588">
        <f>SUM(C54:D54)</f>
        <v>0</v>
      </c>
    </row>
    <row r="55" spans="1:5" ht="12" customHeight="1">
      <c r="A55" s="220" t="s">
        <v>76</v>
      </c>
      <c r="B55" s="4" t="s">
        <v>48</v>
      </c>
      <c r="C55" s="476"/>
      <c r="D55" s="590"/>
      <c r="E55" s="588">
        <f>SUM(C55:D55)</f>
        <v>0</v>
      </c>
    </row>
    <row r="56" spans="1:5" ht="12" customHeight="1" thickBot="1">
      <c r="A56" s="220" t="s">
        <v>77</v>
      </c>
      <c r="B56" s="4" t="s">
        <v>427</v>
      </c>
      <c r="C56" s="476"/>
      <c r="D56" s="591"/>
      <c r="E56" s="592">
        <f>SUM(C56:D56)</f>
        <v>0</v>
      </c>
    </row>
    <row r="57" spans="1:5" ht="12" customHeight="1" thickBot="1">
      <c r="A57" s="80" t="s">
        <v>9</v>
      </c>
      <c r="B57" s="53" t="s">
        <v>3</v>
      </c>
      <c r="C57" s="545"/>
      <c r="D57" s="593"/>
      <c r="E57" s="594"/>
    </row>
    <row r="58" spans="1:5" ht="15" customHeight="1" thickBot="1">
      <c r="A58" s="80" t="s">
        <v>10</v>
      </c>
      <c r="B58" s="105" t="s">
        <v>432</v>
      </c>
      <c r="C58" s="553">
        <f>+C46+C52+C57</f>
        <v>53571000</v>
      </c>
      <c r="D58" s="576">
        <f>+D46+D52+D57</f>
        <v>5767774</v>
      </c>
      <c r="E58" s="168">
        <f>+E46+E52+E57</f>
        <v>59338774</v>
      </c>
    </row>
    <row r="59" ht="13.5" thickBot="1">
      <c r="C59" s="169"/>
    </row>
    <row r="60" spans="1:5" ht="15" customHeight="1" thickBot="1">
      <c r="A60" s="108" t="s">
        <v>422</v>
      </c>
      <c r="B60" s="109"/>
      <c r="C60" s="560">
        <v>11</v>
      </c>
      <c r="D60" s="561"/>
      <c r="E60" s="589">
        <v>11</v>
      </c>
    </row>
    <row r="61" spans="1:5" ht="14.25" customHeight="1" thickBot="1">
      <c r="A61" s="108" t="s">
        <v>136</v>
      </c>
      <c r="B61" s="109"/>
      <c r="C61" s="560"/>
      <c r="D61" s="558"/>
      <c r="E61" s="55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6">
      <selection activeCell="E59" sqref="E59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625" style="107" bestFit="1" customWidth="1"/>
    <col min="5" max="5" width="12.625" style="107" bestFit="1" customWidth="1"/>
    <col min="6" max="16384" width="9.375" style="107" customWidth="1"/>
  </cols>
  <sheetData>
    <row r="1" spans="1:3" s="88" customFormat="1" ht="21" customHeight="1" thickBot="1">
      <c r="A1" s="87"/>
      <c r="B1" s="89"/>
      <c r="C1" s="224" t="str">
        <f>+CONCATENATE("9.3. melléklet a ……/",LEFT(ÖSSZEFÜGGÉSEK!A5,4),". (….) önkormányzati rendelethez")</f>
        <v>9.3. melléklet a ……/2016. (….) önkormányzati rendelethez</v>
      </c>
    </row>
    <row r="2" spans="1:3" s="225" customFormat="1" ht="25.5" customHeight="1">
      <c r="A2" s="263" t="s">
        <v>134</v>
      </c>
      <c r="B2" s="164" t="s">
        <v>467</v>
      </c>
      <c r="C2" s="332" t="s">
        <v>536</v>
      </c>
    </row>
    <row r="3" spans="1:3" s="225" customFormat="1" ht="24.75" thickBot="1">
      <c r="A3" s="218" t="s">
        <v>133</v>
      </c>
      <c r="B3" s="165" t="s">
        <v>314</v>
      </c>
      <c r="C3" s="170" t="s">
        <v>42</v>
      </c>
    </row>
    <row r="4" spans="1:3" s="226" customFormat="1" ht="15.75" customHeight="1" thickBot="1">
      <c r="A4" s="91"/>
      <c r="B4" s="91"/>
      <c r="C4" s="92" t="s">
        <v>591</v>
      </c>
    </row>
    <row r="5" spans="1:5" ht="51.75" thickBot="1">
      <c r="A5" s="188" t="s">
        <v>135</v>
      </c>
      <c r="B5" s="93" t="s">
        <v>44</v>
      </c>
      <c r="C5" s="540" t="s">
        <v>45</v>
      </c>
      <c r="D5" s="593" t="s">
        <v>585</v>
      </c>
      <c r="E5" s="594" t="s">
        <v>592</v>
      </c>
    </row>
    <row r="6" spans="1:5" s="227" customFormat="1" ht="12.75" customHeight="1" thickBot="1">
      <c r="A6" s="78" t="s">
        <v>405</v>
      </c>
      <c r="B6" s="79" t="s">
        <v>406</v>
      </c>
      <c r="C6" s="541" t="s">
        <v>407</v>
      </c>
      <c r="D6" s="564"/>
      <c r="E6" s="565"/>
    </row>
    <row r="7" spans="1:5" s="227" customFormat="1" ht="15.75" customHeight="1" thickBot="1">
      <c r="A7" s="94"/>
      <c r="B7" s="95" t="s">
        <v>46</v>
      </c>
      <c r="C7" s="542"/>
      <c r="D7" s="597"/>
      <c r="E7" s="598"/>
    </row>
    <row r="8" spans="1:5" s="171" customFormat="1" ht="12" customHeight="1" thickBot="1">
      <c r="A8" s="78" t="s">
        <v>7</v>
      </c>
      <c r="B8" s="96" t="s">
        <v>423</v>
      </c>
      <c r="C8" s="463">
        <f>SUM(C9:C19)</f>
        <v>12800000</v>
      </c>
      <c r="D8" s="463">
        <f>SUM(D9:D19)</f>
        <v>0</v>
      </c>
      <c r="E8" s="463">
        <f>SUM(E9:E19)</f>
        <v>12800000</v>
      </c>
    </row>
    <row r="9" spans="1:5" s="171" customFormat="1" ht="12" customHeight="1">
      <c r="A9" s="219" t="s">
        <v>68</v>
      </c>
      <c r="B9" s="6" t="s">
        <v>189</v>
      </c>
      <c r="C9" s="543"/>
      <c r="D9" s="599"/>
      <c r="E9" s="600">
        <f>SUM(C9:D9)</f>
        <v>0</v>
      </c>
    </row>
    <row r="10" spans="1:5" s="171" customFormat="1" ht="12" customHeight="1">
      <c r="A10" s="220" t="s">
        <v>69</v>
      </c>
      <c r="B10" s="4" t="s">
        <v>190</v>
      </c>
      <c r="C10" s="122">
        <v>0</v>
      </c>
      <c r="D10" s="590"/>
      <c r="E10" s="600">
        <f aca="true" t="shared" si="0" ref="E10:E19">SUM(C10:D10)</f>
        <v>0</v>
      </c>
    </row>
    <row r="11" spans="1:5" s="171" customFormat="1" ht="12" customHeight="1">
      <c r="A11" s="220" t="s">
        <v>70</v>
      </c>
      <c r="B11" s="4" t="s">
        <v>191</v>
      </c>
      <c r="C11" s="122"/>
      <c r="D11" s="590"/>
      <c r="E11" s="600">
        <f t="shared" si="0"/>
        <v>0</v>
      </c>
    </row>
    <row r="12" spans="1:5" s="171" customFormat="1" ht="12" customHeight="1">
      <c r="A12" s="220" t="s">
        <v>71</v>
      </c>
      <c r="B12" s="4" t="s">
        <v>192</v>
      </c>
      <c r="C12" s="122"/>
      <c r="D12" s="590"/>
      <c r="E12" s="600">
        <f t="shared" si="0"/>
        <v>0</v>
      </c>
    </row>
    <row r="13" spans="1:5" s="171" customFormat="1" ht="12" customHeight="1">
      <c r="A13" s="220" t="s">
        <v>94</v>
      </c>
      <c r="B13" s="4" t="s">
        <v>193</v>
      </c>
      <c r="C13" s="122">
        <v>4425000</v>
      </c>
      <c r="D13" s="590"/>
      <c r="E13" s="600">
        <f t="shared" si="0"/>
        <v>4425000</v>
      </c>
    </row>
    <row r="14" spans="1:5" s="171" customFormat="1" ht="12" customHeight="1">
      <c r="A14" s="220" t="s">
        <v>72</v>
      </c>
      <c r="B14" s="4" t="s">
        <v>315</v>
      </c>
      <c r="C14" s="122">
        <v>2721000</v>
      </c>
      <c r="D14" s="590"/>
      <c r="E14" s="600">
        <f t="shared" si="0"/>
        <v>2721000</v>
      </c>
    </row>
    <row r="15" spans="1:5" s="171" customFormat="1" ht="12" customHeight="1">
      <c r="A15" s="220" t="s">
        <v>73</v>
      </c>
      <c r="B15" s="3" t="s">
        <v>316</v>
      </c>
      <c r="C15" s="122"/>
      <c r="D15" s="590"/>
      <c r="E15" s="600">
        <f t="shared" si="0"/>
        <v>0</v>
      </c>
    </row>
    <row r="16" spans="1:5" s="171" customFormat="1" ht="12" customHeight="1">
      <c r="A16" s="220" t="s">
        <v>80</v>
      </c>
      <c r="B16" s="4" t="s">
        <v>196</v>
      </c>
      <c r="C16" s="184"/>
      <c r="D16" s="590"/>
      <c r="E16" s="600">
        <f t="shared" si="0"/>
        <v>0</v>
      </c>
    </row>
    <row r="17" spans="1:5" s="228" customFormat="1" ht="12" customHeight="1">
      <c r="A17" s="220" t="s">
        <v>81</v>
      </c>
      <c r="B17" s="4" t="s">
        <v>197</v>
      </c>
      <c r="C17" s="122"/>
      <c r="D17" s="590"/>
      <c r="E17" s="600">
        <f t="shared" si="0"/>
        <v>0</v>
      </c>
    </row>
    <row r="18" spans="1:5" s="228" customFormat="1" ht="12" customHeight="1">
      <c r="A18" s="220" t="s">
        <v>82</v>
      </c>
      <c r="B18" s="4" t="s">
        <v>345</v>
      </c>
      <c r="C18" s="544"/>
      <c r="D18" s="590"/>
      <c r="E18" s="600">
        <f t="shared" si="0"/>
        <v>0</v>
      </c>
    </row>
    <row r="19" spans="1:5" s="228" customFormat="1" ht="12" customHeight="1" thickBot="1">
      <c r="A19" s="220" t="s">
        <v>83</v>
      </c>
      <c r="B19" s="3" t="s">
        <v>198</v>
      </c>
      <c r="C19" s="544">
        <v>5654000</v>
      </c>
      <c r="D19" s="591"/>
      <c r="E19" s="601">
        <f t="shared" si="0"/>
        <v>5654000</v>
      </c>
    </row>
    <row r="20" spans="1:5" s="171" customFormat="1" ht="12" customHeight="1" thickBot="1">
      <c r="A20" s="78" t="s">
        <v>8</v>
      </c>
      <c r="B20" s="96" t="s">
        <v>317</v>
      </c>
      <c r="C20" s="463">
        <f>SUM(C21:C23)</f>
        <v>0</v>
      </c>
      <c r="D20" s="568"/>
      <c r="E20" s="569"/>
    </row>
    <row r="21" spans="1:5" s="228" customFormat="1" ht="12" customHeight="1">
      <c r="A21" s="220" t="s">
        <v>74</v>
      </c>
      <c r="B21" s="5" t="s">
        <v>167</v>
      </c>
      <c r="C21" s="122"/>
      <c r="D21" s="602"/>
      <c r="E21" s="603"/>
    </row>
    <row r="22" spans="1:5" s="228" customFormat="1" ht="12" customHeight="1">
      <c r="A22" s="220" t="s">
        <v>75</v>
      </c>
      <c r="B22" s="4" t="s">
        <v>318</v>
      </c>
      <c r="C22" s="122"/>
      <c r="D22" s="595"/>
      <c r="E22" s="596"/>
    </row>
    <row r="23" spans="1:5" s="228" customFormat="1" ht="12" customHeight="1">
      <c r="A23" s="220" t="s">
        <v>76</v>
      </c>
      <c r="B23" s="4" t="s">
        <v>319</v>
      </c>
      <c r="C23" s="122"/>
      <c r="D23" s="595"/>
      <c r="E23" s="596"/>
    </row>
    <row r="24" spans="1:5" s="228" customFormat="1" ht="12" customHeight="1" thickBot="1">
      <c r="A24" s="220" t="s">
        <v>77</v>
      </c>
      <c r="B24" s="4" t="s">
        <v>428</v>
      </c>
      <c r="C24" s="122"/>
      <c r="D24" s="604"/>
      <c r="E24" s="605"/>
    </row>
    <row r="25" spans="1:5" s="228" customFormat="1" ht="12" customHeight="1" thickBot="1">
      <c r="A25" s="80" t="s">
        <v>9</v>
      </c>
      <c r="B25" s="53" t="s">
        <v>110</v>
      </c>
      <c r="C25" s="545"/>
      <c r="D25" s="572"/>
      <c r="E25" s="573"/>
    </row>
    <row r="26" spans="1:5" s="228" customFormat="1" ht="12" customHeight="1" thickBot="1">
      <c r="A26" s="80" t="s">
        <v>10</v>
      </c>
      <c r="B26" s="53" t="s">
        <v>320</v>
      </c>
      <c r="C26" s="463">
        <f>+C27+C28</f>
        <v>0</v>
      </c>
      <c r="D26" s="572"/>
      <c r="E26" s="573"/>
    </row>
    <row r="27" spans="1:5" s="228" customFormat="1" ht="12" customHeight="1">
      <c r="A27" s="221" t="s">
        <v>176</v>
      </c>
      <c r="B27" s="222" t="s">
        <v>318</v>
      </c>
      <c r="C27" s="475"/>
      <c r="D27" s="602"/>
      <c r="E27" s="603"/>
    </row>
    <row r="28" spans="1:5" s="228" customFormat="1" ht="12" customHeight="1">
      <c r="A28" s="221" t="s">
        <v>179</v>
      </c>
      <c r="B28" s="223" t="s">
        <v>321</v>
      </c>
      <c r="C28" s="547"/>
      <c r="D28" s="595"/>
      <c r="E28" s="596"/>
    </row>
    <row r="29" spans="1:5" s="228" customFormat="1" ht="12" customHeight="1" thickBot="1">
      <c r="A29" s="220" t="s">
        <v>180</v>
      </c>
      <c r="B29" s="64" t="s">
        <v>429</v>
      </c>
      <c r="C29" s="546"/>
      <c r="D29" s="604"/>
      <c r="E29" s="605"/>
    </row>
    <row r="30" spans="1:5" s="228" customFormat="1" ht="12" customHeight="1" thickBot="1">
      <c r="A30" s="80" t="s">
        <v>11</v>
      </c>
      <c r="B30" s="53" t="s">
        <v>322</v>
      </c>
      <c r="C30" s="463">
        <f>+C31+C32+C33</f>
        <v>0</v>
      </c>
      <c r="D30" s="572"/>
      <c r="E30" s="573"/>
    </row>
    <row r="31" spans="1:5" s="228" customFormat="1" ht="12" customHeight="1">
      <c r="A31" s="221" t="s">
        <v>61</v>
      </c>
      <c r="B31" s="222" t="s">
        <v>203</v>
      </c>
      <c r="C31" s="475"/>
      <c r="D31" s="602"/>
      <c r="E31" s="603"/>
    </row>
    <row r="32" spans="1:5" s="228" customFormat="1" ht="12" customHeight="1">
      <c r="A32" s="221" t="s">
        <v>62</v>
      </c>
      <c r="B32" s="223" t="s">
        <v>204</v>
      </c>
      <c r="C32" s="547"/>
      <c r="D32" s="595"/>
      <c r="E32" s="596"/>
    </row>
    <row r="33" spans="1:5" s="228" customFormat="1" ht="12" customHeight="1" thickBot="1">
      <c r="A33" s="220" t="s">
        <v>63</v>
      </c>
      <c r="B33" s="64" t="s">
        <v>205</v>
      </c>
      <c r="C33" s="546"/>
      <c r="D33" s="604"/>
      <c r="E33" s="605"/>
    </row>
    <row r="34" spans="1:5" s="171" customFormat="1" ht="12" customHeight="1" thickBot="1">
      <c r="A34" s="80" t="s">
        <v>12</v>
      </c>
      <c r="B34" s="53" t="s">
        <v>291</v>
      </c>
      <c r="C34" s="545"/>
      <c r="D34" s="568"/>
      <c r="E34" s="569"/>
    </row>
    <row r="35" spans="1:5" s="171" customFormat="1" ht="12" customHeight="1" thickBot="1">
      <c r="A35" s="80" t="s">
        <v>13</v>
      </c>
      <c r="B35" s="53" t="s">
        <v>323</v>
      </c>
      <c r="C35" s="548"/>
      <c r="D35" s="606"/>
      <c r="E35" s="607"/>
    </row>
    <row r="36" spans="1:5" s="171" customFormat="1" ht="12" customHeight="1" thickBot="1">
      <c r="A36" s="78" t="s">
        <v>14</v>
      </c>
      <c r="B36" s="53" t="s">
        <v>430</v>
      </c>
      <c r="C36" s="549">
        <f>+C8+C20+C25+C26+C30+C34+C35</f>
        <v>12800000</v>
      </c>
      <c r="D36" s="485">
        <f>+D8+D20+D25+D26+D30+D34+D35</f>
        <v>0</v>
      </c>
      <c r="E36" s="486">
        <f>+E8+E20+E25+E26+E30+E34+E35</f>
        <v>12800000</v>
      </c>
    </row>
    <row r="37" spans="1:5" s="171" customFormat="1" ht="12" customHeight="1" thickBot="1">
      <c r="A37" s="97" t="s">
        <v>15</v>
      </c>
      <c r="B37" s="53" t="s">
        <v>325</v>
      </c>
      <c r="C37" s="549">
        <f>+C38+C39+C40</f>
        <v>84280000</v>
      </c>
      <c r="D37" s="480">
        <f>+D38+D39+D40</f>
        <v>4742688</v>
      </c>
      <c r="E37" s="129">
        <f>+E38+E39+E40</f>
        <v>89022688</v>
      </c>
    </row>
    <row r="38" spans="1:5" s="171" customFormat="1" ht="12" customHeight="1">
      <c r="A38" s="221" t="s">
        <v>326</v>
      </c>
      <c r="B38" s="222" t="s">
        <v>149</v>
      </c>
      <c r="C38" s="475"/>
      <c r="D38" s="599">
        <v>4001000</v>
      </c>
      <c r="E38" s="600">
        <f>SUM(C38:D38)</f>
        <v>4001000</v>
      </c>
    </row>
    <row r="39" spans="1:5" s="171" customFormat="1" ht="12" customHeight="1">
      <c r="A39" s="221" t="s">
        <v>327</v>
      </c>
      <c r="B39" s="223" t="s">
        <v>1</v>
      </c>
      <c r="C39" s="547"/>
      <c r="D39" s="590"/>
      <c r="E39" s="600">
        <f>SUM(C39:D39)</f>
        <v>0</v>
      </c>
    </row>
    <row r="40" spans="1:5" s="228" customFormat="1" ht="12" customHeight="1" thickBot="1">
      <c r="A40" s="220" t="s">
        <v>328</v>
      </c>
      <c r="B40" s="64" t="s">
        <v>329</v>
      </c>
      <c r="C40" s="546">
        <v>84280000</v>
      </c>
      <c r="D40" s="591">
        <f>167640+162050+43754+67200+18144+282900</f>
        <v>741688</v>
      </c>
      <c r="E40" s="601">
        <f>SUM(C40:D40)</f>
        <v>85021688</v>
      </c>
    </row>
    <row r="41" spans="1:5" s="228" customFormat="1" ht="15" customHeight="1" thickBot="1">
      <c r="A41" s="97" t="s">
        <v>16</v>
      </c>
      <c r="B41" s="609" t="s">
        <v>330</v>
      </c>
      <c r="C41" s="608">
        <f>C36+C37</f>
        <v>97080000</v>
      </c>
      <c r="D41" s="550">
        <f>D36+D37</f>
        <v>4742688</v>
      </c>
      <c r="E41" s="608">
        <f>E36+E37</f>
        <v>101822688</v>
      </c>
    </row>
    <row r="42" spans="1:3" s="228" customFormat="1" ht="15" customHeight="1">
      <c r="A42" s="99"/>
      <c r="B42" s="100"/>
      <c r="C42" s="166"/>
    </row>
    <row r="43" spans="1:3" ht="13.5" thickBot="1">
      <c r="A43" s="101"/>
      <c r="B43" s="102"/>
      <c r="C43" s="167"/>
    </row>
    <row r="44" spans="1:5" s="227" customFormat="1" ht="16.5" customHeight="1" thickBot="1">
      <c r="A44" s="103"/>
      <c r="B44" s="104" t="s">
        <v>47</v>
      </c>
      <c r="C44" s="550"/>
      <c r="D44" s="554"/>
      <c r="E44" s="555"/>
    </row>
    <row r="45" spans="1:5" s="229" customFormat="1" ht="12" customHeight="1" thickBot="1">
      <c r="A45" s="80" t="s">
        <v>7</v>
      </c>
      <c r="B45" s="53" t="s">
        <v>331</v>
      </c>
      <c r="C45" s="463">
        <f>SUM(C46:C50)</f>
        <v>95080000</v>
      </c>
      <c r="D45" s="610">
        <f>SUM(D46:D50)</f>
        <v>4742688</v>
      </c>
      <c r="E45" s="129">
        <f>SUM(E46:E50)</f>
        <v>99822688</v>
      </c>
    </row>
    <row r="46" spans="1:5" ht="12" customHeight="1">
      <c r="A46" s="220" t="s">
        <v>68</v>
      </c>
      <c r="B46" s="5" t="s">
        <v>38</v>
      </c>
      <c r="C46" s="475">
        <v>48175000</v>
      </c>
      <c r="D46" s="590">
        <f>132000+162050+67200+115267+107488</f>
        <v>584005</v>
      </c>
      <c r="E46" s="588">
        <f>SUM(C46:D46)</f>
        <v>48759005</v>
      </c>
    </row>
    <row r="47" spans="1:5" ht="12" customHeight="1">
      <c r="A47" s="220" t="s">
        <v>69</v>
      </c>
      <c r="B47" s="4" t="s">
        <v>119</v>
      </c>
      <c r="C47" s="476">
        <v>14857000</v>
      </c>
      <c r="D47" s="590">
        <f>35640+43754+18144+31123+29022+1856000</f>
        <v>2013683</v>
      </c>
      <c r="E47" s="588">
        <f>SUM(C47:D47)</f>
        <v>16870683</v>
      </c>
    </row>
    <row r="48" spans="1:5" ht="12" customHeight="1">
      <c r="A48" s="220" t="s">
        <v>70</v>
      </c>
      <c r="B48" s="4" t="s">
        <v>93</v>
      </c>
      <c r="C48" s="476">
        <v>32048000</v>
      </c>
      <c r="D48" s="590">
        <f>201000+1944000</f>
        <v>2145000</v>
      </c>
      <c r="E48" s="588">
        <f>SUM(C48:D48)</f>
        <v>34193000</v>
      </c>
    </row>
    <row r="49" spans="1:5" ht="12" customHeight="1">
      <c r="A49" s="220" t="s">
        <v>71</v>
      </c>
      <c r="B49" s="4" t="s">
        <v>120</v>
      </c>
      <c r="C49" s="476"/>
      <c r="D49" s="590"/>
      <c r="E49" s="588">
        <f>SUM(C49:D49)</f>
        <v>0</v>
      </c>
    </row>
    <row r="50" spans="1:5" ht="12" customHeight="1" thickBot="1">
      <c r="A50" s="220" t="s">
        <v>94</v>
      </c>
      <c r="B50" s="4" t="s">
        <v>121</v>
      </c>
      <c r="C50" s="476"/>
      <c r="D50" s="591"/>
      <c r="E50" s="588">
        <f>SUM(C50:D50)</f>
        <v>0</v>
      </c>
    </row>
    <row r="51" spans="1:5" ht="12" customHeight="1" thickBot="1">
      <c r="A51" s="80" t="s">
        <v>8</v>
      </c>
      <c r="B51" s="53" t="s">
        <v>332</v>
      </c>
      <c r="C51" s="463">
        <f>SUM(C52:C54)</f>
        <v>2000000</v>
      </c>
      <c r="D51" s="480">
        <f>SUM(D52:D54)</f>
        <v>0</v>
      </c>
      <c r="E51" s="129">
        <f>SUM(E52:E54)</f>
        <v>2000000</v>
      </c>
    </row>
    <row r="52" spans="1:5" s="229" customFormat="1" ht="12" customHeight="1">
      <c r="A52" s="220" t="s">
        <v>74</v>
      </c>
      <c r="B52" s="5" t="s">
        <v>140</v>
      </c>
      <c r="C52" s="475">
        <v>2000000</v>
      </c>
      <c r="D52" s="599"/>
      <c r="E52" s="600">
        <f>SUM(C52:D52)</f>
        <v>2000000</v>
      </c>
    </row>
    <row r="53" spans="1:5" ht="12" customHeight="1">
      <c r="A53" s="220" t="s">
        <v>75</v>
      </c>
      <c r="B53" s="4" t="s">
        <v>123</v>
      </c>
      <c r="C53" s="476"/>
      <c r="D53" s="590"/>
      <c r="E53" s="600">
        <f>SUM(C53:D53)</f>
        <v>0</v>
      </c>
    </row>
    <row r="54" spans="1:5" ht="12" customHeight="1">
      <c r="A54" s="220" t="s">
        <v>76</v>
      </c>
      <c r="B54" s="4" t="s">
        <v>48</v>
      </c>
      <c r="C54" s="476"/>
      <c r="D54" s="590"/>
      <c r="E54" s="600">
        <f>SUM(C54:D54)</f>
        <v>0</v>
      </c>
    </row>
    <row r="55" spans="1:5" ht="12" customHeight="1" thickBot="1">
      <c r="A55" s="220" t="s">
        <v>77</v>
      </c>
      <c r="B55" s="4" t="s">
        <v>427</v>
      </c>
      <c r="C55" s="476"/>
      <c r="D55" s="590"/>
      <c r="E55" s="600">
        <f>SUM(C55:D55)</f>
        <v>0</v>
      </c>
    </row>
    <row r="56" spans="1:5" ht="15" customHeight="1" thickBot="1">
      <c r="A56" s="80" t="s">
        <v>9</v>
      </c>
      <c r="B56" s="53" t="s">
        <v>3</v>
      </c>
      <c r="C56" s="545"/>
      <c r="D56" s="556"/>
      <c r="E56" s="557"/>
    </row>
    <row r="57" spans="1:5" ht="13.5" thickBot="1">
      <c r="A57" s="80" t="s">
        <v>10</v>
      </c>
      <c r="B57" s="105" t="s">
        <v>432</v>
      </c>
      <c r="C57" s="553">
        <f>+C45+C51+C56</f>
        <v>97080000</v>
      </c>
      <c r="D57" s="576">
        <f>+D45+D51+D56</f>
        <v>4742688</v>
      </c>
      <c r="E57" s="168">
        <f>+E45+E51+E56</f>
        <v>101822688</v>
      </c>
    </row>
    <row r="58" ht="15" customHeight="1" thickBot="1">
      <c r="C58" s="169"/>
    </row>
    <row r="59" spans="1:5" ht="14.25" customHeight="1" thickBot="1">
      <c r="A59" s="108" t="s">
        <v>422</v>
      </c>
      <c r="B59" s="109"/>
      <c r="C59" s="560">
        <v>20</v>
      </c>
      <c r="D59" s="593"/>
      <c r="E59" s="611">
        <v>20</v>
      </c>
    </row>
    <row r="60" spans="1:5" ht="13.5" thickBot="1">
      <c r="A60" s="108" t="s">
        <v>136</v>
      </c>
      <c r="B60" s="109"/>
      <c r="C60" s="560"/>
      <c r="D60" s="593"/>
      <c r="E60" s="59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530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530"/>
      <c r="C1" s="530"/>
      <c r="D1" s="530"/>
      <c r="E1" s="32" t="s">
        <v>532</v>
      </c>
    </row>
    <row r="2" spans="1:5" ht="13.5" thickBot="1">
      <c r="A2" s="529" t="s">
        <v>4</v>
      </c>
      <c r="B2" s="529"/>
      <c r="C2" s="529"/>
      <c r="D2" s="529"/>
      <c r="E2" s="529"/>
    </row>
    <row r="3" spans="1:5" ht="42.75" thickBot="1">
      <c r="A3" s="112" t="s">
        <v>40</v>
      </c>
      <c r="B3" s="277"/>
      <c r="C3" s="341" t="str">
        <f>+CONCATENATE(LEFT('[1]ÖSSZEFÜGGÉSEK'!A5,4),". évi támogatás összesen")</f>
        <v>2015. évi támogatás összesen</v>
      </c>
      <c r="D3" s="527" t="str">
        <f>+CONCATENATE(LEFT('[1]ÖSSZEFÜGGÉSEK'!B5,4),"2015. évi támogatás összesen")</f>
        <v>2015. évi támogatás összesen</v>
      </c>
      <c r="E3" s="527" t="str">
        <f>+CONCATENATE(LEFT('[1]ÖSSZEFÜGGÉSEK'!C5,4),"2016. évi támogatás összesen")</f>
        <v>2016. évi támogatás összesen</v>
      </c>
    </row>
    <row r="4" spans="1:5" ht="13.5" thickBot="1">
      <c r="A4" s="72" t="s">
        <v>405</v>
      </c>
      <c r="B4" s="278"/>
      <c r="C4" s="73" t="s">
        <v>406</v>
      </c>
      <c r="D4" s="528"/>
      <c r="E4" s="528"/>
    </row>
    <row r="5" spans="1:5" ht="12.75">
      <c r="A5" s="295" t="s">
        <v>468</v>
      </c>
      <c r="B5" s="264"/>
      <c r="C5" s="264"/>
      <c r="D5" s="312"/>
      <c r="E5" s="312"/>
    </row>
    <row r="6" spans="1:5" ht="12.75">
      <c r="A6" s="295" t="s">
        <v>469</v>
      </c>
      <c r="B6" s="264"/>
      <c r="C6" s="264"/>
      <c r="D6" s="296"/>
      <c r="E6" s="296"/>
    </row>
    <row r="7" spans="1:5" ht="12.75">
      <c r="A7" s="295" t="s">
        <v>470</v>
      </c>
      <c r="B7" s="264"/>
      <c r="C7" s="264"/>
      <c r="D7" s="296"/>
      <c r="E7" s="296"/>
    </row>
    <row r="8" spans="1:6" ht="12.75">
      <c r="A8" s="297" t="s">
        <v>471</v>
      </c>
      <c r="B8" s="287" t="s">
        <v>472</v>
      </c>
      <c r="C8" s="288">
        <v>8.66</v>
      </c>
      <c r="D8" s="313">
        <v>39662800</v>
      </c>
      <c r="E8" s="313">
        <v>39571200</v>
      </c>
      <c r="F8">
        <v>8.64</v>
      </c>
    </row>
    <row r="9" spans="1:5" ht="12.75">
      <c r="A9" s="297" t="s">
        <v>473</v>
      </c>
      <c r="B9" s="287" t="s">
        <v>472</v>
      </c>
      <c r="C9" s="289">
        <v>0</v>
      </c>
      <c r="D9" s="314">
        <f>D11+D12+D13</f>
        <v>14690845</v>
      </c>
      <c r="E9" s="314">
        <f>E11+E12+E13</f>
        <v>16159340</v>
      </c>
    </row>
    <row r="10" spans="1:5" ht="12.75">
      <c r="A10" s="297" t="s">
        <v>474</v>
      </c>
      <c r="B10" s="287" t="s">
        <v>472</v>
      </c>
      <c r="C10" s="289">
        <v>0</v>
      </c>
      <c r="D10" s="298"/>
      <c r="E10" s="298"/>
    </row>
    <row r="11" spans="1:5" ht="12.75">
      <c r="A11" s="297" t="s">
        <v>475</v>
      </c>
      <c r="B11" s="287" t="s">
        <v>472</v>
      </c>
      <c r="C11" s="289">
        <v>0</v>
      </c>
      <c r="D11" s="298">
        <v>11696595</v>
      </c>
      <c r="E11" s="298">
        <v>13165090</v>
      </c>
    </row>
    <row r="12" spans="1:5" ht="12.75">
      <c r="A12" s="297" t="s">
        <v>476</v>
      </c>
      <c r="B12" s="287" t="s">
        <v>472</v>
      </c>
      <c r="C12" s="289">
        <v>0</v>
      </c>
      <c r="D12" s="298">
        <v>100000</v>
      </c>
      <c r="E12" s="298">
        <v>100000</v>
      </c>
    </row>
    <row r="13" spans="1:5" ht="12.75">
      <c r="A13" s="297" t="s">
        <v>477</v>
      </c>
      <c r="B13" s="287" t="s">
        <v>472</v>
      </c>
      <c r="C13" s="289">
        <v>0</v>
      </c>
      <c r="D13" s="298">
        <v>2894250</v>
      </c>
      <c r="E13" s="298">
        <v>2894250</v>
      </c>
    </row>
    <row r="14" spans="1:5" ht="12.75">
      <c r="A14" s="297" t="s">
        <v>478</v>
      </c>
      <c r="B14" s="287" t="s">
        <v>472</v>
      </c>
      <c r="C14" s="289">
        <v>0</v>
      </c>
      <c r="D14" s="298"/>
      <c r="E14" s="298"/>
    </row>
    <row r="15" spans="1:7" ht="12.75">
      <c r="A15" s="315" t="s">
        <v>479</v>
      </c>
      <c r="B15" s="316"/>
      <c r="C15" s="316"/>
      <c r="D15" s="317">
        <f>D8+D9</f>
        <v>54353645</v>
      </c>
      <c r="E15" s="317">
        <f>E8+E9</f>
        <v>55730540</v>
      </c>
      <c r="G15" s="334"/>
    </row>
    <row r="16" spans="1:5" ht="12.75">
      <c r="A16" s="328" t="s">
        <v>480</v>
      </c>
      <c r="B16" s="264"/>
      <c r="C16" s="264"/>
      <c r="D16" s="296"/>
      <c r="E16" s="296"/>
    </row>
    <row r="17" spans="1:6" ht="12.75">
      <c r="A17" s="300" t="s">
        <v>481</v>
      </c>
      <c r="B17" s="268" t="s">
        <v>472</v>
      </c>
      <c r="C17" s="269">
        <v>7.3</v>
      </c>
      <c r="D17" s="301">
        <v>20206400</v>
      </c>
      <c r="E17" s="301">
        <v>19529600</v>
      </c>
      <c r="F17" s="335">
        <v>6.8</v>
      </c>
    </row>
    <row r="18" spans="1:5" ht="12.75">
      <c r="A18" s="295" t="s">
        <v>482</v>
      </c>
      <c r="B18" s="264" t="s">
        <v>472</v>
      </c>
      <c r="C18" s="267">
        <v>78</v>
      </c>
      <c r="D18" s="299">
        <v>0</v>
      </c>
      <c r="E18" s="299">
        <v>0</v>
      </c>
    </row>
    <row r="19" spans="1:5" ht="12.75">
      <c r="A19" s="295" t="s">
        <v>483</v>
      </c>
      <c r="B19" s="264" t="s">
        <v>472</v>
      </c>
      <c r="C19" s="266">
        <v>0.94</v>
      </c>
      <c r="D19" s="302">
        <v>0</v>
      </c>
      <c r="E19" s="302">
        <v>0</v>
      </c>
    </row>
    <row r="20" spans="1:5" ht="12.75">
      <c r="A20" s="295" t="s">
        <v>484</v>
      </c>
      <c r="B20" s="264" t="s">
        <v>472</v>
      </c>
      <c r="C20" s="267">
        <v>2</v>
      </c>
      <c r="D20" s="299">
        <v>0</v>
      </c>
      <c r="E20" s="299">
        <v>0</v>
      </c>
    </row>
    <row r="21" spans="1:5" ht="12.75">
      <c r="A21" s="295" t="s">
        <v>485</v>
      </c>
      <c r="B21" s="264" t="s">
        <v>486</v>
      </c>
      <c r="C21" s="267">
        <v>34</v>
      </c>
      <c r="D21" s="299">
        <v>0</v>
      </c>
      <c r="E21" s="299">
        <v>0</v>
      </c>
    </row>
    <row r="22" spans="1:6" ht="12.75">
      <c r="A22" s="300" t="s">
        <v>487</v>
      </c>
      <c r="B22" s="268" t="s">
        <v>472</v>
      </c>
      <c r="C22" s="269">
        <v>4</v>
      </c>
      <c r="D22" s="301">
        <v>4800000</v>
      </c>
      <c r="E22" s="301">
        <v>4800000</v>
      </c>
      <c r="F22" s="335">
        <v>4</v>
      </c>
    </row>
    <row r="23" spans="1:5" ht="12.75">
      <c r="A23" s="295" t="s">
        <v>488</v>
      </c>
      <c r="B23" s="264" t="s">
        <v>472</v>
      </c>
      <c r="C23" s="270">
        <v>3</v>
      </c>
      <c r="D23" s="303">
        <v>0</v>
      </c>
      <c r="E23" s="303">
        <v>0</v>
      </c>
    </row>
    <row r="24" spans="1:5" ht="12.75">
      <c r="A24" s="295" t="s">
        <v>489</v>
      </c>
      <c r="B24" s="264" t="s">
        <v>472</v>
      </c>
      <c r="C24" s="270">
        <v>1</v>
      </c>
      <c r="D24" s="303">
        <v>0</v>
      </c>
      <c r="E24" s="303">
        <v>0</v>
      </c>
    </row>
    <row r="25" spans="1:5" ht="12.75">
      <c r="A25" s="328" t="s">
        <v>490</v>
      </c>
      <c r="B25" s="264"/>
      <c r="C25" s="264"/>
      <c r="D25" s="296"/>
      <c r="E25" s="296"/>
    </row>
    <row r="26" spans="1:6" ht="12.75">
      <c r="A26" s="300" t="s">
        <v>491</v>
      </c>
      <c r="B26" s="268" t="s">
        <v>472</v>
      </c>
      <c r="C26" s="269">
        <v>6.2</v>
      </c>
      <c r="D26" s="301">
        <v>8580800</v>
      </c>
      <c r="E26" s="301">
        <v>9477600</v>
      </c>
      <c r="F26" s="335">
        <v>6.6</v>
      </c>
    </row>
    <row r="27" spans="1:5" ht="12.75">
      <c r="A27" s="295" t="s">
        <v>492</v>
      </c>
      <c r="B27" s="264" t="s">
        <v>472</v>
      </c>
      <c r="C27" s="267">
        <v>0</v>
      </c>
      <c r="D27" s="299">
        <v>0</v>
      </c>
      <c r="E27" s="299">
        <v>0</v>
      </c>
    </row>
    <row r="28" spans="1:5" ht="12.75">
      <c r="A28" s="295" t="s">
        <v>493</v>
      </c>
      <c r="B28" s="264" t="s">
        <v>472</v>
      </c>
      <c r="C28" s="267">
        <v>76</v>
      </c>
      <c r="D28" s="299">
        <v>0</v>
      </c>
      <c r="E28" s="299">
        <v>0</v>
      </c>
    </row>
    <row r="29" spans="1:5" ht="12.75">
      <c r="A29" s="295" t="s">
        <v>494</v>
      </c>
      <c r="B29" s="264" t="s">
        <v>472</v>
      </c>
      <c r="C29" s="266">
        <v>0</v>
      </c>
      <c r="D29" s="302">
        <v>0</v>
      </c>
      <c r="E29" s="302">
        <v>0</v>
      </c>
    </row>
    <row r="30" spans="1:5" ht="12.75">
      <c r="A30" s="295" t="s">
        <v>495</v>
      </c>
      <c r="B30" s="264" t="s">
        <v>472</v>
      </c>
      <c r="C30" s="267">
        <v>0</v>
      </c>
      <c r="D30" s="299">
        <v>0</v>
      </c>
      <c r="E30" s="299">
        <v>0</v>
      </c>
    </row>
    <row r="31" spans="1:5" ht="12.75">
      <c r="A31" s="295" t="s">
        <v>496</v>
      </c>
      <c r="B31" s="264" t="s">
        <v>486</v>
      </c>
      <c r="C31" s="267">
        <v>34</v>
      </c>
      <c r="D31" s="299">
        <v>0</v>
      </c>
      <c r="E31" s="299">
        <v>0</v>
      </c>
    </row>
    <row r="32" spans="1:6" ht="12.75">
      <c r="A32" s="300" t="s">
        <v>497</v>
      </c>
      <c r="B32" s="268" t="s">
        <v>472</v>
      </c>
      <c r="C32" s="269">
        <v>6.2</v>
      </c>
      <c r="D32" s="301">
        <v>217000</v>
      </c>
      <c r="E32" s="301">
        <v>231000</v>
      </c>
      <c r="F32" s="335">
        <v>6.6</v>
      </c>
    </row>
    <row r="33" spans="1:6" ht="12.75">
      <c r="A33" s="300" t="s">
        <v>498</v>
      </c>
      <c r="B33" s="268" t="s">
        <v>472</v>
      </c>
      <c r="C33" s="269">
        <v>4</v>
      </c>
      <c r="D33" s="301">
        <v>2400000</v>
      </c>
      <c r="E33" s="301">
        <v>2400000</v>
      </c>
      <c r="F33" s="335">
        <v>4</v>
      </c>
    </row>
    <row r="34" spans="1:5" ht="12.75">
      <c r="A34" s="295" t="s">
        <v>499</v>
      </c>
      <c r="B34" s="264" t="s">
        <v>472</v>
      </c>
      <c r="C34" s="270">
        <v>0</v>
      </c>
      <c r="D34" s="303">
        <v>0</v>
      </c>
      <c r="E34" s="303">
        <v>0</v>
      </c>
    </row>
    <row r="35" spans="1:5" ht="12.75">
      <c r="A35" s="295" t="s">
        <v>500</v>
      </c>
      <c r="B35" s="264" t="s">
        <v>472</v>
      </c>
      <c r="C35" s="270">
        <v>3</v>
      </c>
      <c r="D35" s="303">
        <v>0</v>
      </c>
      <c r="E35" s="303">
        <v>0</v>
      </c>
    </row>
    <row r="36" spans="1:5" ht="12.75">
      <c r="A36" s="295" t="s">
        <v>501</v>
      </c>
      <c r="B36" s="264" t="s">
        <v>472</v>
      </c>
      <c r="C36" s="270">
        <v>1</v>
      </c>
      <c r="D36" s="303">
        <v>0</v>
      </c>
      <c r="E36" s="303">
        <v>0</v>
      </c>
    </row>
    <row r="37" spans="1:6" ht="12.75">
      <c r="A37" s="300" t="s">
        <v>502</v>
      </c>
      <c r="B37" s="268" t="s">
        <v>472</v>
      </c>
      <c r="C37" s="271">
        <v>74</v>
      </c>
      <c r="D37" s="304">
        <v>3453333</v>
      </c>
      <c r="E37" s="304">
        <v>3786667</v>
      </c>
      <c r="F37" s="336">
        <v>71</v>
      </c>
    </row>
    <row r="38" spans="1:5" ht="12.75">
      <c r="A38" s="295" t="s">
        <v>503</v>
      </c>
      <c r="B38" s="264" t="s">
        <v>472</v>
      </c>
      <c r="C38" s="267">
        <v>70</v>
      </c>
      <c r="D38" s="299">
        <v>0</v>
      </c>
      <c r="E38" s="299">
        <v>0</v>
      </c>
    </row>
    <row r="39" spans="1:5" ht="12.75">
      <c r="A39" s="328" t="s">
        <v>490</v>
      </c>
      <c r="B39" s="264"/>
      <c r="C39" s="264"/>
      <c r="D39" s="296"/>
      <c r="E39" s="296"/>
    </row>
    <row r="40" spans="1:6" ht="12.75">
      <c r="A40" s="300" t="s">
        <v>504</v>
      </c>
      <c r="B40" s="268" t="s">
        <v>472</v>
      </c>
      <c r="C40" s="271">
        <v>72</v>
      </c>
      <c r="D40" s="304">
        <v>1680000</v>
      </c>
      <c r="E40" s="304">
        <v>1866667</v>
      </c>
      <c r="F40" s="336">
        <v>70</v>
      </c>
    </row>
    <row r="41" spans="1:5" ht="12.75">
      <c r="A41" s="295" t="s">
        <v>505</v>
      </c>
      <c r="B41" s="264" t="s">
        <v>472</v>
      </c>
      <c r="C41" s="267">
        <v>68</v>
      </c>
      <c r="D41" s="299">
        <v>0</v>
      </c>
      <c r="E41" s="299">
        <v>0</v>
      </c>
    </row>
    <row r="42" spans="1:5" ht="12.75">
      <c r="A42" s="295" t="s">
        <v>506</v>
      </c>
      <c r="B42" s="264" t="s">
        <v>472</v>
      </c>
      <c r="C42" s="267">
        <v>4</v>
      </c>
      <c r="D42" s="299">
        <v>0</v>
      </c>
      <c r="E42" s="299">
        <v>0</v>
      </c>
    </row>
    <row r="43" spans="1:7" ht="12.75">
      <c r="A43" s="305" t="s">
        <v>507</v>
      </c>
      <c r="B43" s="268"/>
      <c r="C43" s="268"/>
      <c r="D43" s="318">
        <f>D17+D22+D26+D32+D33+D37+D40</f>
        <v>41337533</v>
      </c>
      <c r="E43" s="318">
        <f>E17+E22+E26+E32+E33+E37+E40</f>
        <v>42091534</v>
      </c>
      <c r="G43" s="334"/>
    </row>
    <row r="44" spans="1:5" ht="12.75">
      <c r="A44" s="295" t="s">
        <v>508</v>
      </c>
      <c r="B44" s="264"/>
      <c r="C44" s="264"/>
      <c r="D44" s="296"/>
      <c r="E44" s="296"/>
    </row>
    <row r="45" spans="1:5" ht="12.75">
      <c r="A45" s="319" t="s">
        <v>509</v>
      </c>
      <c r="B45" s="265" t="s">
        <v>472</v>
      </c>
      <c r="C45" s="320">
        <v>0</v>
      </c>
      <c r="D45" s="321">
        <v>1774100</v>
      </c>
      <c r="E45" s="321">
        <v>2890584</v>
      </c>
    </row>
    <row r="46" spans="1:5" ht="12.75">
      <c r="A46" s="306" t="s">
        <v>541</v>
      </c>
      <c r="B46" s="272" t="s">
        <v>542</v>
      </c>
      <c r="C46" s="273"/>
      <c r="D46" s="307"/>
      <c r="E46" s="307">
        <v>3000000</v>
      </c>
    </row>
    <row r="47" spans="1:5" ht="12.75">
      <c r="A47" s="306" t="s">
        <v>510</v>
      </c>
      <c r="B47" s="272" t="s">
        <v>472</v>
      </c>
      <c r="C47" s="273">
        <v>0.3354</v>
      </c>
      <c r="D47" s="307">
        <v>662415</v>
      </c>
      <c r="E47" s="307"/>
    </row>
    <row r="48" spans="1:7" ht="12.75">
      <c r="A48" s="306" t="s">
        <v>511</v>
      </c>
      <c r="B48" s="272" t="s">
        <v>472</v>
      </c>
      <c r="C48" s="274">
        <v>2</v>
      </c>
      <c r="D48" s="307">
        <v>110720</v>
      </c>
      <c r="E48" s="307">
        <v>110720</v>
      </c>
      <c r="F48" s="337">
        <v>2</v>
      </c>
      <c r="G48" s="334"/>
    </row>
    <row r="49" spans="1:7" ht="12.75">
      <c r="A49" s="306" t="s">
        <v>512</v>
      </c>
      <c r="B49" s="272" t="s">
        <v>472</v>
      </c>
      <c r="C49" s="274">
        <v>9</v>
      </c>
      <c r="D49" s="307">
        <v>1305000</v>
      </c>
      <c r="E49" s="307">
        <v>2465000</v>
      </c>
      <c r="F49" s="337">
        <v>17</v>
      </c>
      <c r="G49" s="334"/>
    </row>
    <row r="50" spans="1:7" ht="12.75">
      <c r="A50" s="306" t="s">
        <v>513</v>
      </c>
      <c r="B50" s="272" t="s">
        <v>514</v>
      </c>
      <c r="C50" s="274">
        <v>12</v>
      </c>
      <c r="D50" s="307">
        <v>2500000</v>
      </c>
      <c r="E50" s="307">
        <v>2500000</v>
      </c>
      <c r="G50" s="334"/>
    </row>
    <row r="51" spans="1:7" ht="12.75">
      <c r="A51" s="306" t="s">
        <v>527</v>
      </c>
      <c r="B51" s="272" t="s">
        <v>472</v>
      </c>
      <c r="C51" s="275">
        <v>5.6</v>
      </c>
      <c r="D51" s="307">
        <v>9139200</v>
      </c>
      <c r="E51" s="307">
        <v>8682240</v>
      </c>
      <c r="F51" s="338">
        <v>5.32</v>
      </c>
      <c r="G51" s="334"/>
    </row>
    <row r="52" spans="1:7" ht="12.75">
      <c r="A52" s="306" t="s">
        <v>515</v>
      </c>
      <c r="B52" s="272" t="s">
        <v>472</v>
      </c>
      <c r="C52" s="274">
        <v>0</v>
      </c>
      <c r="D52" s="307">
        <v>8971752</v>
      </c>
      <c r="E52" s="307">
        <v>6586112</v>
      </c>
      <c r="G52" s="334"/>
    </row>
    <row r="53" spans="1:7" ht="12.75">
      <c r="A53" s="306" t="s">
        <v>543</v>
      </c>
      <c r="B53" s="272"/>
      <c r="C53" s="274"/>
      <c r="D53" s="307"/>
      <c r="E53" s="307">
        <v>35112</v>
      </c>
      <c r="G53" s="334"/>
    </row>
    <row r="54" spans="1:7" ht="12.75">
      <c r="A54" s="322" t="s">
        <v>529</v>
      </c>
      <c r="B54" s="272"/>
      <c r="C54" s="274"/>
      <c r="D54" s="323">
        <f>SUM(D47:D53)</f>
        <v>22689087</v>
      </c>
      <c r="E54" s="323">
        <f>SUM(E46:E53)</f>
        <v>23379184</v>
      </c>
      <c r="G54" s="334"/>
    </row>
    <row r="55" spans="1:7" ht="12.75">
      <c r="A55" s="308" t="s">
        <v>516</v>
      </c>
      <c r="B55" s="276">
        <v>1140</v>
      </c>
      <c r="C55" s="276">
        <v>1677</v>
      </c>
      <c r="D55" s="325">
        <v>1911780</v>
      </c>
      <c r="E55" s="325">
        <v>1945980</v>
      </c>
      <c r="F55" s="339">
        <v>1707</v>
      </c>
      <c r="G55" s="334"/>
    </row>
    <row r="56" spans="1:7" ht="12.75">
      <c r="A56" s="327" t="s">
        <v>531</v>
      </c>
      <c r="B56" s="276"/>
      <c r="C56" s="276"/>
      <c r="D56" s="340">
        <f>D15+D43+D45+D54+D55</f>
        <v>122066145</v>
      </c>
      <c r="E56" s="340">
        <f>E15+E43+E45+E54+E55</f>
        <v>126037822</v>
      </c>
      <c r="G56" s="334"/>
    </row>
    <row r="57" spans="1:5" ht="12.75">
      <c r="A57" s="308" t="s">
        <v>528</v>
      </c>
      <c r="B57" s="276"/>
      <c r="C57" s="276"/>
      <c r="D57" s="326">
        <v>6920000</v>
      </c>
      <c r="E57" s="326"/>
    </row>
    <row r="58" spans="1:7" ht="12.75">
      <c r="A58" s="308" t="s">
        <v>530</v>
      </c>
      <c r="B58" s="276"/>
      <c r="C58" s="276"/>
      <c r="D58" s="324">
        <f>SUM(D56:D57)</f>
        <v>128986145</v>
      </c>
      <c r="E58" s="324">
        <f>SUM(E56:E57)</f>
        <v>126037822</v>
      </c>
      <c r="G58" s="334"/>
    </row>
    <row r="59" spans="1:5" ht="13.5" thickBot="1">
      <c r="A59" s="309"/>
      <c r="B59" s="310"/>
      <c r="C59" s="310"/>
      <c r="D59" s="311"/>
      <c r="E59" s="311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34" t="str">
        <f>+CONCATENATE("K I M U T A T Á S",CHAR(10),"a ",LEFT(ÖSSZEFÜGGÉSEK!A5,4),". évben céljelleggel juttatott támogatásokról")</f>
        <v>K I M U T A T Á S
a 2016. évben céljelleggel juttatott támogatásokról</v>
      </c>
      <c r="B1" s="534"/>
      <c r="C1" s="534"/>
      <c r="D1" s="534"/>
    </row>
    <row r="2" spans="1:4" ht="17.25" customHeight="1">
      <c r="A2" s="172"/>
      <c r="B2" s="172"/>
      <c r="C2" s="172"/>
      <c r="D2" s="172"/>
    </row>
    <row r="3" spans="1:4" ht="13.5" thickBot="1">
      <c r="A3" s="81"/>
      <c r="B3" s="81"/>
      <c r="C3" s="531" t="s">
        <v>43</v>
      </c>
      <c r="D3" s="531"/>
    </row>
    <row r="4" spans="1:4" ht="42.75" customHeight="1" thickBot="1">
      <c r="A4" s="173" t="s">
        <v>56</v>
      </c>
      <c r="B4" s="174" t="s">
        <v>87</v>
      </c>
      <c r="C4" s="174" t="s">
        <v>88</v>
      </c>
      <c r="D4" s="175" t="s">
        <v>518</v>
      </c>
    </row>
    <row r="5" spans="1:4" ht="15.75" customHeight="1">
      <c r="A5" s="82" t="s">
        <v>7</v>
      </c>
      <c r="B5" s="280" t="s">
        <v>517</v>
      </c>
      <c r="C5" s="280" t="s">
        <v>537</v>
      </c>
      <c r="D5" s="282">
        <v>143</v>
      </c>
    </row>
    <row r="6" spans="1:4" ht="15.75" customHeight="1">
      <c r="A6" s="83" t="s">
        <v>8</v>
      </c>
      <c r="B6" s="290" t="s">
        <v>540</v>
      </c>
      <c r="C6" s="285" t="s">
        <v>525</v>
      </c>
      <c r="D6" s="281">
        <v>411</v>
      </c>
    </row>
    <row r="7" spans="1:4" ht="15.75" customHeight="1">
      <c r="A7" s="83" t="s">
        <v>9</v>
      </c>
      <c r="B7" s="283" t="s">
        <v>519</v>
      </c>
      <c r="C7" s="279" t="s">
        <v>520</v>
      </c>
      <c r="D7" s="291">
        <v>175</v>
      </c>
    </row>
    <row r="8" spans="1:4" ht="15.75" customHeight="1">
      <c r="A8" s="83" t="s">
        <v>10</v>
      </c>
      <c r="B8" s="284" t="s">
        <v>521</v>
      </c>
      <c r="C8" s="284" t="s">
        <v>538</v>
      </c>
      <c r="D8" s="291">
        <v>188</v>
      </c>
    </row>
    <row r="9" spans="1:4" ht="15.75" customHeight="1">
      <c r="A9" s="83" t="s">
        <v>11</v>
      </c>
      <c r="B9" s="285" t="s">
        <v>522</v>
      </c>
      <c r="C9" s="285" t="s">
        <v>524</v>
      </c>
      <c r="D9" s="286">
        <v>17</v>
      </c>
    </row>
    <row r="10" spans="1:4" ht="15.75" customHeight="1">
      <c r="A10" s="83" t="s">
        <v>12</v>
      </c>
      <c r="B10" s="285" t="s">
        <v>523</v>
      </c>
      <c r="C10" s="285" t="s">
        <v>525</v>
      </c>
      <c r="D10" s="286">
        <v>21</v>
      </c>
    </row>
    <row r="11" spans="1:4" ht="15.75" customHeight="1">
      <c r="A11" s="83" t="s">
        <v>13</v>
      </c>
      <c r="B11" s="285" t="s">
        <v>539</v>
      </c>
      <c r="C11" s="285" t="s">
        <v>525</v>
      </c>
      <c r="D11" s="286">
        <v>500</v>
      </c>
    </row>
    <row r="12" spans="1:4" ht="15.75" customHeight="1">
      <c r="A12" s="83" t="s">
        <v>14</v>
      </c>
      <c r="B12" s="285" t="s">
        <v>587</v>
      </c>
      <c r="C12" s="285" t="s">
        <v>525</v>
      </c>
      <c r="D12" s="286">
        <v>280</v>
      </c>
    </row>
    <row r="13" spans="1:4" ht="15.75" customHeight="1">
      <c r="A13" s="83" t="s">
        <v>15</v>
      </c>
      <c r="B13" s="285" t="s">
        <v>526</v>
      </c>
      <c r="C13" s="285" t="s">
        <v>525</v>
      </c>
      <c r="D13" s="286">
        <v>1265</v>
      </c>
    </row>
    <row r="14" spans="1:4" ht="15.75" customHeight="1">
      <c r="A14" s="83" t="s">
        <v>32</v>
      </c>
      <c r="B14" s="23"/>
      <c r="C14" s="23"/>
      <c r="D14" s="24"/>
    </row>
    <row r="15" spans="1:4" ht="15.75" customHeight="1">
      <c r="A15" s="83" t="s">
        <v>33</v>
      </c>
      <c r="B15" s="23"/>
      <c r="C15" s="23"/>
      <c r="D15" s="24"/>
    </row>
    <row r="16" spans="1:4" ht="15.75" customHeight="1">
      <c r="A16" s="83" t="s">
        <v>34</v>
      </c>
      <c r="B16" s="23"/>
      <c r="C16" s="23"/>
      <c r="D16" s="24"/>
    </row>
    <row r="17" spans="1:4" ht="15.75" customHeight="1">
      <c r="A17" s="83" t="s">
        <v>35</v>
      </c>
      <c r="B17" s="23"/>
      <c r="C17" s="23"/>
      <c r="D17" s="24"/>
    </row>
    <row r="18" spans="1:4" ht="15.75" customHeight="1">
      <c r="A18" s="83" t="s">
        <v>89</v>
      </c>
      <c r="B18" s="23"/>
      <c r="C18" s="23"/>
      <c r="D18" s="43"/>
    </row>
    <row r="19" spans="1:4" ht="15.75" customHeight="1">
      <c r="A19" s="83" t="s">
        <v>90</v>
      </c>
      <c r="B19" s="23"/>
      <c r="C19" s="23"/>
      <c r="D19" s="43"/>
    </row>
    <row r="20" spans="1:4" ht="15.75" customHeight="1">
      <c r="A20" s="83" t="s">
        <v>91</v>
      </c>
      <c r="B20" s="23"/>
      <c r="C20" s="23"/>
      <c r="D20" s="43"/>
    </row>
    <row r="21" spans="1:4" ht="15.75" customHeight="1" thickBot="1">
      <c r="A21" s="84" t="s">
        <v>92</v>
      </c>
      <c r="B21" s="25"/>
      <c r="C21" s="25"/>
      <c r="D21" s="44"/>
    </row>
    <row r="22" spans="1:4" ht="15.75" customHeight="1" thickBot="1">
      <c r="A22" s="532" t="s">
        <v>41</v>
      </c>
      <c r="B22" s="533"/>
      <c r="C22" s="85"/>
      <c r="D22" s="86">
        <f>SUM(D5:D21)</f>
        <v>3000</v>
      </c>
    </row>
    <row r="23" spans="1:4" ht="13.5" thickBot="1">
      <c r="A23" s="292" t="s">
        <v>132</v>
      </c>
      <c r="B23" s="293"/>
      <c r="C23" s="293"/>
      <c r="D23" s="294"/>
    </row>
  </sheetData>
  <sheetProtection/>
  <mergeCells count="3">
    <mergeCell ref="C3:D3"/>
    <mergeCell ref="A22:B22"/>
    <mergeCell ref="A1:D1"/>
  </mergeCells>
  <conditionalFormatting sqref="D22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535"/>
      <c r="C2" s="536"/>
      <c r="D2" s="537"/>
    </row>
    <row r="3" spans="2:4" ht="12.75">
      <c r="B3" s="389"/>
      <c r="C3" s="390"/>
      <c r="D3" s="388"/>
    </row>
    <row r="4" spans="1:4" ht="15">
      <c r="A4" s="538" t="s">
        <v>560</v>
      </c>
      <c r="B4" s="538"/>
      <c r="C4" s="538"/>
      <c r="D4" s="538"/>
    </row>
    <row r="5" spans="1:4" ht="15">
      <c r="A5" s="538" t="s">
        <v>584</v>
      </c>
      <c r="B5" s="538"/>
      <c r="C5" s="538"/>
      <c r="D5" s="538"/>
    </row>
    <row r="8" ht="12.75">
      <c r="D8" s="391" t="s">
        <v>561</v>
      </c>
    </row>
    <row r="9" spans="1:5" ht="12.75">
      <c r="A9" s="261" t="s">
        <v>562</v>
      </c>
      <c r="B9" s="392" t="s">
        <v>563</v>
      </c>
      <c r="C9" s="393" t="s">
        <v>563</v>
      </c>
      <c r="D9" s="394" t="s">
        <v>564</v>
      </c>
      <c r="E9" s="395"/>
    </row>
    <row r="10" spans="1:5" ht="13.5" thickBot="1">
      <c r="A10" s="396"/>
      <c r="B10" s="397" t="s">
        <v>565</v>
      </c>
      <c r="C10" s="398" t="s">
        <v>566</v>
      </c>
      <c r="D10" s="399" t="s">
        <v>567</v>
      </c>
      <c r="E10" s="395" t="s">
        <v>585</v>
      </c>
    </row>
    <row r="11" spans="1:5" ht="13.5" thickTop="1">
      <c r="A11" s="400" t="s">
        <v>568</v>
      </c>
      <c r="B11" s="400">
        <v>1</v>
      </c>
      <c r="C11" s="400">
        <v>0</v>
      </c>
      <c r="D11" s="400">
        <f>SUM(B11:C11)</f>
        <v>1</v>
      </c>
      <c r="E11" s="403"/>
    </row>
    <row r="12" spans="1:5" ht="12.75">
      <c r="A12" s="261" t="s">
        <v>569</v>
      </c>
      <c r="B12" s="261">
        <v>0</v>
      </c>
      <c r="C12" s="261">
        <v>7</v>
      </c>
      <c r="D12" s="261">
        <f aca="true" t="shared" si="0" ref="D12:D26">SUM(B12:C12)</f>
        <v>7</v>
      </c>
      <c r="E12" s="403">
        <v>1</v>
      </c>
    </row>
    <row r="13" spans="1:5" ht="12.75">
      <c r="A13" s="261" t="s">
        <v>570</v>
      </c>
      <c r="B13" s="261">
        <v>1</v>
      </c>
      <c r="C13" s="261">
        <v>0.25</v>
      </c>
      <c r="D13" s="261">
        <f t="shared" si="0"/>
        <v>1.25</v>
      </c>
      <c r="E13" s="403"/>
    </row>
    <row r="14" spans="1:5" ht="12.75">
      <c r="A14" s="261" t="s">
        <v>571</v>
      </c>
      <c r="B14" s="261">
        <v>1</v>
      </c>
      <c r="C14" s="261">
        <v>0</v>
      </c>
      <c r="D14" s="261">
        <f t="shared" si="0"/>
        <v>1</v>
      </c>
      <c r="E14" s="403"/>
    </row>
    <row r="15" spans="1:5" ht="15.75" thickBot="1">
      <c r="A15" s="401" t="s">
        <v>137</v>
      </c>
      <c r="B15" s="401">
        <f>SUM(B11:B14)</f>
        <v>3</v>
      </c>
      <c r="C15" s="401">
        <f>SUM(C11:C14)</f>
        <v>7.25</v>
      </c>
      <c r="D15" s="401">
        <f>SUM(D11:D14)</f>
        <v>10.25</v>
      </c>
      <c r="E15" s="401">
        <f>SUM(E11:E14)</f>
        <v>1</v>
      </c>
    </row>
    <row r="16" spans="1:5" ht="13.5" thickTop="1">
      <c r="A16" s="400" t="s">
        <v>572</v>
      </c>
      <c r="B16" s="400">
        <v>4</v>
      </c>
      <c r="C16" s="400"/>
      <c r="D16" s="400">
        <f t="shared" si="0"/>
        <v>4</v>
      </c>
      <c r="E16" s="403"/>
    </row>
    <row r="17" spans="1:5" ht="12.75">
      <c r="A17" s="261" t="s">
        <v>573</v>
      </c>
      <c r="B17" s="261">
        <v>1</v>
      </c>
      <c r="C17" s="261"/>
      <c r="D17" s="261">
        <f t="shared" si="0"/>
        <v>1</v>
      </c>
      <c r="E17" s="403"/>
    </row>
    <row r="18" spans="1:5" ht="12.75">
      <c r="A18" t="s">
        <v>574</v>
      </c>
      <c r="B18" s="261">
        <v>2</v>
      </c>
      <c r="D18" s="261">
        <f t="shared" si="0"/>
        <v>2</v>
      </c>
      <c r="E18" s="403"/>
    </row>
    <row r="19" spans="1:5" ht="12.75">
      <c r="A19" s="261" t="s">
        <v>575</v>
      </c>
      <c r="B19" s="261">
        <v>4</v>
      </c>
      <c r="C19" s="261"/>
      <c r="D19" s="261">
        <f t="shared" si="0"/>
        <v>4</v>
      </c>
      <c r="E19" s="403"/>
    </row>
    <row r="20" spans="1:5" ht="15.75" thickBot="1">
      <c r="A20" s="401" t="s">
        <v>586</v>
      </c>
      <c r="B20" s="401">
        <f>SUM(B16:B19)</f>
        <v>11</v>
      </c>
      <c r="C20" s="401">
        <f>SUM(C16:C19)</f>
        <v>0</v>
      </c>
      <c r="D20" s="401">
        <f>SUM(D16:D19)</f>
        <v>11</v>
      </c>
      <c r="E20" s="403"/>
    </row>
    <row r="21" spans="1:5" ht="13.5" thickTop="1">
      <c r="A21" s="261" t="s">
        <v>576</v>
      </c>
      <c r="B21" s="261">
        <v>4</v>
      </c>
      <c r="C21" s="261"/>
      <c r="D21" s="261">
        <f t="shared" si="0"/>
        <v>4</v>
      </c>
      <c r="E21" s="403"/>
    </row>
    <row r="22" spans="1:5" ht="12.75">
      <c r="A22" s="261" t="s">
        <v>577</v>
      </c>
      <c r="B22" s="261">
        <v>10.79</v>
      </c>
      <c r="C22" s="261"/>
      <c r="D22" s="261">
        <f t="shared" si="0"/>
        <v>10.79</v>
      </c>
      <c r="E22" s="403">
        <v>0.79</v>
      </c>
    </row>
    <row r="23" spans="1:5" ht="12.75">
      <c r="A23" s="261" t="s">
        <v>578</v>
      </c>
      <c r="B23" s="261"/>
      <c r="C23" s="261"/>
      <c r="D23" s="261">
        <f t="shared" si="0"/>
        <v>0</v>
      </c>
      <c r="E23" s="403"/>
    </row>
    <row r="24" spans="1:5" ht="12.75">
      <c r="A24" s="261" t="s">
        <v>579</v>
      </c>
      <c r="B24" s="261">
        <v>2</v>
      </c>
      <c r="C24" s="261">
        <v>0.75</v>
      </c>
      <c r="D24" s="261">
        <f t="shared" si="0"/>
        <v>2.75</v>
      </c>
      <c r="E24" s="403"/>
    </row>
    <row r="25" spans="1:5" ht="12.75">
      <c r="A25" s="261" t="s">
        <v>580</v>
      </c>
      <c r="B25" s="261">
        <v>1</v>
      </c>
      <c r="C25" s="261"/>
      <c r="D25" s="261">
        <f t="shared" si="0"/>
        <v>1</v>
      </c>
      <c r="E25" s="403"/>
    </row>
    <row r="26" spans="1:5" ht="12.75">
      <c r="A26" s="261" t="s">
        <v>581</v>
      </c>
      <c r="B26" s="261">
        <v>1</v>
      </c>
      <c r="C26" s="261"/>
      <c r="D26" s="261">
        <f t="shared" si="0"/>
        <v>1</v>
      </c>
      <c r="E26" s="403"/>
    </row>
    <row r="27" spans="1:5" ht="15.75" thickBot="1">
      <c r="A27" s="401" t="s">
        <v>582</v>
      </c>
      <c r="B27" s="401">
        <f>SUM(B21:B26)</f>
        <v>18.79</v>
      </c>
      <c r="C27" s="401">
        <f>SUM(C21:C26)</f>
        <v>0.75</v>
      </c>
      <c r="D27" s="401">
        <f>SUM(D21:D26)</f>
        <v>19.54</v>
      </c>
      <c r="E27" s="401">
        <f>SUM(E21:E26)</f>
        <v>0.79</v>
      </c>
    </row>
    <row r="28" spans="1:5" ht="15.75" thickTop="1">
      <c r="A28" s="402" t="s">
        <v>583</v>
      </c>
      <c r="B28" s="402">
        <f>B15+B20+B27</f>
        <v>32.79</v>
      </c>
      <c r="C28" s="402">
        <f>C15+C20+C27</f>
        <v>8</v>
      </c>
      <c r="D28" s="402">
        <f>D15+D20+D27</f>
        <v>40.79</v>
      </c>
      <c r="E28" s="402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7">
      <selection activeCell="G34" sqref="G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97</v>
      </c>
    </row>
    <row r="4" spans="1:2" ht="12.75">
      <c r="A4" s="60"/>
      <c r="B4" s="60"/>
    </row>
    <row r="5" spans="1:2" s="70" customFormat="1" ht="15.75">
      <c r="A5" s="45" t="s">
        <v>556</v>
      </c>
      <c r="B5" s="69"/>
    </row>
    <row r="6" spans="1:2" ht="12.75">
      <c r="A6" s="60"/>
      <c r="B6" s="60"/>
    </row>
    <row r="7" spans="1:2" ht="12.75">
      <c r="A7" s="60" t="s">
        <v>435</v>
      </c>
      <c r="B7" s="60" t="s">
        <v>399</v>
      </c>
    </row>
    <row r="8" spans="1:2" ht="12.75">
      <c r="A8" s="60" t="s">
        <v>436</v>
      </c>
      <c r="B8" s="60" t="s">
        <v>400</v>
      </c>
    </row>
    <row r="9" spans="1:2" ht="12.75">
      <c r="A9" s="60" t="s">
        <v>437</v>
      </c>
      <c r="B9" s="60" t="s">
        <v>401</v>
      </c>
    </row>
    <row r="10" spans="1:2" ht="12.75">
      <c r="A10" s="60"/>
      <c r="B10" s="60"/>
    </row>
    <row r="11" spans="1:2" ht="12.75">
      <c r="A11" s="60"/>
      <c r="B11" s="60"/>
    </row>
    <row r="12" spans="1:2" s="70" customFormat="1" ht="15.75">
      <c r="A12" s="45" t="str">
        <f>+CONCATENATE(LEFT(A5,4),". évi előirányzat KIADÁSOK")</f>
        <v>2016. évi előirányzat KIADÁSOK</v>
      </c>
      <c r="B12" s="69"/>
    </row>
    <row r="13" spans="1:2" ht="12.75">
      <c r="A13" s="60"/>
      <c r="B13" s="60"/>
    </row>
    <row r="14" spans="1:2" ht="12.75">
      <c r="A14" s="60" t="s">
        <v>438</v>
      </c>
      <c r="B14" s="60" t="s">
        <v>402</v>
      </c>
    </row>
    <row r="15" spans="1:2" ht="12.75">
      <c r="A15" s="60" t="s">
        <v>439</v>
      </c>
      <c r="B15" s="60" t="s">
        <v>403</v>
      </c>
    </row>
    <row r="16" spans="1:2" ht="12.75">
      <c r="A16" s="60" t="s">
        <v>440</v>
      </c>
      <c r="B16" s="60" t="s">
        <v>404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100" workbookViewId="0" topLeftCell="A76">
      <selection activeCell="C18" sqref="C18"/>
    </sheetView>
  </sheetViews>
  <sheetFormatPr defaultColWidth="9.00390625" defaultRowHeight="12.75"/>
  <cols>
    <col min="1" max="1" width="9.50390625" style="245" customWidth="1"/>
    <col min="2" max="2" width="84.125" style="245" customWidth="1"/>
    <col min="3" max="3" width="21.625" style="254" customWidth="1"/>
    <col min="4" max="4" width="11.625" style="254" bestFit="1" customWidth="1"/>
    <col min="5" max="5" width="12.625" style="254" bestFit="1" customWidth="1"/>
    <col min="6" max="6" width="9.00390625" style="245" customWidth="1"/>
    <col min="7" max="9" width="9.375" style="245" customWidth="1"/>
    <col min="10" max="10" width="11.875" style="245" bestFit="1" customWidth="1"/>
    <col min="11" max="16384" width="9.375" style="245" customWidth="1"/>
  </cols>
  <sheetData>
    <row r="1" spans="1:5" ht="15.75" customHeight="1">
      <c r="A1" s="516" t="s">
        <v>5</v>
      </c>
      <c r="B1" s="516"/>
      <c r="C1" s="516"/>
      <c r="D1" s="404"/>
      <c r="E1" s="404"/>
    </row>
    <row r="2" spans="1:5" ht="15.75" customHeight="1" thickBot="1">
      <c r="A2" s="517" t="s">
        <v>534</v>
      </c>
      <c r="B2" s="517"/>
      <c r="C2" s="246" t="s">
        <v>591</v>
      </c>
      <c r="D2" s="406"/>
      <c r="E2" s="406"/>
    </row>
    <row r="3" spans="1:5" ht="37.5" customHeight="1" thickBot="1">
      <c r="A3" s="26" t="s">
        <v>56</v>
      </c>
      <c r="B3" s="27" t="s">
        <v>6</v>
      </c>
      <c r="C3" s="352" t="str">
        <f>+CONCATENATE(LEFT(ÖSSZEFÜGGÉSEK!A5,4),". évi előirányzat")</f>
        <v>2016. évi előirányzat</v>
      </c>
      <c r="D3" s="26" t="s">
        <v>588</v>
      </c>
      <c r="E3" s="511" t="s">
        <v>589</v>
      </c>
    </row>
    <row r="4" spans="1:9" s="192" customFormat="1" ht="12" customHeight="1" thickBot="1">
      <c r="A4" s="189" t="s">
        <v>405</v>
      </c>
      <c r="B4" s="190" t="s">
        <v>406</v>
      </c>
      <c r="C4" s="407" t="s">
        <v>407</v>
      </c>
      <c r="D4" s="510"/>
      <c r="E4" s="510"/>
      <c r="F4" s="192" t="s">
        <v>447</v>
      </c>
      <c r="G4" s="192" t="s">
        <v>445</v>
      </c>
      <c r="H4" s="192" t="s">
        <v>446</v>
      </c>
      <c r="I4" s="192" t="s">
        <v>448</v>
      </c>
    </row>
    <row r="5" spans="1:10" s="192" customFormat="1" ht="12" customHeight="1" thickBot="1">
      <c r="A5" s="16" t="s">
        <v>7</v>
      </c>
      <c r="B5" s="17" t="s">
        <v>161</v>
      </c>
      <c r="C5" s="342">
        <f aca="true" t="shared" si="0" ref="C5:H5">+C6+C7+C8+C9+C10+C11</f>
        <v>126038000</v>
      </c>
      <c r="D5" s="342">
        <f t="shared" si="0"/>
        <v>1025660</v>
      </c>
      <c r="E5" s="498">
        <f t="shared" si="0"/>
        <v>127063660</v>
      </c>
      <c r="F5" s="408">
        <f t="shared" si="0"/>
        <v>126038</v>
      </c>
      <c r="G5" s="362">
        <f t="shared" si="0"/>
        <v>0</v>
      </c>
      <c r="H5" s="362">
        <f t="shared" si="0"/>
        <v>0</v>
      </c>
      <c r="I5" s="362">
        <f>SUM(F5:H5)</f>
        <v>126038</v>
      </c>
      <c r="J5" s="375">
        <f>I5-C5</f>
        <v>-125911962</v>
      </c>
    </row>
    <row r="6" spans="1:10" s="192" customFormat="1" ht="12" customHeight="1">
      <c r="A6" s="11" t="s">
        <v>68</v>
      </c>
      <c r="B6" s="193" t="s">
        <v>162</v>
      </c>
      <c r="C6" s="257">
        <v>55731000</v>
      </c>
      <c r="D6" s="416"/>
      <c r="E6" s="416">
        <f aca="true" t="shared" si="1" ref="E6:E11">SUM(C6:D6)</f>
        <v>55731000</v>
      </c>
      <c r="F6" s="409">
        <v>55731</v>
      </c>
      <c r="G6" s="363"/>
      <c r="H6" s="363"/>
      <c r="I6" s="362">
        <f aca="true" t="shared" si="2" ref="I6:I69">SUM(F6:H6)</f>
        <v>55731</v>
      </c>
      <c r="J6" s="375">
        <f aca="true" t="shared" si="3" ref="J6:J69">I6-C6</f>
        <v>-55675269</v>
      </c>
    </row>
    <row r="7" spans="1:10" s="192" customFormat="1" ht="12" customHeight="1">
      <c r="A7" s="10" t="s">
        <v>69</v>
      </c>
      <c r="B7" s="194" t="s">
        <v>163</v>
      </c>
      <c r="C7" s="258">
        <v>42092000</v>
      </c>
      <c r="D7" s="416"/>
      <c r="E7" s="416">
        <f t="shared" si="1"/>
        <v>42092000</v>
      </c>
      <c r="F7" s="409">
        <v>42092</v>
      </c>
      <c r="G7" s="363"/>
      <c r="H7" s="363"/>
      <c r="I7" s="362">
        <f t="shared" si="2"/>
        <v>42092</v>
      </c>
      <c r="J7" s="375">
        <f t="shared" si="3"/>
        <v>-42049908</v>
      </c>
    </row>
    <row r="8" spans="1:10" s="192" customFormat="1" ht="12" customHeight="1">
      <c r="A8" s="10" t="s">
        <v>70</v>
      </c>
      <c r="B8" s="194" t="s">
        <v>164</v>
      </c>
      <c r="C8" s="256">
        <v>23379000</v>
      </c>
      <c r="D8" s="363">
        <f>173640+177706+282900</f>
        <v>634246</v>
      </c>
      <c r="E8" s="416">
        <f t="shared" si="1"/>
        <v>24013246</v>
      </c>
      <c r="F8" s="409">
        <v>23379</v>
      </c>
      <c r="G8" s="363"/>
      <c r="H8" s="363"/>
      <c r="I8" s="362">
        <f t="shared" si="2"/>
        <v>23379</v>
      </c>
      <c r="J8" s="375">
        <f t="shared" si="3"/>
        <v>-23355621</v>
      </c>
    </row>
    <row r="9" spans="1:10" s="192" customFormat="1" ht="12" customHeight="1">
      <c r="A9" s="10" t="s">
        <v>71</v>
      </c>
      <c r="B9" s="194" t="s">
        <v>165</v>
      </c>
      <c r="C9" s="256">
        <v>1946000</v>
      </c>
      <c r="D9" s="363"/>
      <c r="E9" s="416">
        <f t="shared" si="1"/>
        <v>1946000</v>
      </c>
      <c r="F9" s="409">
        <v>1946</v>
      </c>
      <c r="G9" s="363"/>
      <c r="H9" s="363"/>
      <c r="I9" s="362">
        <f t="shared" si="2"/>
        <v>1946</v>
      </c>
      <c r="J9" s="375">
        <f t="shared" si="3"/>
        <v>-1944054</v>
      </c>
    </row>
    <row r="10" spans="1:10" s="192" customFormat="1" ht="12" customHeight="1">
      <c r="A10" s="10" t="s">
        <v>94</v>
      </c>
      <c r="B10" s="114" t="s">
        <v>341</v>
      </c>
      <c r="C10" s="256">
        <v>2890000</v>
      </c>
      <c r="D10" s="363">
        <v>391414</v>
      </c>
      <c r="E10" s="416">
        <f t="shared" si="1"/>
        <v>3281414</v>
      </c>
      <c r="F10" s="409">
        <v>2890</v>
      </c>
      <c r="G10" s="363"/>
      <c r="H10" s="363"/>
      <c r="I10" s="362">
        <f t="shared" si="2"/>
        <v>2890</v>
      </c>
      <c r="J10" s="375">
        <f t="shared" si="3"/>
        <v>-2887110</v>
      </c>
    </row>
    <row r="11" spans="1:10" s="192" customFormat="1" ht="12" customHeight="1" thickBot="1">
      <c r="A11" s="12" t="s">
        <v>72</v>
      </c>
      <c r="B11" s="115" t="s">
        <v>342</v>
      </c>
      <c r="D11" s="363"/>
      <c r="E11" s="416">
        <f t="shared" si="1"/>
        <v>0</v>
      </c>
      <c r="F11" s="409"/>
      <c r="G11" s="363"/>
      <c r="H11" s="363"/>
      <c r="I11" s="362">
        <f t="shared" si="2"/>
        <v>0</v>
      </c>
      <c r="J11" s="375">
        <f t="shared" si="3"/>
        <v>0</v>
      </c>
    </row>
    <row r="12" spans="1:10" s="192" customFormat="1" ht="12" customHeight="1" thickBot="1">
      <c r="A12" s="16" t="s">
        <v>8</v>
      </c>
      <c r="B12" s="113" t="s">
        <v>166</v>
      </c>
      <c r="C12" s="342">
        <f aca="true" t="shared" si="4" ref="C12:H12">+C13+C14+C15+C16+C17</f>
        <v>10120000</v>
      </c>
      <c r="D12" s="342">
        <f t="shared" si="4"/>
        <v>1519001</v>
      </c>
      <c r="E12" s="498">
        <f t="shared" si="4"/>
        <v>11639001</v>
      </c>
      <c r="F12" s="408">
        <f t="shared" si="4"/>
        <v>5120</v>
      </c>
      <c r="G12" s="362">
        <f t="shared" si="4"/>
        <v>5000</v>
      </c>
      <c r="H12" s="362">
        <f t="shared" si="4"/>
        <v>0</v>
      </c>
      <c r="I12" s="362">
        <f t="shared" si="2"/>
        <v>10120</v>
      </c>
      <c r="J12" s="375">
        <f t="shared" si="3"/>
        <v>-10109880</v>
      </c>
    </row>
    <row r="13" spans="1:10" s="192" customFormat="1" ht="12" customHeight="1">
      <c r="A13" s="11" t="s">
        <v>74</v>
      </c>
      <c r="B13" s="193" t="s">
        <v>167</v>
      </c>
      <c r="C13" s="343"/>
      <c r="D13" s="185"/>
      <c r="E13" s="185">
        <f aca="true" t="shared" si="5" ref="E13:E18">SUM(C13:D13)</f>
        <v>0</v>
      </c>
      <c r="F13" s="409"/>
      <c r="G13" s="363"/>
      <c r="H13" s="363"/>
      <c r="I13" s="362">
        <f t="shared" si="2"/>
        <v>0</v>
      </c>
      <c r="J13" s="375">
        <f t="shared" si="3"/>
        <v>0</v>
      </c>
    </row>
    <row r="14" spans="1:10" s="192" customFormat="1" ht="12" customHeight="1">
      <c r="A14" s="10" t="s">
        <v>75</v>
      </c>
      <c r="B14" s="194" t="s">
        <v>168</v>
      </c>
      <c r="C14" s="344"/>
      <c r="D14" s="185"/>
      <c r="E14" s="185">
        <f t="shared" si="5"/>
        <v>0</v>
      </c>
      <c r="F14" s="409"/>
      <c r="G14" s="363"/>
      <c r="H14" s="363"/>
      <c r="I14" s="362">
        <f t="shared" si="2"/>
        <v>0</v>
      </c>
      <c r="J14" s="375">
        <f t="shared" si="3"/>
        <v>0</v>
      </c>
    </row>
    <row r="15" spans="1:10" s="192" customFormat="1" ht="12" customHeight="1">
      <c r="A15" s="10" t="s">
        <v>76</v>
      </c>
      <c r="B15" s="194" t="s">
        <v>334</v>
      </c>
      <c r="C15" s="344"/>
      <c r="D15" s="185"/>
      <c r="E15" s="185">
        <f t="shared" si="5"/>
        <v>0</v>
      </c>
      <c r="F15" s="409"/>
      <c r="G15" s="363"/>
      <c r="H15" s="363"/>
      <c r="I15" s="362">
        <f t="shared" si="2"/>
        <v>0</v>
      </c>
      <c r="J15" s="375">
        <f t="shared" si="3"/>
        <v>0</v>
      </c>
    </row>
    <row r="16" spans="1:10" s="192" customFormat="1" ht="12" customHeight="1">
      <c r="A16" s="10" t="s">
        <v>77</v>
      </c>
      <c r="B16" s="194" t="s">
        <v>335</v>
      </c>
      <c r="C16" s="344"/>
      <c r="D16" s="185"/>
      <c r="E16" s="185">
        <f t="shared" si="5"/>
        <v>0</v>
      </c>
      <c r="F16" s="409"/>
      <c r="G16" s="363"/>
      <c r="H16" s="363"/>
      <c r="I16" s="362">
        <f t="shared" si="2"/>
        <v>0</v>
      </c>
      <c r="J16" s="375">
        <f t="shared" si="3"/>
        <v>0</v>
      </c>
    </row>
    <row r="17" spans="1:10" s="192" customFormat="1" ht="12" customHeight="1">
      <c r="A17" s="10" t="s">
        <v>78</v>
      </c>
      <c r="B17" s="194" t="s">
        <v>169</v>
      </c>
      <c r="C17" s="344">
        <v>10120000</v>
      </c>
      <c r="D17" s="185">
        <v>1519001</v>
      </c>
      <c r="E17" s="185">
        <f t="shared" si="5"/>
        <v>11639001</v>
      </c>
      <c r="F17" s="409">
        <v>5120</v>
      </c>
      <c r="G17" s="363">
        <v>5000</v>
      </c>
      <c r="H17" s="363"/>
      <c r="I17" s="362">
        <f t="shared" si="2"/>
        <v>10120</v>
      </c>
      <c r="J17" s="375">
        <f t="shared" si="3"/>
        <v>-10109880</v>
      </c>
    </row>
    <row r="18" spans="1:10" s="192" customFormat="1" ht="12" customHeight="1" thickBot="1">
      <c r="A18" s="12" t="s">
        <v>84</v>
      </c>
      <c r="B18" s="115" t="s">
        <v>590</v>
      </c>
      <c r="C18" s="345"/>
      <c r="D18" s="185">
        <v>1519001</v>
      </c>
      <c r="E18" s="185">
        <f t="shared" si="5"/>
        <v>1519001</v>
      </c>
      <c r="F18" s="409"/>
      <c r="G18" s="363"/>
      <c r="H18" s="363"/>
      <c r="I18" s="362">
        <f t="shared" si="2"/>
        <v>0</v>
      </c>
      <c r="J18" s="375">
        <f t="shared" si="3"/>
        <v>0</v>
      </c>
    </row>
    <row r="19" spans="1:10" s="192" customFormat="1" ht="12" customHeight="1" thickBot="1">
      <c r="A19" s="16" t="s">
        <v>9</v>
      </c>
      <c r="B19" s="17" t="s">
        <v>170</v>
      </c>
      <c r="C19" s="342">
        <f>+C20+C21+C22+C23+C24</f>
        <v>0</v>
      </c>
      <c r="D19" s="342">
        <f>+D20+D21+D22+D23+D24</f>
        <v>0</v>
      </c>
      <c r="E19" s="498">
        <f>+E20+E21+E22+E23+E24</f>
        <v>0</v>
      </c>
      <c r="F19" s="409"/>
      <c r="G19" s="363"/>
      <c r="H19" s="363"/>
      <c r="I19" s="362">
        <f t="shared" si="2"/>
        <v>0</v>
      </c>
      <c r="J19" s="375">
        <f t="shared" si="3"/>
        <v>0</v>
      </c>
    </row>
    <row r="20" spans="1:10" s="192" customFormat="1" ht="12" customHeight="1">
      <c r="A20" s="11" t="s">
        <v>57</v>
      </c>
      <c r="B20" s="193" t="s">
        <v>171</v>
      </c>
      <c r="C20" s="343"/>
      <c r="D20" s="185"/>
      <c r="E20" s="185">
        <f aca="true" t="shared" si="6" ref="E20:E25">SUM(C20:D20)</f>
        <v>0</v>
      </c>
      <c r="F20" s="409"/>
      <c r="G20" s="363"/>
      <c r="H20" s="363"/>
      <c r="I20" s="362">
        <f t="shared" si="2"/>
        <v>0</v>
      </c>
      <c r="J20" s="375">
        <f t="shared" si="3"/>
        <v>0</v>
      </c>
    </row>
    <row r="21" spans="1:10" s="192" customFormat="1" ht="12" customHeight="1">
      <c r="A21" s="10" t="s">
        <v>58</v>
      </c>
      <c r="B21" s="194" t="s">
        <v>172</v>
      </c>
      <c r="C21" s="344"/>
      <c r="D21" s="185"/>
      <c r="E21" s="185">
        <f t="shared" si="6"/>
        <v>0</v>
      </c>
      <c r="F21" s="409"/>
      <c r="G21" s="363"/>
      <c r="H21" s="363"/>
      <c r="I21" s="362">
        <f t="shared" si="2"/>
        <v>0</v>
      </c>
      <c r="J21" s="375">
        <f t="shared" si="3"/>
        <v>0</v>
      </c>
    </row>
    <row r="22" spans="1:10" s="192" customFormat="1" ht="12" customHeight="1">
      <c r="A22" s="10" t="s">
        <v>59</v>
      </c>
      <c r="B22" s="194" t="s">
        <v>336</v>
      </c>
      <c r="C22" s="344"/>
      <c r="D22" s="185"/>
      <c r="E22" s="185">
        <f t="shared" si="6"/>
        <v>0</v>
      </c>
      <c r="F22" s="409"/>
      <c r="G22" s="363"/>
      <c r="H22" s="363"/>
      <c r="I22" s="362">
        <f t="shared" si="2"/>
        <v>0</v>
      </c>
      <c r="J22" s="375">
        <f t="shared" si="3"/>
        <v>0</v>
      </c>
    </row>
    <row r="23" spans="1:10" s="192" customFormat="1" ht="12" customHeight="1">
      <c r="A23" s="10" t="s">
        <v>60</v>
      </c>
      <c r="B23" s="194" t="s">
        <v>337</v>
      </c>
      <c r="C23" s="344"/>
      <c r="D23" s="185"/>
      <c r="E23" s="185">
        <f t="shared" si="6"/>
        <v>0</v>
      </c>
      <c r="F23" s="409"/>
      <c r="G23" s="363"/>
      <c r="H23" s="363"/>
      <c r="I23" s="362">
        <f t="shared" si="2"/>
        <v>0</v>
      </c>
      <c r="J23" s="375">
        <f t="shared" si="3"/>
        <v>0</v>
      </c>
    </row>
    <row r="24" spans="1:10" s="192" customFormat="1" ht="12" customHeight="1">
      <c r="A24" s="10" t="s">
        <v>107</v>
      </c>
      <c r="B24" s="194" t="s">
        <v>173</v>
      </c>
      <c r="C24" s="344"/>
      <c r="D24" s="185"/>
      <c r="E24" s="185">
        <f t="shared" si="6"/>
        <v>0</v>
      </c>
      <c r="F24" s="409"/>
      <c r="G24" s="363"/>
      <c r="H24" s="363"/>
      <c r="I24" s="362">
        <f t="shared" si="2"/>
        <v>0</v>
      </c>
      <c r="J24" s="375">
        <f t="shared" si="3"/>
        <v>0</v>
      </c>
    </row>
    <row r="25" spans="1:10" s="192" customFormat="1" ht="12" customHeight="1" thickBot="1">
      <c r="A25" s="12" t="s">
        <v>108</v>
      </c>
      <c r="B25" s="195" t="s">
        <v>174</v>
      </c>
      <c r="C25" s="345"/>
      <c r="D25" s="185"/>
      <c r="E25" s="185">
        <f t="shared" si="6"/>
        <v>0</v>
      </c>
      <c r="F25" s="409"/>
      <c r="G25" s="363"/>
      <c r="H25" s="363"/>
      <c r="I25" s="362">
        <f t="shared" si="2"/>
        <v>0</v>
      </c>
      <c r="J25" s="375">
        <f t="shared" si="3"/>
        <v>0</v>
      </c>
    </row>
    <row r="26" spans="1:10" s="192" customFormat="1" ht="12" customHeight="1" thickBot="1">
      <c r="A26" s="16" t="s">
        <v>109</v>
      </c>
      <c r="B26" s="17" t="s">
        <v>175</v>
      </c>
      <c r="C26" s="346">
        <f aca="true" t="shared" si="7" ref="C26:H26">+C27+C31+C32+C33</f>
        <v>73000000</v>
      </c>
      <c r="D26" s="346">
        <f t="shared" si="7"/>
        <v>0</v>
      </c>
      <c r="E26" s="499">
        <f t="shared" si="7"/>
        <v>73000000</v>
      </c>
      <c r="F26" s="410">
        <f t="shared" si="7"/>
        <v>73000</v>
      </c>
      <c r="G26" s="364">
        <f t="shared" si="7"/>
        <v>0</v>
      </c>
      <c r="H26" s="364">
        <f t="shared" si="7"/>
        <v>0</v>
      </c>
      <c r="I26" s="362">
        <f t="shared" si="2"/>
        <v>73000</v>
      </c>
      <c r="J26" s="375">
        <f t="shared" si="3"/>
        <v>-72927000</v>
      </c>
    </row>
    <row r="27" spans="1:10" s="192" customFormat="1" ht="12" customHeight="1">
      <c r="A27" s="11" t="s">
        <v>176</v>
      </c>
      <c r="B27" s="193" t="s">
        <v>348</v>
      </c>
      <c r="C27" s="347">
        <v>65850000</v>
      </c>
      <c r="D27" s="365"/>
      <c r="E27" s="365">
        <f>SUM(C27:D27)</f>
        <v>65850000</v>
      </c>
      <c r="F27" s="411">
        <f>+F28+F29+F30</f>
        <v>65850</v>
      </c>
      <c r="G27" s="365">
        <f>+G28+G29+G30</f>
        <v>0</v>
      </c>
      <c r="H27" s="365">
        <f>+H28+H29+H30</f>
        <v>0</v>
      </c>
      <c r="I27" s="362">
        <f t="shared" si="2"/>
        <v>65850</v>
      </c>
      <c r="J27" s="375">
        <f t="shared" si="3"/>
        <v>-65784150</v>
      </c>
    </row>
    <row r="28" spans="1:10" s="192" customFormat="1" ht="12" customHeight="1">
      <c r="A28" s="10" t="s">
        <v>177</v>
      </c>
      <c r="B28" s="194" t="s">
        <v>182</v>
      </c>
      <c r="C28" s="344">
        <v>2850000</v>
      </c>
      <c r="D28" s="185"/>
      <c r="E28" s="365">
        <f aca="true" t="shared" si="8" ref="E28:E33">SUM(C28:D28)</f>
        <v>2850000</v>
      </c>
      <c r="F28" s="409">
        <v>2850</v>
      </c>
      <c r="G28" s="363"/>
      <c r="H28" s="363"/>
      <c r="I28" s="362">
        <f t="shared" si="2"/>
        <v>2850</v>
      </c>
      <c r="J28" s="375">
        <f t="shared" si="3"/>
        <v>-2847150</v>
      </c>
    </row>
    <row r="29" spans="1:10" s="192" customFormat="1" ht="12" customHeight="1">
      <c r="A29" s="10" t="s">
        <v>178</v>
      </c>
      <c r="B29" s="194" t="s">
        <v>183</v>
      </c>
      <c r="C29" s="344"/>
      <c r="D29" s="185"/>
      <c r="E29" s="365">
        <f t="shared" si="8"/>
        <v>0</v>
      </c>
      <c r="F29" s="409"/>
      <c r="G29" s="363"/>
      <c r="H29" s="363"/>
      <c r="I29" s="362">
        <f t="shared" si="2"/>
        <v>0</v>
      </c>
      <c r="J29" s="375">
        <f t="shared" si="3"/>
        <v>0</v>
      </c>
    </row>
    <row r="30" spans="1:10" s="192" customFormat="1" ht="12" customHeight="1">
      <c r="A30" s="10" t="s">
        <v>346</v>
      </c>
      <c r="B30" s="236" t="s">
        <v>347</v>
      </c>
      <c r="C30" s="344">
        <v>63000000</v>
      </c>
      <c r="D30" s="185"/>
      <c r="E30" s="365">
        <f t="shared" si="8"/>
        <v>63000000</v>
      </c>
      <c r="F30" s="409">
        <v>63000</v>
      </c>
      <c r="G30" s="363"/>
      <c r="H30" s="363"/>
      <c r="I30" s="362">
        <f t="shared" si="2"/>
        <v>63000</v>
      </c>
      <c r="J30" s="375">
        <f t="shared" si="3"/>
        <v>-62937000</v>
      </c>
    </row>
    <row r="31" spans="1:10" s="192" customFormat="1" ht="12" customHeight="1">
      <c r="A31" s="10" t="s">
        <v>179</v>
      </c>
      <c r="B31" s="194" t="s">
        <v>184</v>
      </c>
      <c r="C31" s="344">
        <v>7000000</v>
      </c>
      <c r="D31" s="185"/>
      <c r="E31" s="365">
        <f t="shared" si="8"/>
        <v>7000000</v>
      </c>
      <c r="F31" s="409">
        <v>7000</v>
      </c>
      <c r="G31" s="363"/>
      <c r="H31" s="363"/>
      <c r="I31" s="362">
        <f t="shared" si="2"/>
        <v>7000</v>
      </c>
      <c r="J31" s="375">
        <f t="shared" si="3"/>
        <v>-6993000</v>
      </c>
    </row>
    <row r="32" spans="1:10" s="192" customFormat="1" ht="12" customHeight="1">
      <c r="A32" s="10" t="s">
        <v>180</v>
      </c>
      <c r="B32" s="194" t="s">
        <v>185</v>
      </c>
      <c r="C32" s="344"/>
      <c r="D32" s="185"/>
      <c r="E32" s="365">
        <f t="shared" si="8"/>
        <v>0</v>
      </c>
      <c r="F32" s="409"/>
      <c r="G32" s="363"/>
      <c r="H32" s="363"/>
      <c r="I32" s="362">
        <f t="shared" si="2"/>
        <v>0</v>
      </c>
      <c r="J32" s="375">
        <f t="shared" si="3"/>
        <v>0</v>
      </c>
    </row>
    <row r="33" spans="1:10" s="192" customFormat="1" ht="12" customHeight="1" thickBot="1">
      <c r="A33" s="12" t="s">
        <v>181</v>
      </c>
      <c r="B33" s="195" t="s">
        <v>186</v>
      </c>
      <c r="C33" s="345">
        <v>150000</v>
      </c>
      <c r="D33" s="185"/>
      <c r="E33" s="365">
        <f t="shared" si="8"/>
        <v>150000</v>
      </c>
      <c r="F33" s="409">
        <v>150</v>
      </c>
      <c r="G33" s="363"/>
      <c r="H33" s="363"/>
      <c r="I33" s="362">
        <f t="shared" si="2"/>
        <v>150</v>
      </c>
      <c r="J33" s="375">
        <f t="shared" si="3"/>
        <v>-149850</v>
      </c>
    </row>
    <row r="34" spans="1:10" s="192" customFormat="1" ht="12" customHeight="1" thickBot="1">
      <c r="A34" s="16" t="s">
        <v>11</v>
      </c>
      <c r="B34" s="17" t="s">
        <v>343</v>
      </c>
      <c r="C34" s="342">
        <f aca="true" t="shared" si="9" ref="C34:H34">SUM(C35:C45)</f>
        <v>22767000</v>
      </c>
      <c r="D34" s="342">
        <f t="shared" si="9"/>
        <v>0</v>
      </c>
      <c r="E34" s="498">
        <f t="shared" si="9"/>
        <v>22767000</v>
      </c>
      <c r="F34" s="408">
        <f t="shared" si="9"/>
        <v>9967</v>
      </c>
      <c r="G34" s="362">
        <f t="shared" si="9"/>
        <v>0</v>
      </c>
      <c r="H34" s="362">
        <f t="shared" si="9"/>
        <v>12800</v>
      </c>
      <c r="I34" s="362">
        <f t="shared" si="2"/>
        <v>22767</v>
      </c>
      <c r="J34" s="375">
        <f t="shared" si="3"/>
        <v>-22744233</v>
      </c>
    </row>
    <row r="35" spans="1:10" s="192" customFormat="1" ht="12" customHeight="1">
      <c r="A35" s="11" t="s">
        <v>61</v>
      </c>
      <c r="B35" s="193" t="s">
        <v>189</v>
      </c>
      <c r="C35" s="343"/>
      <c r="D35" s="185"/>
      <c r="E35" s="185">
        <f>SUM(C35:D35)</f>
        <v>0</v>
      </c>
      <c r="F35" s="409"/>
      <c r="G35" s="363"/>
      <c r="H35" s="363"/>
      <c r="I35" s="362">
        <f t="shared" si="2"/>
        <v>0</v>
      </c>
      <c r="J35" s="375">
        <f t="shared" si="3"/>
        <v>0</v>
      </c>
    </row>
    <row r="36" spans="1:10" s="192" customFormat="1" ht="12" customHeight="1">
      <c r="A36" s="10" t="s">
        <v>62</v>
      </c>
      <c r="B36" s="194" t="s">
        <v>190</v>
      </c>
      <c r="C36" s="344">
        <v>5737000</v>
      </c>
      <c r="D36" s="185"/>
      <c r="E36" s="185">
        <f aca="true" t="shared" si="10" ref="E36:E45">SUM(C36:D36)</f>
        <v>5737000</v>
      </c>
      <c r="F36" s="409">
        <v>5737</v>
      </c>
      <c r="G36" s="363"/>
      <c r="H36" s="363"/>
      <c r="I36" s="362">
        <f t="shared" si="2"/>
        <v>5737</v>
      </c>
      <c r="J36" s="375">
        <f t="shared" si="3"/>
        <v>-5731263</v>
      </c>
    </row>
    <row r="37" spans="1:10" s="192" customFormat="1" ht="12" customHeight="1">
      <c r="A37" s="10" t="s">
        <v>63</v>
      </c>
      <c r="B37" s="194" t="s">
        <v>191</v>
      </c>
      <c r="C37" s="344">
        <v>2110000</v>
      </c>
      <c r="D37" s="185"/>
      <c r="E37" s="185">
        <f t="shared" si="10"/>
        <v>2110000</v>
      </c>
      <c r="F37" s="409">
        <v>2110</v>
      </c>
      <c r="G37" s="363"/>
      <c r="H37" s="363"/>
      <c r="I37" s="362">
        <f t="shared" si="2"/>
        <v>2110</v>
      </c>
      <c r="J37" s="375">
        <f t="shared" si="3"/>
        <v>-2107890</v>
      </c>
    </row>
    <row r="38" spans="1:10" s="192" customFormat="1" ht="12" customHeight="1">
      <c r="A38" s="10" t="s">
        <v>111</v>
      </c>
      <c r="B38" s="194" t="s">
        <v>192</v>
      </c>
      <c r="C38" s="344"/>
      <c r="D38" s="185"/>
      <c r="E38" s="185">
        <f t="shared" si="10"/>
        <v>0</v>
      </c>
      <c r="F38" s="409"/>
      <c r="G38" s="363"/>
      <c r="H38" s="363"/>
      <c r="I38" s="362">
        <f t="shared" si="2"/>
        <v>0</v>
      </c>
      <c r="J38" s="375">
        <f t="shared" si="3"/>
        <v>0</v>
      </c>
    </row>
    <row r="39" spans="1:10" s="192" customFormat="1" ht="12" customHeight="1">
      <c r="A39" s="10" t="s">
        <v>112</v>
      </c>
      <c r="B39" s="194" t="s">
        <v>193</v>
      </c>
      <c r="C39" s="344">
        <v>4425000</v>
      </c>
      <c r="D39" s="185"/>
      <c r="E39" s="185">
        <f t="shared" si="10"/>
        <v>4425000</v>
      </c>
      <c r="F39" s="409"/>
      <c r="G39" s="363"/>
      <c r="H39" s="363">
        <v>4425</v>
      </c>
      <c r="I39" s="362">
        <f t="shared" si="2"/>
        <v>4425</v>
      </c>
      <c r="J39" s="375">
        <f t="shared" si="3"/>
        <v>-4420575</v>
      </c>
    </row>
    <row r="40" spans="1:10" s="192" customFormat="1" ht="12" customHeight="1">
      <c r="A40" s="10" t="s">
        <v>113</v>
      </c>
      <c r="B40" s="194" t="s">
        <v>194</v>
      </c>
      <c r="C40" s="344">
        <v>4841000</v>
      </c>
      <c r="D40" s="185"/>
      <c r="E40" s="185">
        <f t="shared" si="10"/>
        <v>4841000</v>
      </c>
      <c r="F40" s="409">
        <v>2120</v>
      </c>
      <c r="G40" s="363"/>
      <c r="H40" s="363">
        <v>2721</v>
      </c>
      <c r="I40" s="362">
        <f t="shared" si="2"/>
        <v>4841</v>
      </c>
      <c r="J40" s="375">
        <f t="shared" si="3"/>
        <v>-4836159</v>
      </c>
    </row>
    <row r="41" spans="1:10" s="192" customFormat="1" ht="12" customHeight="1">
      <c r="A41" s="10" t="s">
        <v>114</v>
      </c>
      <c r="B41" s="194" t="s">
        <v>195</v>
      </c>
      <c r="C41" s="344"/>
      <c r="D41" s="185"/>
      <c r="E41" s="185">
        <f t="shared" si="10"/>
        <v>0</v>
      </c>
      <c r="F41" s="409"/>
      <c r="G41" s="363"/>
      <c r="H41" s="363"/>
      <c r="I41" s="362">
        <f t="shared" si="2"/>
        <v>0</v>
      </c>
      <c r="J41" s="375">
        <f t="shared" si="3"/>
        <v>0</v>
      </c>
    </row>
    <row r="42" spans="1:10" s="192" customFormat="1" ht="12" customHeight="1">
      <c r="A42" s="10" t="s">
        <v>115</v>
      </c>
      <c r="B42" s="194" t="s">
        <v>196</v>
      </c>
      <c r="C42" s="344"/>
      <c r="D42" s="185"/>
      <c r="E42" s="185">
        <f t="shared" si="10"/>
        <v>0</v>
      </c>
      <c r="F42" s="409"/>
      <c r="G42" s="363"/>
      <c r="H42" s="363"/>
      <c r="I42" s="362">
        <f t="shared" si="2"/>
        <v>0</v>
      </c>
      <c r="J42" s="375">
        <f t="shared" si="3"/>
        <v>0</v>
      </c>
    </row>
    <row r="43" spans="1:10" s="192" customFormat="1" ht="12" customHeight="1">
      <c r="A43" s="10" t="s">
        <v>187</v>
      </c>
      <c r="B43" s="194" t="s">
        <v>197</v>
      </c>
      <c r="C43" s="348"/>
      <c r="D43" s="186"/>
      <c r="E43" s="185">
        <f t="shared" si="10"/>
        <v>0</v>
      </c>
      <c r="F43" s="409"/>
      <c r="G43" s="363"/>
      <c r="H43" s="363"/>
      <c r="I43" s="362">
        <f t="shared" si="2"/>
        <v>0</v>
      </c>
      <c r="J43" s="375">
        <f t="shared" si="3"/>
        <v>0</v>
      </c>
    </row>
    <row r="44" spans="1:10" s="192" customFormat="1" ht="12" customHeight="1">
      <c r="A44" s="12" t="s">
        <v>188</v>
      </c>
      <c r="B44" s="195" t="s">
        <v>345</v>
      </c>
      <c r="C44" s="349"/>
      <c r="D44" s="186"/>
      <c r="E44" s="185">
        <f t="shared" si="10"/>
        <v>0</v>
      </c>
      <c r="F44" s="409"/>
      <c r="G44" s="363"/>
      <c r="H44" s="363"/>
      <c r="I44" s="362">
        <f t="shared" si="2"/>
        <v>0</v>
      </c>
      <c r="J44" s="375">
        <f t="shared" si="3"/>
        <v>0</v>
      </c>
    </row>
    <row r="45" spans="1:10" s="192" customFormat="1" ht="12" customHeight="1" thickBot="1">
      <c r="A45" s="12" t="s">
        <v>344</v>
      </c>
      <c r="B45" s="115" t="s">
        <v>198</v>
      </c>
      <c r="C45" s="349">
        <v>5654000</v>
      </c>
      <c r="D45" s="186"/>
      <c r="E45" s="185">
        <f t="shared" si="10"/>
        <v>5654000</v>
      </c>
      <c r="F45" s="409"/>
      <c r="G45" s="363"/>
      <c r="H45" s="363">
        <v>5654</v>
      </c>
      <c r="I45" s="362">
        <f t="shared" si="2"/>
        <v>5654</v>
      </c>
      <c r="J45" s="375">
        <f t="shared" si="3"/>
        <v>-5648346</v>
      </c>
    </row>
    <row r="46" spans="1:10" s="192" customFormat="1" ht="12" customHeight="1" thickBot="1">
      <c r="A46" s="16" t="s">
        <v>12</v>
      </c>
      <c r="B46" s="17" t="s">
        <v>199</v>
      </c>
      <c r="C46" s="342">
        <f aca="true" t="shared" si="11" ref="C46:H46">SUM(C47:C51)</f>
        <v>0</v>
      </c>
      <c r="D46" s="342">
        <f t="shared" si="11"/>
        <v>0</v>
      </c>
      <c r="E46" s="498">
        <f t="shared" si="11"/>
        <v>0</v>
      </c>
      <c r="F46" s="408">
        <f t="shared" si="11"/>
        <v>0</v>
      </c>
      <c r="G46" s="362">
        <f t="shared" si="11"/>
        <v>0</v>
      </c>
      <c r="H46" s="362">
        <f t="shared" si="11"/>
        <v>0</v>
      </c>
      <c r="I46" s="362">
        <f t="shared" si="2"/>
        <v>0</v>
      </c>
      <c r="J46" s="375">
        <f t="shared" si="3"/>
        <v>0</v>
      </c>
    </row>
    <row r="47" spans="1:10" s="192" customFormat="1" ht="12" customHeight="1">
      <c r="A47" s="11" t="s">
        <v>64</v>
      </c>
      <c r="B47" s="193" t="s">
        <v>203</v>
      </c>
      <c r="C47" s="350"/>
      <c r="D47" s="186"/>
      <c r="E47" s="186">
        <f>SUM(C47:D47)</f>
        <v>0</v>
      </c>
      <c r="F47" s="409"/>
      <c r="G47" s="363"/>
      <c r="H47" s="363"/>
      <c r="I47" s="362">
        <f t="shared" si="2"/>
        <v>0</v>
      </c>
      <c r="J47" s="375">
        <f t="shared" si="3"/>
        <v>0</v>
      </c>
    </row>
    <row r="48" spans="1:10" s="192" customFormat="1" ht="12" customHeight="1">
      <c r="A48" s="10" t="s">
        <v>65</v>
      </c>
      <c r="B48" s="194" t="s">
        <v>204</v>
      </c>
      <c r="C48" s="348"/>
      <c r="D48" s="186"/>
      <c r="E48" s="186">
        <f>SUM(C48:D48)</f>
        <v>0</v>
      </c>
      <c r="F48" s="409"/>
      <c r="G48" s="363"/>
      <c r="H48" s="363"/>
      <c r="I48" s="362">
        <f t="shared" si="2"/>
        <v>0</v>
      </c>
      <c r="J48" s="375">
        <f t="shared" si="3"/>
        <v>0</v>
      </c>
    </row>
    <row r="49" spans="1:10" s="192" customFormat="1" ht="12" customHeight="1">
      <c r="A49" s="10" t="s">
        <v>200</v>
      </c>
      <c r="B49" s="194" t="s">
        <v>205</v>
      </c>
      <c r="C49" s="348"/>
      <c r="D49" s="186"/>
      <c r="E49" s="186">
        <f>SUM(C49:D49)</f>
        <v>0</v>
      </c>
      <c r="F49" s="409"/>
      <c r="G49" s="363"/>
      <c r="H49" s="363"/>
      <c r="I49" s="362">
        <f t="shared" si="2"/>
        <v>0</v>
      </c>
      <c r="J49" s="375">
        <f t="shared" si="3"/>
        <v>0</v>
      </c>
    </row>
    <row r="50" spans="1:10" s="192" customFormat="1" ht="12" customHeight="1">
      <c r="A50" s="10" t="s">
        <v>201</v>
      </c>
      <c r="B50" s="194" t="s">
        <v>206</v>
      </c>
      <c r="C50" s="348"/>
      <c r="D50" s="186"/>
      <c r="E50" s="186">
        <f>SUM(C50:D50)</f>
        <v>0</v>
      </c>
      <c r="F50" s="409"/>
      <c r="G50" s="363"/>
      <c r="H50" s="363"/>
      <c r="I50" s="362">
        <f t="shared" si="2"/>
        <v>0</v>
      </c>
      <c r="J50" s="375">
        <f t="shared" si="3"/>
        <v>0</v>
      </c>
    </row>
    <row r="51" spans="1:10" s="192" customFormat="1" ht="12" customHeight="1" thickBot="1">
      <c r="A51" s="12" t="s">
        <v>202</v>
      </c>
      <c r="B51" s="115" t="s">
        <v>207</v>
      </c>
      <c r="C51" s="349"/>
      <c r="D51" s="186"/>
      <c r="E51" s="186">
        <f>SUM(C51:D51)</f>
        <v>0</v>
      </c>
      <c r="F51" s="409"/>
      <c r="G51" s="363"/>
      <c r="H51" s="363"/>
      <c r="I51" s="362">
        <f t="shared" si="2"/>
        <v>0</v>
      </c>
      <c r="J51" s="375">
        <f t="shared" si="3"/>
        <v>0</v>
      </c>
    </row>
    <row r="52" spans="1:10" s="192" customFormat="1" ht="12" customHeight="1" thickBot="1">
      <c r="A52" s="16" t="s">
        <v>116</v>
      </c>
      <c r="B52" s="17" t="s">
        <v>208</v>
      </c>
      <c r="C52" s="342">
        <f aca="true" t="shared" si="12" ref="C52:H52">SUM(C53:C55)</f>
        <v>0</v>
      </c>
      <c r="D52" s="342">
        <f t="shared" si="12"/>
        <v>0</v>
      </c>
      <c r="E52" s="498">
        <f t="shared" si="12"/>
        <v>0</v>
      </c>
      <c r="F52" s="408">
        <f t="shared" si="12"/>
        <v>0</v>
      </c>
      <c r="G52" s="362">
        <f t="shared" si="12"/>
        <v>0</v>
      </c>
      <c r="H52" s="362">
        <f t="shared" si="12"/>
        <v>0</v>
      </c>
      <c r="I52" s="362">
        <f t="shared" si="2"/>
        <v>0</v>
      </c>
      <c r="J52" s="375">
        <f t="shared" si="3"/>
        <v>0</v>
      </c>
    </row>
    <row r="53" spans="1:10" s="192" customFormat="1" ht="12" customHeight="1">
      <c r="A53" s="11" t="s">
        <v>66</v>
      </c>
      <c r="B53" s="193" t="s">
        <v>209</v>
      </c>
      <c r="C53" s="343"/>
      <c r="D53" s="185"/>
      <c r="E53" s="185">
        <f>SUM(C53:D53)</f>
        <v>0</v>
      </c>
      <c r="F53" s="409"/>
      <c r="G53" s="363"/>
      <c r="H53" s="363"/>
      <c r="I53" s="362">
        <f t="shared" si="2"/>
        <v>0</v>
      </c>
      <c r="J53" s="375">
        <f t="shared" si="3"/>
        <v>0</v>
      </c>
    </row>
    <row r="54" spans="1:10" s="192" customFormat="1" ht="12" customHeight="1">
      <c r="A54" s="10" t="s">
        <v>67</v>
      </c>
      <c r="B54" s="194" t="s">
        <v>338</v>
      </c>
      <c r="C54" s="344"/>
      <c r="D54" s="185"/>
      <c r="E54" s="185">
        <f>SUM(C54:D54)</f>
        <v>0</v>
      </c>
      <c r="F54" s="409"/>
      <c r="G54" s="363"/>
      <c r="H54" s="363"/>
      <c r="I54" s="362">
        <f t="shared" si="2"/>
        <v>0</v>
      </c>
      <c r="J54" s="375">
        <f t="shared" si="3"/>
        <v>0</v>
      </c>
    </row>
    <row r="55" spans="1:10" s="192" customFormat="1" ht="12" customHeight="1">
      <c r="A55" s="10" t="s">
        <v>212</v>
      </c>
      <c r="B55" s="194" t="s">
        <v>210</v>
      </c>
      <c r="C55" s="344"/>
      <c r="D55" s="185"/>
      <c r="E55" s="185">
        <f>SUM(C55:D55)</f>
        <v>0</v>
      </c>
      <c r="F55" s="409"/>
      <c r="G55" s="363"/>
      <c r="H55" s="363"/>
      <c r="I55" s="362">
        <f t="shared" si="2"/>
        <v>0</v>
      </c>
      <c r="J55" s="375">
        <f t="shared" si="3"/>
        <v>0</v>
      </c>
    </row>
    <row r="56" spans="1:10" s="192" customFormat="1" ht="12" customHeight="1" thickBot="1">
      <c r="A56" s="12" t="s">
        <v>213</v>
      </c>
      <c r="B56" s="115" t="s">
        <v>211</v>
      </c>
      <c r="C56" s="345"/>
      <c r="D56" s="185"/>
      <c r="E56" s="185">
        <f>SUM(C56:D56)</f>
        <v>0</v>
      </c>
      <c r="F56" s="409"/>
      <c r="G56" s="363"/>
      <c r="H56" s="363"/>
      <c r="I56" s="362">
        <f t="shared" si="2"/>
        <v>0</v>
      </c>
      <c r="J56" s="375">
        <f t="shared" si="3"/>
        <v>0</v>
      </c>
    </row>
    <row r="57" spans="1:10" s="192" customFormat="1" ht="12" customHeight="1" thickBot="1">
      <c r="A57" s="16" t="s">
        <v>14</v>
      </c>
      <c r="B57" s="113" t="s">
        <v>214</v>
      </c>
      <c r="C57" s="342">
        <f aca="true" t="shared" si="13" ref="C57:H57">SUM(C58:C60)</f>
        <v>0</v>
      </c>
      <c r="D57" s="342">
        <f t="shared" si="13"/>
        <v>0</v>
      </c>
      <c r="E57" s="498">
        <f t="shared" si="13"/>
        <v>0</v>
      </c>
      <c r="F57" s="408">
        <f t="shared" si="13"/>
        <v>0</v>
      </c>
      <c r="G57" s="362">
        <f t="shared" si="13"/>
        <v>0</v>
      </c>
      <c r="H57" s="362">
        <f t="shared" si="13"/>
        <v>0</v>
      </c>
      <c r="I57" s="362">
        <f t="shared" si="2"/>
        <v>0</v>
      </c>
      <c r="J57" s="375">
        <f t="shared" si="3"/>
        <v>0</v>
      </c>
    </row>
    <row r="58" spans="1:10" s="192" customFormat="1" ht="12" customHeight="1">
      <c r="A58" s="11" t="s">
        <v>117</v>
      </c>
      <c r="B58" s="193" t="s">
        <v>216</v>
      </c>
      <c r="C58" s="348"/>
      <c r="D58" s="186"/>
      <c r="E58" s="186">
        <f>SUM(C58:D58)</f>
        <v>0</v>
      </c>
      <c r="F58" s="409"/>
      <c r="G58" s="363"/>
      <c r="H58" s="363"/>
      <c r="I58" s="362">
        <f t="shared" si="2"/>
        <v>0</v>
      </c>
      <c r="J58" s="375">
        <f t="shared" si="3"/>
        <v>0</v>
      </c>
    </row>
    <row r="59" spans="1:10" s="192" customFormat="1" ht="12" customHeight="1">
      <c r="A59" s="10" t="s">
        <v>118</v>
      </c>
      <c r="B59" s="194" t="s">
        <v>339</v>
      </c>
      <c r="C59" s="348"/>
      <c r="D59" s="186"/>
      <c r="E59" s="186">
        <f>SUM(C59:D59)</f>
        <v>0</v>
      </c>
      <c r="F59" s="409"/>
      <c r="G59" s="363"/>
      <c r="H59" s="363"/>
      <c r="I59" s="362">
        <f t="shared" si="2"/>
        <v>0</v>
      </c>
      <c r="J59" s="375">
        <f t="shared" si="3"/>
        <v>0</v>
      </c>
    </row>
    <row r="60" spans="1:10" s="192" customFormat="1" ht="12" customHeight="1">
      <c r="A60" s="10" t="s">
        <v>141</v>
      </c>
      <c r="B60" s="194" t="s">
        <v>217</v>
      </c>
      <c r="C60" s="348"/>
      <c r="D60" s="186"/>
      <c r="E60" s="186">
        <f>SUM(C60:D60)</f>
        <v>0</v>
      </c>
      <c r="F60" s="409"/>
      <c r="G60" s="363"/>
      <c r="H60" s="363"/>
      <c r="I60" s="362">
        <f t="shared" si="2"/>
        <v>0</v>
      </c>
      <c r="J60" s="375">
        <f t="shared" si="3"/>
        <v>0</v>
      </c>
    </row>
    <row r="61" spans="1:10" s="192" customFormat="1" ht="12" customHeight="1" thickBot="1">
      <c r="A61" s="12" t="s">
        <v>215</v>
      </c>
      <c r="B61" s="115" t="s">
        <v>218</v>
      </c>
      <c r="C61" s="348"/>
      <c r="D61" s="186"/>
      <c r="E61" s="186">
        <f>SUM(C61:D61)</f>
        <v>0</v>
      </c>
      <c r="F61" s="409"/>
      <c r="G61" s="363"/>
      <c r="H61" s="363"/>
      <c r="I61" s="362">
        <f t="shared" si="2"/>
        <v>0</v>
      </c>
      <c r="J61" s="375">
        <f t="shared" si="3"/>
        <v>0</v>
      </c>
    </row>
    <row r="62" spans="1:10" s="192" customFormat="1" ht="12" customHeight="1" thickBot="1">
      <c r="A62" s="241" t="s">
        <v>388</v>
      </c>
      <c r="B62" s="17" t="s">
        <v>219</v>
      </c>
      <c r="C62" s="346">
        <f aca="true" t="shared" si="14" ref="C62:H62">+C5+C12+C19+C26+C34+C46+C52+C57</f>
        <v>231925000</v>
      </c>
      <c r="D62" s="346">
        <f t="shared" si="14"/>
        <v>2544661</v>
      </c>
      <c r="E62" s="499">
        <f t="shared" si="14"/>
        <v>234469661</v>
      </c>
      <c r="F62" s="412">
        <f t="shared" si="14"/>
        <v>214125</v>
      </c>
      <c r="G62" s="364">
        <f t="shared" si="14"/>
        <v>5000</v>
      </c>
      <c r="H62" s="364">
        <f t="shared" si="14"/>
        <v>12800</v>
      </c>
      <c r="I62" s="362">
        <f t="shared" si="2"/>
        <v>231925</v>
      </c>
      <c r="J62" s="375">
        <f t="shared" si="3"/>
        <v>-231693075</v>
      </c>
    </row>
    <row r="63" spans="1:10" s="192" customFormat="1" ht="12" customHeight="1" thickBot="1">
      <c r="A63" s="230" t="s">
        <v>220</v>
      </c>
      <c r="B63" s="113" t="s">
        <v>221</v>
      </c>
      <c r="C63" s="342">
        <f>SUM(C64:C66)</f>
        <v>0</v>
      </c>
      <c r="D63" s="342">
        <f>SUM(D64:D66)</f>
        <v>0</v>
      </c>
      <c r="E63" s="498">
        <f>SUM(E64:E66)</f>
        <v>0</v>
      </c>
      <c r="F63" s="409"/>
      <c r="G63" s="363"/>
      <c r="H63" s="363"/>
      <c r="I63" s="362">
        <f t="shared" si="2"/>
        <v>0</v>
      </c>
      <c r="J63" s="375">
        <f t="shared" si="3"/>
        <v>0</v>
      </c>
    </row>
    <row r="64" spans="1:10" s="192" customFormat="1" ht="12" customHeight="1">
      <c r="A64" s="11" t="s">
        <v>252</v>
      </c>
      <c r="B64" s="193" t="s">
        <v>222</v>
      </c>
      <c r="C64" s="348"/>
      <c r="D64" s="186"/>
      <c r="E64" s="186">
        <f>SUM(C64:D64)</f>
        <v>0</v>
      </c>
      <c r="F64" s="409"/>
      <c r="G64" s="363"/>
      <c r="H64" s="363"/>
      <c r="I64" s="362">
        <f t="shared" si="2"/>
        <v>0</v>
      </c>
      <c r="J64" s="375">
        <f t="shared" si="3"/>
        <v>0</v>
      </c>
    </row>
    <row r="65" spans="1:10" s="192" customFormat="1" ht="12" customHeight="1">
      <c r="A65" s="10" t="s">
        <v>261</v>
      </c>
      <c r="B65" s="194" t="s">
        <v>223</v>
      </c>
      <c r="C65" s="348"/>
      <c r="D65" s="186"/>
      <c r="E65" s="186">
        <f>SUM(C65:D65)</f>
        <v>0</v>
      </c>
      <c r="F65" s="409"/>
      <c r="G65" s="363"/>
      <c r="H65" s="363"/>
      <c r="I65" s="362">
        <f t="shared" si="2"/>
        <v>0</v>
      </c>
      <c r="J65" s="375">
        <f t="shared" si="3"/>
        <v>0</v>
      </c>
    </row>
    <row r="66" spans="1:10" s="192" customFormat="1" ht="12" customHeight="1" thickBot="1">
      <c r="A66" s="12" t="s">
        <v>262</v>
      </c>
      <c r="B66" s="237" t="s">
        <v>373</v>
      </c>
      <c r="C66" s="348"/>
      <c r="D66" s="186"/>
      <c r="E66" s="186">
        <f>SUM(C66:D66)</f>
        <v>0</v>
      </c>
      <c r="F66" s="409"/>
      <c r="G66" s="363"/>
      <c r="H66" s="363"/>
      <c r="I66" s="362">
        <f t="shared" si="2"/>
        <v>0</v>
      </c>
      <c r="J66" s="375">
        <f t="shared" si="3"/>
        <v>0</v>
      </c>
    </row>
    <row r="67" spans="1:10" s="192" customFormat="1" ht="12" customHeight="1" thickBot="1">
      <c r="A67" s="230" t="s">
        <v>225</v>
      </c>
      <c r="B67" s="113" t="s">
        <v>226</v>
      </c>
      <c r="C67" s="342">
        <f aca="true" t="shared" si="15" ref="C67:I67">SUM(C68:C71)</f>
        <v>27118000</v>
      </c>
      <c r="D67" s="342">
        <f t="shared" si="15"/>
        <v>54254000</v>
      </c>
      <c r="E67" s="498">
        <f t="shared" si="15"/>
        <v>81372000</v>
      </c>
      <c r="F67" s="413">
        <f t="shared" si="15"/>
        <v>27118</v>
      </c>
      <c r="G67" s="342">
        <f t="shared" si="15"/>
        <v>0</v>
      </c>
      <c r="H67" s="342">
        <f t="shared" si="15"/>
        <v>0</v>
      </c>
      <c r="I67" s="342">
        <f t="shared" si="15"/>
        <v>27118</v>
      </c>
      <c r="J67" s="375">
        <f t="shared" si="3"/>
        <v>-27090882</v>
      </c>
    </row>
    <row r="68" spans="1:10" s="192" customFormat="1" ht="12" customHeight="1">
      <c r="A68" s="11" t="s">
        <v>95</v>
      </c>
      <c r="B68" s="193" t="s">
        <v>227</v>
      </c>
      <c r="C68" s="348">
        <v>27118000</v>
      </c>
      <c r="D68" s="186">
        <v>54254000</v>
      </c>
      <c r="E68" s="186">
        <f>SUM(C68:D68)</f>
        <v>81372000</v>
      </c>
      <c r="F68" s="409">
        <v>27118</v>
      </c>
      <c r="G68" s="363"/>
      <c r="H68" s="363"/>
      <c r="I68" s="362">
        <f t="shared" si="2"/>
        <v>27118</v>
      </c>
      <c r="J68" s="375">
        <f t="shared" si="3"/>
        <v>-27090882</v>
      </c>
    </row>
    <row r="69" spans="1:10" s="192" customFormat="1" ht="12" customHeight="1">
      <c r="A69" s="10" t="s">
        <v>96</v>
      </c>
      <c r="B69" s="194" t="s">
        <v>228</v>
      </c>
      <c r="C69" s="348"/>
      <c r="D69" s="186"/>
      <c r="E69" s="186">
        <f>SUM(C69:D69)</f>
        <v>0</v>
      </c>
      <c r="F69" s="409"/>
      <c r="G69" s="363"/>
      <c r="H69" s="363"/>
      <c r="I69" s="362">
        <f t="shared" si="2"/>
        <v>0</v>
      </c>
      <c r="J69" s="375">
        <f t="shared" si="3"/>
        <v>0</v>
      </c>
    </row>
    <row r="70" spans="1:10" s="192" customFormat="1" ht="12" customHeight="1">
      <c r="A70" s="10" t="s">
        <v>253</v>
      </c>
      <c r="B70" s="194" t="s">
        <v>229</v>
      </c>
      <c r="C70" s="348"/>
      <c r="D70" s="186"/>
      <c r="E70" s="186">
        <f>SUM(C70:D70)</f>
        <v>0</v>
      </c>
      <c r="F70" s="409"/>
      <c r="G70" s="363"/>
      <c r="H70" s="363"/>
      <c r="I70" s="362">
        <f aca="true" t="shared" si="16" ref="I70:I133">SUM(F70:H70)</f>
        <v>0</v>
      </c>
      <c r="J70" s="375">
        <f aca="true" t="shared" si="17" ref="J70:J133">I70-C70</f>
        <v>0</v>
      </c>
    </row>
    <row r="71" spans="1:10" s="192" customFormat="1" ht="12" customHeight="1" thickBot="1">
      <c r="A71" s="12" t="s">
        <v>254</v>
      </c>
      <c r="B71" s="115" t="s">
        <v>230</v>
      </c>
      <c r="C71" s="348"/>
      <c r="D71" s="186"/>
      <c r="E71" s="186">
        <f>SUM(C71:D71)</f>
        <v>0</v>
      </c>
      <c r="F71" s="409"/>
      <c r="G71" s="363"/>
      <c r="H71" s="363"/>
      <c r="I71" s="362">
        <f t="shared" si="16"/>
        <v>0</v>
      </c>
      <c r="J71" s="375">
        <f t="shared" si="17"/>
        <v>0</v>
      </c>
    </row>
    <row r="72" spans="1:10" s="192" customFormat="1" ht="12" customHeight="1" thickBot="1">
      <c r="A72" s="230" t="s">
        <v>231</v>
      </c>
      <c r="B72" s="113" t="s">
        <v>232</v>
      </c>
      <c r="C72" s="342">
        <f>SUM(C73:C74)</f>
        <v>0</v>
      </c>
      <c r="D72" s="342">
        <f>SUM(D73:D74)</f>
        <v>22007000</v>
      </c>
      <c r="E72" s="498">
        <f>SUM(E73:E74)</f>
        <v>22007000</v>
      </c>
      <c r="F72" s="409"/>
      <c r="G72" s="363"/>
      <c r="H72" s="363"/>
      <c r="I72" s="362">
        <f t="shared" si="16"/>
        <v>0</v>
      </c>
      <c r="J72" s="375">
        <f t="shared" si="17"/>
        <v>0</v>
      </c>
    </row>
    <row r="73" spans="1:10" s="192" customFormat="1" ht="12" customHeight="1">
      <c r="A73" s="11" t="s">
        <v>255</v>
      </c>
      <c r="B73" s="193" t="s">
        <v>233</v>
      </c>
      <c r="C73" s="348"/>
      <c r="D73" s="186">
        <v>22007000</v>
      </c>
      <c r="E73" s="186">
        <f>SUM(C73:D73)</f>
        <v>22007000</v>
      </c>
      <c r="F73" s="409"/>
      <c r="G73" s="363"/>
      <c r="H73" s="363"/>
      <c r="I73" s="362">
        <f t="shared" si="16"/>
        <v>0</v>
      </c>
      <c r="J73" s="375">
        <f t="shared" si="17"/>
        <v>0</v>
      </c>
    </row>
    <row r="74" spans="1:10" s="192" customFormat="1" ht="12" customHeight="1" thickBot="1">
      <c r="A74" s="12" t="s">
        <v>256</v>
      </c>
      <c r="B74" s="115" t="s">
        <v>234</v>
      </c>
      <c r="C74" s="348"/>
      <c r="D74" s="186"/>
      <c r="E74" s="186">
        <f>SUM(C74:D74)</f>
        <v>0</v>
      </c>
      <c r="F74" s="409"/>
      <c r="G74" s="363"/>
      <c r="H74" s="363"/>
      <c r="I74" s="362">
        <f t="shared" si="16"/>
        <v>0</v>
      </c>
      <c r="J74" s="375">
        <f t="shared" si="17"/>
        <v>0</v>
      </c>
    </row>
    <row r="75" spans="1:10" s="192" customFormat="1" ht="12" customHeight="1" thickBot="1">
      <c r="A75" s="230" t="s">
        <v>235</v>
      </c>
      <c r="B75" s="113" t="s">
        <v>236</v>
      </c>
      <c r="C75" s="342">
        <f>SUM(C76:C78)</f>
        <v>0</v>
      </c>
      <c r="D75" s="342">
        <f>SUM(D76:D78)</f>
        <v>0</v>
      </c>
      <c r="E75" s="498">
        <f>SUM(E76:E78)</f>
        <v>0</v>
      </c>
      <c r="F75" s="409"/>
      <c r="G75" s="363"/>
      <c r="H75" s="363"/>
      <c r="I75" s="362">
        <f t="shared" si="16"/>
        <v>0</v>
      </c>
      <c r="J75" s="375">
        <f t="shared" si="17"/>
        <v>0</v>
      </c>
    </row>
    <row r="76" spans="1:10" s="192" customFormat="1" ht="12" customHeight="1">
      <c r="A76" s="11" t="s">
        <v>257</v>
      </c>
      <c r="B76" s="193" t="s">
        <v>237</v>
      </c>
      <c r="C76" s="348"/>
      <c r="D76" s="186"/>
      <c r="E76" s="186">
        <f>SUM(C76:D76)</f>
        <v>0</v>
      </c>
      <c r="F76" s="409"/>
      <c r="G76" s="363"/>
      <c r="H76" s="363"/>
      <c r="I76" s="362">
        <f t="shared" si="16"/>
        <v>0</v>
      </c>
      <c r="J76" s="375">
        <f t="shared" si="17"/>
        <v>0</v>
      </c>
    </row>
    <row r="77" spans="1:10" s="192" customFormat="1" ht="12" customHeight="1">
      <c r="A77" s="10" t="s">
        <v>258</v>
      </c>
      <c r="B77" s="194" t="s">
        <v>238</v>
      </c>
      <c r="C77" s="348"/>
      <c r="D77" s="186"/>
      <c r="E77" s="186">
        <f>SUM(C77:D77)</f>
        <v>0</v>
      </c>
      <c r="F77" s="409"/>
      <c r="G77" s="363"/>
      <c r="H77" s="363"/>
      <c r="I77" s="362">
        <f t="shared" si="16"/>
        <v>0</v>
      </c>
      <c r="J77" s="375">
        <f t="shared" si="17"/>
        <v>0</v>
      </c>
    </row>
    <row r="78" spans="1:10" s="192" customFormat="1" ht="12" customHeight="1" thickBot="1">
      <c r="A78" s="12" t="s">
        <v>259</v>
      </c>
      <c r="B78" s="115" t="s">
        <v>239</v>
      </c>
      <c r="C78" s="348"/>
      <c r="D78" s="186"/>
      <c r="E78" s="186">
        <f>SUM(C78:D78)</f>
        <v>0</v>
      </c>
      <c r="F78" s="409"/>
      <c r="G78" s="363"/>
      <c r="H78" s="363"/>
      <c r="I78" s="362">
        <f t="shared" si="16"/>
        <v>0</v>
      </c>
      <c r="J78" s="375">
        <f t="shared" si="17"/>
        <v>0</v>
      </c>
    </row>
    <row r="79" spans="1:10" s="192" customFormat="1" ht="12" customHeight="1" thickBot="1">
      <c r="A79" s="230" t="s">
        <v>240</v>
      </c>
      <c r="B79" s="113" t="s">
        <v>260</v>
      </c>
      <c r="C79" s="342">
        <f aca="true" t="shared" si="18" ref="C79:I79">SUM(C80:C83)</f>
        <v>0</v>
      </c>
      <c r="D79" s="342">
        <f t="shared" si="18"/>
        <v>0</v>
      </c>
      <c r="E79" s="498">
        <f t="shared" si="18"/>
        <v>0</v>
      </c>
      <c r="F79" s="413">
        <f t="shared" si="18"/>
        <v>0</v>
      </c>
      <c r="G79" s="342">
        <f t="shared" si="18"/>
        <v>0</v>
      </c>
      <c r="H79" s="342">
        <f t="shared" si="18"/>
        <v>0</v>
      </c>
      <c r="I79" s="342">
        <f t="shared" si="18"/>
        <v>0</v>
      </c>
      <c r="J79" s="375">
        <f t="shared" si="17"/>
        <v>0</v>
      </c>
    </row>
    <row r="80" spans="1:10" s="192" customFormat="1" ht="12" customHeight="1">
      <c r="A80" s="197" t="s">
        <v>241</v>
      </c>
      <c r="B80" s="193" t="s">
        <v>242</v>
      </c>
      <c r="C80" s="348"/>
      <c r="D80" s="186"/>
      <c r="E80" s="186">
        <f>SUM(C80:D80)</f>
        <v>0</v>
      </c>
      <c r="F80" s="409"/>
      <c r="G80" s="363"/>
      <c r="H80" s="363"/>
      <c r="I80" s="362">
        <f t="shared" si="16"/>
        <v>0</v>
      </c>
      <c r="J80" s="375">
        <f t="shared" si="17"/>
        <v>0</v>
      </c>
    </row>
    <row r="81" spans="1:10" s="192" customFormat="1" ht="12" customHeight="1">
      <c r="A81" s="198" t="s">
        <v>243</v>
      </c>
      <c r="B81" s="194" t="s">
        <v>244</v>
      </c>
      <c r="C81" s="348"/>
      <c r="D81" s="186"/>
      <c r="E81" s="186">
        <f>SUM(C81:D81)</f>
        <v>0</v>
      </c>
      <c r="F81" s="409"/>
      <c r="G81" s="363"/>
      <c r="H81" s="363"/>
      <c r="I81" s="362">
        <f t="shared" si="16"/>
        <v>0</v>
      </c>
      <c r="J81" s="375">
        <f t="shared" si="17"/>
        <v>0</v>
      </c>
    </row>
    <row r="82" spans="1:10" s="192" customFormat="1" ht="12" customHeight="1">
      <c r="A82" s="198" t="s">
        <v>245</v>
      </c>
      <c r="B82" s="194" t="s">
        <v>246</v>
      </c>
      <c r="C82" s="348"/>
      <c r="D82" s="186"/>
      <c r="E82" s="186">
        <f>SUM(C82:D82)</f>
        <v>0</v>
      </c>
      <c r="F82" s="409"/>
      <c r="G82" s="363"/>
      <c r="H82" s="363"/>
      <c r="I82" s="362">
        <f t="shared" si="16"/>
        <v>0</v>
      </c>
      <c r="J82" s="375">
        <f t="shared" si="17"/>
        <v>0</v>
      </c>
    </row>
    <row r="83" spans="1:10" s="192" customFormat="1" ht="12" customHeight="1" thickBot="1">
      <c r="A83" s="199" t="s">
        <v>247</v>
      </c>
      <c r="B83" s="115" t="s">
        <v>248</v>
      </c>
      <c r="C83" s="348"/>
      <c r="D83" s="186"/>
      <c r="E83" s="186">
        <f>SUM(C83:D83)</f>
        <v>0</v>
      </c>
      <c r="F83" s="409"/>
      <c r="G83" s="363"/>
      <c r="H83" s="363"/>
      <c r="I83" s="362">
        <f t="shared" si="16"/>
        <v>0</v>
      </c>
      <c r="J83" s="375">
        <f t="shared" si="17"/>
        <v>0</v>
      </c>
    </row>
    <row r="84" spans="1:10" s="192" customFormat="1" ht="12" customHeight="1" thickBot="1">
      <c r="A84" s="230" t="s">
        <v>249</v>
      </c>
      <c r="B84" s="113" t="s">
        <v>387</v>
      </c>
      <c r="C84" s="351"/>
      <c r="D84" s="351"/>
      <c r="E84" s="500"/>
      <c r="F84" s="409"/>
      <c r="G84" s="363"/>
      <c r="H84" s="363"/>
      <c r="I84" s="362">
        <f t="shared" si="16"/>
        <v>0</v>
      </c>
      <c r="J84" s="375">
        <f t="shared" si="17"/>
        <v>0</v>
      </c>
    </row>
    <row r="85" spans="1:10" s="192" customFormat="1" ht="13.5" customHeight="1" thickBot="1">
      <c r="A85" s="230" t="s">
        <v>251</v>
      </c>
      <c r="B85" s="113" t="s">
        <v>250</v>
      </c>
      <c r="C85" s="351"/>
      <c r="D85" s="501"/>
      <c r="E85" s="500"/>
      <c r="F85" s="409"/>
      <c r="G85" s="363"/>
      <c r="H85" s="363"/>
      <c r="I85" s="362">
        <f t="shared" si="16"/>
        <v>0</v>
      </c>
      <c r="J85" s="375">
        <f t="shared" si="17"/>
        <v>0</v>
      </c>
    </row>
    <row r="86" spans="1:10" s="192" customFormat="1" ht="15.75" customHeight="1" thickBot="1">
      <c r="A86" s="230" t="s">
        <v>263</v>
      </c>
      <c r="B86" s="200" t="s">
        <v>390</v>
      </c>
      <c r="C86" s="346">
        <f>+C63+C67+C72+C75+C79+C85+C84</f>
        <v>27118000</v>
      </c>
      <c r="D86" s="509">
        <f>+D63+D67+D72+D75+D79+D85+D84</f>
        <v>76261000</v>
      </c>
      <c r="E86" s="118">
        <f>+E63+E67+E72+E75+E79+E85+E84</f>
        <v>103379000</v>
      </c>
      <c r="F86" s="412">
        <f>+F63+F67+F72+F75+F79+F85+F84</f>
        <v>27118</v>
      </c>
      <c r="G86" s="364">
        <v>48571</v>
      </c>
      <c r="H86" s="364">
        <v>84280</v>
      </c>
      <c r="I86" s="362">
        <f t="shared" si="16"/>
        <v>159969</v>
      </c>
      <c r="J86" s="375">
        <f>I86-C86</f>
        <v>-26958031</v>
      </c>
    </row>
    <row r="87" spans="1:10" s="192" customFormat="1" ht="16.5" customHeight="1" thickBot="1">
      <c r="A87" s="231" t="s">
        <v>389</v>
      </c>
      <c r="B87" s="201" t="s">
        <v>391</v>
      </c>
      <c r="C87" s="346">
        <f aca="true" t="shared" si="19" ref="C87:H87">+C62+C86</f>
        <v>259043000</v>
      </c>
      <c r="D87" s="509">
        <f t="shared" si="19"/>
        <v>78805661</v>
      </c>
      <c r="E87" s="118">
        <f t="shared" si="19"/>
        <v>337848661</v>
      </c>
      <c r="F87" s="414">
        <f t="shared" si="19"/>
        <v>241243</v>
      </c>
      <c r="G87" s="368">
        <f t="shared" si="19"/>
        <v>53571</v>
      </c>
      <c r="H87" s="368">
        <f t="shared" si="19"/>
        <v>97080</v>
      </c>
      <c r="I87" s="369">
        <f t="shared" si="16"/>
        <v>391894</v>
      </c>
      <c r="J87" s="375">
        <f t="shared" si="17"/>
        <v>-258651106</v>
      </c>
    </row>
    <row r="88" spans="1:10" s="192" customFormat="1" ht="83.25" customHeight="1">
      <c r="A88" s="247"/>
      <c r="B88" s="248"/>
      <c r="C88" s="249"/>
      <c r="D88" s="249"/>
      <c r="E88" s="249"/>
      <c r="F88" s="371"/>
      <c r="G88" s="371"/>
      <c r="H88" s="371"/>
      <c r="I88" s="372">
        <f t="shared" si="16"/>
        <v>0</v>
      </c>
      <c r="J88" s="375">
        <f t="shared" si="17"/>
        <v>0</v>
      </c>
    </row>
    <row r="89" spans="1:10" ht="16.5" customHeight="1">
      <c r="A89" s="516" t="s">
        <v>36</v>
      </c>
      <c r="B89" s="516"/>
      <c r="C89" s="516"/>
      <c r="D89" s="404"/>
      <c r="E89" s="404"/>
      <c r="F89" s="255"/>
      <c r="G89" s="255"/>
      <c r="H89" s="255"/>
      <c r="I89" s="249">
        <f t="shared" si="16"/>
        <v>0</v>
      </c>
      <c r="J89" s="375"/>
    </row>
    <row r="90" spans="1:10" s="251" customFormat="1" ht="16.5" customHeight="1" thickBot="1">
      <c r="A90" s="518" t="s">
        <v>98</v>
      </c>
      <c r="B90" s="518"/>
      <c r="C90" s="250" t="s">
        <v>591</v>
      </c>
      <c r="D90" s="71"/>
      <c r="E90" s="71"/>
      <c r="F90" s="373"/>
      <c r="G90" s="373"/>
      <c r="H90" s="373"/>
      <c r="I90" s="374">
        <f t="shared" si="16"/>
        <v>0</v>
      </c>
      <c r="J90" s="375"/>
    </row>
    <row r="91" spans="1:10" ht="37.5" customHeight="1" thickBot="1">
      <c r="A91" s="26" t="s">
        <v>56</v>
      </c>
      <c r="B91" s="27" t="s">
        <v>37</v>
      </c>
      <c r="C91" s="352" t="str">
        <f>+C3</f>
        <v>2016. évi előirányzat</v>
      </c>
      <c r="D91" s="415" t="s">
        <v>588</v>
      </c>
      <c r="E91" s="415" t="s">
        <v>589</v>
      </c>
      <c r="F91" s="163"/>
      <c r="G91" s="163"/>
      <c r="H91" s="163"/>
      <c r="I91" s="370">
        <f t="shared" si="16"/>
        <v>0</v>
      </c>
      <c r="J91" s="375"/>
    </row>
    <row r="92" spans="1:10" s="192" customFormat="1" ht="12" customHeight="1" thickBot="1">
      <c r="A92" s="26" t="s">
        <v>405</v>
      </c>
      <c r="B92" s="27" t="s">
        <v>406</v>
      </c>
      <c r="C92" s="352" t="s">
        <v>407</v>
      </c>
      <c r="D92" s="415"/>
      <c r="E92" s="415"/>
      <c r="F92" s="363"/>
      <c r="G92" s="363" t="s">
        <v>445</v>
      </c>
      <c r="H92" s="363" t="s">
        <v>446</v>
      </c>
      <c r="I92" s="362">
        <f t="shared" si="16"/>
        <v>0</v>
      </c>
      <c r="J92" s="375"/>
    </row>
    <row r="93" spans="1:10" ht="12" customHeight="1" thickBot="1">
      <c r="A93" s="18" t="s">
        <v>7</v>
      </c>
      <c r="B93" s="22" t="s">
        <v>349</v>
      </c>
      <c r="C93" s="353">
        <f aca="true" t="shared" si="20" ref="C93:H93">C94+C95+C96+C97+C98+C111</f>
        <v>241043000</v>
      </c>
      <c r="D93" s="507">
        <f t="shared" si="20"/>
        <v>27390661</v>
      </c>
      <c r="E93" s="117">
        <f t="shared" si="20"/>
        <v>268433661</v>
      </c>
      <c r="F93" s="408">
        <f t="shared" si="20"/>
        <v>92542</v>
      </c>
      <c r="G93" s="362">
        <f t="shared" si="20"/>
        <v>53421</v>
      </c>
      <c r="H93" s="362">
        <f t="shared" si="20"/>
        <v>95080</v>
      </c>
      <c r="I93" s="362">
        <f t="shared" si="16"/>
        <v>241043</v>
      </c>
      <c r="J93" s="375">
        <f t="shared" si="17"/>
        <v>-240801957</v>
      </c>
    </row>
    <row r="94" spans="1:10" ht="12" customHeight="1">
      <c r="A94" s="13" t="s">
        <v>68</v>
      </c>
      <c r="B94" s="6" t="s">
        <v>38</v>
      </c>
      <c r="C94" s="354">
        <v>103656000</v>
      </c>
      <c r="D94" s="508">
        <f>132000+176200+162050+67200+47400+115267+107488+1338327+2000000</f>
        <v>4145932</v>
      </c>
      <c r="E94" s="508">
        <f>SUM(C94:D94)</f>
        <v>107801932</v>
      </c>
      <c r="F94" s="366">
        <v>21440</v>
      </c>
      <c r="G94" s="366">
        <v>34041</v>
      </c>
      <c r="H94" s="366">
        <v>48175</v>
      </c>
      <c r="I94" s="362">
        <f t="shared" si="16"/>
        <v>103656</v>
      </c>
      <c r="J94" s="375"/>
    </row>
    <row r="95" spans="1:10" ht="12" customHeight="1">
      <c r="A95" s="10" t="s">
        <v>69</v>
      </c>
      <c r="B95" s="4" t="s">
        <v>119</v>
      </c>
      <c r="C95" s="344">
        <v>29983000</v>
      </c>
      <c r="D95" s="185">
        <f>35640+47574+43754+18144+12798+29022+31123+180674+742000+2053000+1856000</f>
        <v>5049729</v>
      </c>
      <c r="E95" s="185">
        <f aca="true" t="shared" si="21" ref="E95:E113">SUM(C95:D95)</f>
        <v>35032729</v>
      </c>
      <c r="F95" s="366">
        <v>6137</v>
      </c>
      <c r="G95" s="366">
        <v>8989</v>
      </c>
      <c r="H95" s="366">
        <v>14857</v>
      </c>
      <c r="I95" s="362">
        <f t="shared" si="16"/>
        <v>29983</v>
      </c>
      <c r="J95" s="375">
        <f t="shared" si="17"/>
        <v>-29953017</v>
      </c>
    </row>
    <row r="96" spans="1:10" ht="12" customHeight="1">
      <c r="A96" s="10" t="s">
        <v>70</v>
      </c>
      <c r="B96" s="4" t="s">
        <v>93</v>
      </c>
      <c r="C96" s="345">
        <v>94804000</v>
      </c>
      <c r="D96" s="185">
        <f>2073000+1491000+2145000</f>
        <v>5709000</v>
      </c>
      <c r="E96" s="185">
        <f t="shared" si="21"/>
        <v>100513000</v>
      </c>
      <c r="F96" s="366">
        <v>52365</v>
      </c>
      <c r="G96" s="366">
        <v>10391</v>
      </c>
      <c r="H96" s="366">
        <v>32048</v>
      </c>
      <c r="I96" s="362">
        <f t="shared" si="16"/>
        <v>94804</v>
      </c>
      <c r="J96" s="375">
        <f t="shared" si="17"/>
        <v>-94709196</v>
      </c>
    </row>
    <row r="97" spans="1:10" ht="12" customHeight="1">
      <c r="A97" s="10" t="s">
        <v>71</v>
      </c>
      <c r="B97" s="7" t="s">
        <v>120</v>
      </c>
      <c r="C97" s="345">
        <v>9600000</v>
      </c>
      <c r="D97" s="185"/>
      <c r="E97" s="185">
        <f t="shared" si="21"/>
        <v>9600000</v>
      </c>
      <c r="F97" s="366">
        <v>9600</v>
      </c>
      <c r="G97" s="366"/>
      <c r="H97" s="366"/>
      <c r="I97" s="362">
        <f t="shared" si="16"/>
        <v>9600</v>
      </c>
      <c r="J97" s="375">
        <f t="shared" si="17"/>
        <v>-9590400</v>
      </c>
    </row>
    <row r="98" spans="1:10" ht="12" customHeight="1">
      <c r="A98" s="10" t="s">
        <v>79</v>
      </c>
      <c r="B98" s="15" t="s">
        <v>121</v>
      </c>
      <c r="C98" s="345">
        <v>3000000</v>
      </c>
      <c r="D98" s="185">
        <f>7077000+163000+5246000</f>
        <v>12486000</v>
      </c>
      <c r="E98" s="185">
        <f t="shared" si="21"/>
        <v>15486000</v>
      </c>
      <c r="F98" s="366">
        <v>3000</v>
      </c>
      <c r="G98" s="366"/>
      <c r="H98" s="366"/>
      <c r="I98" s="362">
        <f t="shared" si="16"/>
        <v>3000</v>
      </c>
      <c r="J98" s="375">
        <f t="shared" si="17"/>
        <v>-2997000</v>
      </c>
    </row>
    <row r="99" spans="1:10" ht="12" customHeight="1">
      <c r="A99" s="10" t="s">
        <v>72</v>
      </c>
      <c r="B99" s="4" t="s">
        <v>354</v>
      </c>
      <c r="C99" s="345"/>
      <c r="D99" s="185"/>
      <c r="E99" s="185">
        <f t="shared" si="21"/>
        <v>0</v>
      </c>
      <c r="F99" s="366"/>
      <c r="G99" s="366"/>
      <c r="H99" s="366"/>
      <c r="I99" s="362">
        <f t="shared" si="16"/>
        <v>0</v>
      </c>
      <c r="J99" s="375">
        <f t="shared" si="17"/>
        <v>0</v>
      </c>
    </row>
    <row r="100" spans="1:10" ht="12" customHeight="1">
      <c r="A100" s="10" t="s">
        <v>73</v>
      </c>
      <c r="B100" s="67" t="s">
        <v>353</v>
      </c>
      <c r="C100" s="345"/>
      <c r="D100" s="185"/>
      <c r="E100" s="185">
        <f t="shared" si="21"/>
        <v>0</v>
      </c>
      <c r="F100" s="366"/>
      <c r="G100" s="366"/>
      <c r="H100" s="366"/>
      <c r="I100" s="362">
        <f t="shared" si="16"/>
        <v>0</v>
      </c>
      <c r="J100" s="375">
        <f t="shared" si="17"/>
        <v>0</v>
      </c>
    </row>
    <row r="101" spans="1:10" ht="12" customHeight="1">
      <c r="A101" s="10" t="s">
        <v>80</v>
      </c>
      <c r="B101" s="67" t="s">
        <v>352</v>
      </c>
      <c r="C101" s="345"/>
      <c r="D101" s="185"/>
      <c r="E101" s="185">
        <f t="shared" si="21"/>
        <v>0</v>
      </c>
      <c r="F101" s="366"/>
      <c r="G101" s="366"/>
      <c r="H101" s="366"/>
      <c r="I101" s="362">
        <f t="shared" si="16"/>
        <v>0</v>
      </c>
      <c r="J101" s="375">
        <f t="shared" si="17"/>
        <v>0</v>
      </c>
    </row>
    <row r="102" spans="1:10" ht="12" customHeight="1">
      <c r="A102" s="10" t="s">
        <v>81</v>
      </c>
      <c r="B102" s="65" t="s">
        <v>266</v>
      </c>
      <c r="C102" s="345"/>
      <c r="D102" s="185"/>
      <c r="E102" s="185">
        <f t="shared" si="21"/>
        <v>0</v>
      </c>
      <c r="F102" s="366"/>
      <c r="G102" s="366"/>
      <c r="H102" s="366"/>
      <c r="I102" s="362">
        <f t="shared" si="16"/>
        <v>0</v>
      </c>
      <c r="J102" s="375">
        <f t="shared" si="17"/>
        <v>0</v>
      </c>
    </row>
    <row r="103" spans="1:10" ht="12" customHeight="1">
      <c r="A103" s="10" t="s">
        <v>82</v>
      </c>
      <c r="B103" s="66" t="s">
        <v>267</v>
      </c>
      <c r="C103" s="345"/>
      <c r="D103" s="185"/>
      <c r="E103" s="185">
        <f t="shared" si="21"/>
        <v>0</v>
      </c>
      <c r="F103" s="366"/>
      <c r="G103" s="366"/>
      <c r="H103" s="366"/>
      <c r="I103" s="362">
        <f t="shared" si="16"/>
        <v>0</v>
      </c>
      <c r="J103" s="375">
        <f t="shared" si="17"/>
        <v>0</v>
      </c>
    </row>
    <row r="104" spans="1:10" ht="12" customHeight="1">
      <c r="A104" s="10" t="s">
        <v>83</v>
      </c>
      <c r="B104" s="66" t="s">
        <v>268</v>
      </c>
      <c r="C104" s="345"/>
      <c r="D104" s="185"/>
      <c r="E104" s="185">
        <f t="shared" si="21"/>
        <v>0</v>
      </c>
      <c r="F104" s="366"/>
      <c r="G104" s="366"/>
      <c r="H104" s="366"/>
      <c r="I104" s="362">
        <f t="shared" si="16"/>
        <v>0</v>
      </c>
      <c r="J104" s="375">
        <f t="shared" si="17"/>
        <v>0</v>
      </c>
    </row>
    <row r="105" spans="1:10" ht="12" customHeight="1">
      <c r="A105" s="10" t="s">
        <v>85</v>
      </c>
      <c r="B105" s="65" t="s">
        <v>269</v>
      </c>
      <c r="C105" s="345"/>
      <c r="D105" s="185"/>
      <c r="E105" s="185">
        <f t="shared" si="21"/>
        <v>0</v>
      </c>
      <c r="F105" s="366"/>
      <c r="G105" s="366"/>
      <c r="H105" s="366"/>
      <c r="I105" s="362">
        <f t="shared" si="16"/>
        <v>0</v>
      </c>
      <c r="J105" s="375">
        <f t="shared" si="17"/>
        <v>0</v>
      </c>
    </row>
    <row r="106" spans="1:10" ht="12" customHeight="1">
      <c r="A106" s="10" t="s">
        <v>122</v>
      </c>
      <c r="B106" s="65" t="s">
        <v>270</v>
      </c>
      <c r="C106" s="345"/>
      <c r="D106" s="185"/>
      <c r="E106" s="185">
        <f t="shared" si="21"/>
        <v>0</v>
      </c>
      <c r="F106" s="366"/>
      <c r="G106" s="366"/>
      <c r="H106" s="366"/>
      <c r="I106" s="362">
        <f t="shared" si="16"/>
        <v>0</v>
      </c>
      <c r="J106" s="375">
        <f t="shared" si="17"/>
        <v>0</v>
      </c>
    </row>
    <row r="107" spans="1:10" ht="12" customHeight="1">
      <c r="A107" s="10" t="s">
        <v>264</v>
      </c>
      <c r="B107" s="66" t="s">
        <v>271</v>
      </c>
      <c r="C107" s="345"/>
      <c r="D107" s="185"/>
      <c r="E107" s="185">
        <f t="shared" si="21"/>
        <v>0</v>
      </c>
      <c r="F107" s="366"/>
      <c r="G107" s="366"/>
      <c r="H107" s="366"/>
      <c r="I107" s="362">
        <f t="shared" si="16"/>
        <v>0</v>
      </c>
      <c r="J107" s="375">
        <f t="shared" si="17"/>
        <v>0</v>
      </c>
    </row>
    <row r="108" spans="1:10" ht="12" customHeight="1">
      <c r="A108" s="9" t="s">
        <v>265</v>
      </c>
      <c r="B108" s="67" t="s">
        <v>272</v>
      </c>
      <c r="C108" s="345"/>
      <c r="D108" s="185"/>
      <c r="E108" s="185">
        <f t="shared" si="21"/>
        <v>0</v>
      </c>
      <c r="F108" s="366"/>
      <c r="G108" s="366"/>
      <c r="H108" s="366"/>
      <c r="I108" s="362">
        <f t="shared" si="16"/>
        <v>0</v>
      </c>
      <c r="J108" s="375">
        <f t="shared" si="17"/>
        <v>0</v>
      </c>
    </row>
    <row r="109" spans="1:10" ht="12" customHeight="1">
      <c r="A109" s="10" t="s">
        <v>350</v>
      </c>
      <c r="B109" s="67" t="s">
        <v>273</v>
      </c>
      <c r="C109" s="345"/>
      <c r="D109" s="185"/>
      <c r="E109" s="185">
        <f t="shared" si="21"/>
        <v>0</v>
      </c>
      <c r="F109" s="366"/>
      <c r="G109" s="366"/>
      <c r="H109" s="366"/>
      <c r="I109" s="362">
        <f t="shared" si="16"/>
        <v>0</v>
      </c>
      <c r="J109" s="375">
        <f t="shared" si="17"/>
        <v>0</v>
      </c>
    </row>
    <row r="110" spans="1:10" ht="12" customHeight="1">
      <c r="A110" s="12" t="s">
        <v>351</v>
      </c>
      <c r="B110" s="67" t="s">
        <v>274</v>
      </c>
      <c r="C110" s="345">
        <v>2045000</v>
      </c>
      <c r="D110" s="185"/>
      <c r="E110" s="185">
        <f t="shared" si="21"/>
        <v>2045000</v>
      </c>
      <c r="F110" s="366">
        <v>2045</v>
      </c>
      <c r="G110" s="366"/>
      <c r="H110" s="366"/>
      <c r="I110" s="362">
        <f t="shared" si="16"/>
        <v>2045</v>
      </c>
      <c r="J110" s="375">
        <f t="shared" si="17"/>
        <v>-2042955</v>
      </c>
    </row>
    <row r="111" spans="1:10" ht="12" customHeight="1">
      <c r="A111" s="10" t="s">
        <v>355</v>
      </c>
      <c r="B111" s="7" t="s">
        <v>39</v>
      </c>
      <c r="C111" s="344"/>
      <c r="D111" s="185"/>
      <c r="E111" s="185">
        <f t="shared" si="21"/>
        <v>0</v>
      </c>
      <c r="F111" s="366"/>
      <c r="G111" s="366"/>
      <c r="H111" s="366"/>
      <c r="I111" s="362">
        <f t="shared" si="16"/>
        <v>0</v>
      </c>
      <c r="J111" s="375">
        <f t="shared" si="17"/>
        <v>0</v>
      </c>
    </row>
    <row r="112" spans="1:10" ht="12" customHeight="1">
      <c r="A112" s="10" t="s">
        <v>356</v>
      </c>
      <c r="B112" s="4" t="s">
        <v>358</v>
      </c>
      <c r="C112" s="344"/>
      <c r="D112" s="185"/>
      <c r="E112" s="185">
        <f t="shared" si="21"/>
        <v>0</v>
      </c>
      <c r="F112" s="366"/>
      <c r="G112" s="366"/>
      <c r="H112" s="366"/>
      <c r="I112" s="362">
        <f t="shared" si="16"/>
        <v>0</v>
      </c>
      <c r="J112" s="375">
        <f t="shared" si="17"/>
        <v>0</v>
      </c>
    </row>
    <row r="113" spans="1:10" ht="12" customHeight="1" thickBot="1">
      <c r="A113" s="14" t="s">
        <v>357</v>
      </c>
      <c r="B113" s="240" t="s">
        <v>359</v>
      </c>
      <c r="C113" s="355"/>
      <c r="D113" s="506"/>
      <c r="E113" s="506">
        <f t="shared" si="21"/>
        <v>0</v>
      </c>
      <c r="F113" s="366"/>
      <c r="G113" s="366"/>
      <c r="H113" s="366"/>
      <c r="I113" s="362">
        <f t="shared" si="16"/>
        <v>0</v>
      </c>
      <c r="J113" s="375">
        <f t="shared" si="17"/>
        <v>0</v>
      </c>
    </row>
    <row r="114" spans="1:10" ht="12" customHeight="1" thickBot="1">
      <c r="A114" s="238" t="s">
        <v>8</v>
      </c>
      <c r="B114" s="239" t="s">
        <v>275</v>
      </c>
      <c r="C114" s="356">
        <f aca="true" t="shared" si="22" ref="C114:H114">+C115+C117+C119</f>
        <v>18000000</v>
      </c>
      <c r="D114" s="507">
        <f t="shared" si="22"/>
        <v>21415000</v>
      </c>
      <c r="E114" s="117">
        <f t="shared" si="22"/>
        <v>39415000</v>
      </c>
      <c r="F114" s="408">
        <f t="shared" si="22"/>
        <v>15850</v>
      </c>
      <c r="G114" s="362">
        <f t="shared" si="22"/>
        <v>150</v>
      </c>
      <c r="H114" s="362">
        <f t="shared" si="22"/>
        <v>2000</v>
      </c>
      <c r="I114" s="362">
        <f t="shared" si="16"/>
        <v>18000</v>
      </c>
      <c r="J114" s="375">
        <f t="shared" si="17"/>
        <v>-17982000</v>
      </c>
    </row>
    <row r="115" spans="1:10" ht="12" customHeight="1">
      <c r="A115" s="11" t="s">
        <v>74</v>
      </c>
      <c r="B115" s="4" t="s">
        <v>140</v>
      </c>
      <c r="C115" s="343">
        <v>11000000</v>
      </c>
      <c r="D115" s="185">
        <f>19545000</f>
        <v>19545000</v>
      </c>
      <c r="E115" s="185">
        <f>SUM(C115:D115)</f>
        <v>30545000</v>
      </c>
      <c r="F115" s="366">
        <v>8850</v>
      </c>
      <c r="G115" s="366">
        <v>150</v>
      </c>
      <c r="H115" s="366">
        <v>2000</v>
      </c>
      <c r="I115" s="362">
        <f t="shared" si="16"/>
        <v>11000</v>
      </c>
      <c r="J115" s="375">
        <f t="shared" si="17"/>
        <v>-10989000</v>
      </c>
    </row>
    <row r="116" spans="1:10" ht="12" customHeight="1">
      <c r="A116" s="11" t="s">
        <v>75</v>
      </c>
      <c r="B116" s="8" t="s">
        <v>279</v>
      </c>
      <c r="C116" s="343"/>
      <c r="D116" s="185"/>
      <c r="E116" s="185">
        <f aca="true" t="shared" si="23" ref="E116:E127">SUM(C116:D116)</f>
        <v>0</v>
      </c>
      <c r="F116" s="366"/>
      <c r="G116" s="366"/>
      <c r="H116" s="366"/>
      <c r="I116" s="362">
        <f t="shared" si="16"/>
        <v>0</v>
      </c>
      <c r="J116" s="375">
        <f t="shared" si="17"/>
        <v>0</v>
      </c>
    </row>
    <row r="117" spans="1:10" ht="12" customHeight="1">
      <c r="A117" s="11" t="s">
        <v>76</v>
      </c>
      <c r="B117" s="8" t="s">
        <v>123</v>
      </c>
      <c r="C117" s="344">
        <v>7000000</v>
      </c>
      <c r="D117" s="185">
        <f>1870000</f>
        <v>1870000</v>
      </c>
      <c r="E117" s="185">
        <f t="shared" si="23"/>
        <v>8870000</v>
      </c>
      <c r="F117" s="366">
        <v>7000</v>
      </c>
      <c r="G117" s="366"/>
      <c r="H117" s="366"/>
      <c r="I117" s="362">
        <f t="shared" si="16"/>
        <v>7000</v>
      </c>
      <c r="J117" s="375">
        <f t="shared" si="17"/>
        <v>-6993000</v>
      </c>
    </row>
    <row r="118" spans="1:10" ht="12" customHeight="1">
      <c r="A118" s="11" t="s">
        <v>77</v>
      </c>
      <c r="B118" s="8" t="s">
        <v>280</v>
      </c>
      <c r="C118" s="357"/>
      <c r="D118" s="185"/>
      <c r="E118" s="185">
        <f t="shared" si="23"/>
        <v>0</v>
      </c>
      <c r="F118" s="366"/>
      <c r="G118" s="366"/>
      <c r="H118" s="366"/>
      <c r="I118" s="362">
        <f t="shared" si="16"/>
        <v>0</v>
      </c>
      <c r="J118" s="375">
        <f t="shared" si="17"/>
        <v>0</v>
      </c>
    </row>
    <row r="119" spans="1:10" ht="12" customHeight="1">
      <c r="A119" s="11" t="s">
        <v>78</v>
      </c>
      <c r="B119" s="115" t="s">
        <v>142</v>
      </c>
      <c r="C119" s="357"/>
      <c r="D119" s="185"/>
      <c r="E119" s="185">
        <f t="shared" si="23"/>
        <v>0</v>
      </c>
      <c r="F119" s="366"/>
      <c r="G119" s="366"/>
      <c r="H119" s="366"/>
      <c r="I119" s="362">
        <f t="shared" si="16"/>
        <v>0</v>
      </c>
      <c r="J119" s="375">
        <f t="shared" si="17"/>
        <v>0</v>
      </c>
    </row>
    <row r="120" spans="1:10" ht="12" customHeight="1">
      <c r="A120" s="11" t="s">
        <v>84</v>
      </c>
      <c r="B120" s="114" t="s">
        <v>340</v>
      </c>
      <c r="C120" s="357"/>
      <c r="D120" s="185"/>
      <c r="E120" s="185">
        <f t="shared" si="23"/>
        <v>0</v>
      </c>
      <c r="F120" s="366"/>
      <c r="G120" s="366"/>
      <c r="H120" s="366"/>
      <c r="I120" s="362">
        <f t="shared" si="16"/>
        <v>0</v>
      </c>
      <c r="J120" s="375">
        <f t="shared" si="17"/>
        <v>0</v>
      </c>
    </row>
    <row r="121" spans="1:10" ht="12" customHeight="1">
      <c r="A121" s="11" t="s">
        <v>86</v>
      </c>
      <c r="B121" s="191" t="s">
        <v>285</v>
      </c>
      <c r="C121" s="357"/>
      <c r="D121" s="185"/>
      <c r="E121" s="185">
        <f t="shared" si="23"/>
        <v>0</v>
      </c>
      <c r="F121" s="366"/>
      <c r="G121" s="366"/>
      <c r="H121" s="366"/>
      <c r="I121" s="362">
        <f t="shared" si="16"/>
        <v>0</v>
      </c>
      <c r="J121" s="375">
        <f t="shared" si="17"/>
        <v>0</v>
      </c>
    </row>
    <row r="122" spans="1:10" ht="11.25">
      <c r="A122" s="11" t="s">
        <v>124</v>
      </c>
      <c r="B122" s="66" t="s">
        <v>268</v>
      </c>
      <c r="C122" s="357"/>
      <c r="D122" s="185"/>
      <c r="E122" s="185">
        <f t="shared" si="23"/>
        <v>0</v>
      </c>
      <c r="F122" s="366"/>
      <c r="G122" s="366"/>
      <c r="H122" s="366"/>
      <c r="I122" s="362">
        <f t="shared" si="16"/>
        <v>0</v>
      </c>
      <c r="J122" s="375">
        <f t="shared" si="17"/>
        <v>0</v>
      </c>
    </row>
    <row r="123" spans="1:10" ht="12" customHeight="1">
      <c r="A123" s="11" t="s">
        <v>125</v>
      </c>
      <c r="B123" s="66" t="s">
        <v>284</v>
      </c>
      <c r="C123" s="357"/>
      <c r="D123" s="185"/>
      <c r="E123" s="185">
        <f t="shared" si="23"/>
        <v>0</v>
      </c>
      <c r="F123" s="366"/>
      <c r="G123" s="366"/>
      <c r="H123" s="366"/>
      <c r="I123" s="362">
        <f t="shared" si="16"/>
        <v>0</v>
      </c>
      <c r="J123" s="375">
        <f t="shared" si="17"/>
        <v>0</v>
      </c>
    </row>
    <row r="124" spans="1:10" ht="12" customHeight="1">
      <c r="A124" s="11" t="s">
        <v>126</v>
      </c>
      <c r="B124" s="66" t="s">
        <v>283</v>
      </c>
      <c r="C124" s="357"/>
      <c r="D124" s="185"/>
      <c r="E124" s="185">
        <f t="shared" si="23"/>
        <v>0</v>
      </c>
      <c r="F124" s="366"/>
      <c r="G124" s="366"/>
      <c r="H124" s="366"/>
      <c r="I124" s="362">
        <f t="shared" si="16"/>
        <v>0</v>
      </c>
      <c r="J124" s="375">
        <f t="shared" si="17"/>
        <v>0</v>
      </c>
    </row>
    <row r="125" spans="1:10" ht="12" customHeight="1">
      <c r="A125" s="11" t="s">
        <v>276</v>
      </c>
      <c r="B125" s="66" t="s">
        <v>271</v>
      </c>
      <c r="C125" s="357"/>
      <c r="D125" s="185"/>
      <c r="E125" s="185">
        <f t="shared" si="23"/>
        <v>0</v>
      </c>
      <c r="F125" s="366"/>
      <c r="G125" s="366"/>
      <c r="H125" s="366"/>
      <c r="I125" s="362">
        <f t="shared" si="16"/>
        <v>0</v>
      </c>
      <c r="J125" s="375">
        <f t="shared" si="17"/>
        <v>0</v>
      </c>
    </row>
    <row r="126" spans="1:10" ht="12" customHeight="1">
      <c r="A126" s="11" t="s">
        <v>277</v>
      </c>
      <c r="B126" s="66" t="s">
        <v>282</v>
      </c>
      <c r="C126" s="357"/>
      <c r="D126" s="185"/>
      <c r="E126" s="185">
        <f t="shared" si="23"/>
        <v>0</v>
      </c>
      <c r="F126" s="366"/>
      <c r="G126" s="366"/>
      <c r="H126" s="366"/>
      <c r="I126" s="362">
        <f t="shared" si="16"/>
        <v>0</v>
      </c>
      <c r="J126" s="375">
        <f t="shared" si="17"/>
        <v>0</v>
      </c>
    </row>
    <row r="127" spans="1:10" ht="12" thickBot="1">
      <c r="A127" s="9" t="s">
        <v>278</v>
      </c>
      <c r="B127" s="66" t="s">
        <v>281</v>
      </c>
      <c r="C127" s="358"/>
      <c r="D127" s="185"/>
      <c r="E127" s="185">
        <f t="shared" si="23"/>
        <v>0</v>
      </c>
      <c r="F127" s="366"/>
      <c r="G127" s="366"/>
      <c r="H127" s="366"/>
      <c r="I127" s="362">
        <f t="shared" si="16"/>
        <v>0</v>
      </c>
      <c r="J127" s="375">
        <f t="shared" si="17"/>
        <v>0</v>
      </c>
    </row>
    <row r="128" spans="1:10" ht="12" customHeight="1" thickBot="1">
      <c r="A128" s="16" t="s">
        <v>9</v>
      </c>
      <c r="B128" s="53" t="s">
        <v>360</v>
      </c>
      <c r="C128" s="342">
        <f aca="true" t="shared" si="24" ref="C128:H128">+C93+C114</f>
        <v>259043000</v>
      </c>
      <c r="D128" s="342">
        <f t="shared" si="24"/>
        <v>48805661</v>
      </c>
      <c r="E128" s="498">
        <f t="shared" si="24"/>
        <v>307848661</v>
      </c>
      <c r="F128" s="408">
        <f t="shared" si="24"/>
        <v>108392</v>
      </c>
      <c r="G128" s="362">
        <f t="shared" si="24"/>
        <v>53571</v>
      </c>
      <c r="H128" s="362">
        <f t="shared" si="24"/>
        <v>97080</v>
      </c>
      <c r="I128" s="362">
        <f t="shared" si="16"/>
        <v>259043</v>
      </c>
      <c r="J128" s="375">
        <f t="shared" si="17"/>
        <v>-258783957</v>
      </c>
    </row>
    <row r="129" spans="1:10" ht="12" customHeight="1" thickBot="1">
      <c r="A129" s="16" t="s">
        <v>10</v>
      </c>
      <c r="B129" s="53" t="s">
        <v>361</v>
      </c>
      <c r="C129" s="342">
        <f>+C130+C131+C132</f>
        <v>0</v>
      </c>
      <c r="D129" s="342">
        <f>+D130+D131+D132</f>
        <v>0</v>
      </c>
      <c r="E129" s="498">
        <f>+E130+E131+E132</f>
        <v>0</v>
      </c>
      <c r="F129" s="503"/>
      <c r="G129" s="366"/>
      <c r="H129" s="366"/>
      <c r="I129" s="362">
        <f t="shared" si="16"/>
        <v>0</v>
      </c>
      <c r="J129" s="375">
        <f t="shared" si="17"/>
        <v>0</v>
      </c>
    </row>
    <row r="130" spans="1:10" ht="12" customHeight="1">
      <c r="A130" s="11" t="s">
        <v>176</v>
      </c>
      <c r="B130" s="8" t="s">
        <v>368</v>
      </c>
      <c r="C130" s="357"/>
      <c r="D130" s="185"/>
      <c r="E130" s="185">
        <f>SUM(C130:D130)</f>
        <v>0</v>
      </c>
      <c r="F130" s="366"/>
      <c r="G130" s="366"/>
      <c r="H130" s="366"/>
      <c r="I130" s="362">
        <f t="shared" si="16"/>
        <v>0</v>
      </c>
      <c r="J130" s="375">
        <f t="shared" si="17"/>
        <v>0</v>
      </c>
    </row>
    <row r="131" spans="1:10" ht="12" customHeight="1">
      <c r="A131" s="11" t="s">
        <v>179</v>
      </c>
      <c r="B131" s="8" t="s">
        <v>369</v>
      </c>
      <c r="C131" s="357"/>
      <c r="D131" s="185"/>
      <c r="E131" s="185">
        <f>SUM(C131:D131)</f>
        <v>0</v>
      </c>
      <c r="F131" s="366"/>
      <c r="G131" s="366"/>
      <c r="H131" s="366"/>
      <c r="I131" s="362">
        <f t="shared" si="16"/>
        <v>0</v>
      </c>
      <c r="J131" s="375">
        <f t="shared" si="17"/>
        <v>0</v>
      </c>
    </row>
    <row r="132" spans="1:10" ht="12" customHeight="1" thickBot="1">
      <c r="A132" s="9" t="s">
        <v>180</v>
      </c>
      <c r="B132" s="8" t="s">
        <v>370</v>
      </c>
      <c r="C132" s="357"/>
      <c r="D132" s="185"/>
      <c r="E132" s="185">
        <f>SUM(C132:D132)</f>
        <v>0</v>
      </c>
      <c r="F132" s="366"/>
      <c r="G132" s="366"/>
      <c r="H132" s="366"/>
      <c r="I132" s="362">
        <f t="shared" si="16"/>
        <v>0</v>
      </c>
      <c r="J132" s="375">
        <f t="shared" si="17"/>
        <v>0</v>
      </c>
    </row>
    <row r="133" spans="1:10" ht="12" customHeight="1" thickBot="1">
      <c r="A133" s="16" t="s">
        <v>11</v>
      </c>
      <c r="B133" s="53" t="s">
        <v>362</v>
      </c>
      <c r="C133" s="342">
        <f>SUM(C134:C139)</f>
        <v>0</v>
      </c>
      <c r="D133" s="342">
        <f>SUM(D134:D139)</f>
        <v>30000000</v>
      </c>
      <c r="E133" s="498">
        <f>SUM(E134:E139)</f>
        <v>30000000</v>
      </c>
      <c r="F133" s="503"/>
      <c r="G133" s="366"/>
      <c r="H133" s="366"/>
      <c r="I133" s="362">
        <f t="shared" si="16"/>
        <v>0</v>
      </c>
      <c r="J133" s="375">
        <f t="shared" si="17"/>
        <v>0</v>
      </c>
    </row>
    <row r="134" spans="1:10" ht="12" customHeight="1">
      <c r="A134" s="11" t="s">
        <v>61</v>
      </c>
      <c r="B134" s="5" t="s">
        <v>371</v>
      </c>
      <c r="C134" s="357"/>
      <c r="D134" s="185">
        <v>30000000</v>
      </c>
      <c r="E134" s="185">
        <f aca="true" t="shared" si="25" ref="E134:E139">SUM(C134:D134)</f>
        <v>30000000</v>
      </c>
      <c r="F134" s="366"/>
      <c r="G134" s="366"/>
      <c r="H134" s="366"/>
      <c r="I134" s="362">
        <f aca="true" t="shared" si="26" ref="I134:I154">SUM(F134:H134)</f>
        <v>0</v>
      </c>
      <c r="J134" s="375">
        <f aca="true" t="shared" si="27" ref="J134:J154">I134-C134</f>
        <v>0</v>
      </c>
    </row>
    <row r="135" spans="1:10" ht="12" customHeight="1">
      <c r="A135" s="11" t="s">
        <v>62</v>
      </c>
      <c r="B135" s="5" t="s">
        <v>363</v>
      </c>
      <c r="C135" s="357"/>
      <c r="D135" s="185"/>
      <c r="E135" s="185">
        <f t="shared" si="25"/>
        <v>0</v>
      </c>
      <c r="F135" s="366"/>
      <c r="G135" s="366"/>
      <c r="H135" s="366"/>
      <c r="I135" s="362">
        <f t="shared" si="26"/>
        <v>0</v>
      </c>
      <c r="J135" s="375">
        <f t="shared" si="27"/>
        <v>0</v>
      </c>
    </row>
    <row r="136" spans="1:10" ht="12" customHeight="1">
      <c r="A136" s="11" t="s">
        <v>63</v>
      </c>
      <c r="B136" s="5" t="s">
        <v>364</v>
      </c>
      <c r="C136" s="357"/>
      <c r="D136" s="185"/>
      <c r="E136" s="185">
        <f t="shared" si="25"/>
        <v>0</v>
      </c>
      <c r="F136" s="366"/>
      <c r="G136" s="366"/>
      <c r="H136" s="366"/>
      <c r="I136" s="362">
        <f t="shared" si="26"/>
        <v>0</v>
      </c>
      <c r="J136" s="375">
        <f t="shared" si="27"/>
        <v>0</v>
      </c>
    </row>
    <row r="137" spans="1:10" ht="12" customHeight="1">
      <c r="A137" s="11" t="s">
        <v>111</v>
      </c>
      <c r="B137" s="5" t="s">
        <v>365</v>
      </c>
      <c r="C137" s="357"/>
      <c r="D137" s="185"/>
      <c r="E137" s="185">
        <f t="shared" si="25"/>
        <v>0</v>
      </c>
      <c r="F137" s="366"/>
      <c r="G137" s="366"/>
      <c r="H137" s="366"/>
      <c r="I137" s="362">
        <f t="shared" si="26"/>
        <v>0</v>
      </c>
      <c r="J137" s="375">
        <f t="shared" si="27"/>
        <v>0</v>
      </c>
    </row>
    <row r="138" spans="1:10" ht="12" customHeight="1">
      <c r="A138" s="11" t="s">
        <v>112</v>
      </c>
      <c r="B138" s="5" t="s">
        <v>366</v>
      </c>
      <c r="C138" s="357"/>
      <c r="D138" s="185"/>
      <c r="E138" s="185">
        <f t="shared" si="25"/>
        <v>0</v>
      </c>
      <c r="F138" s="366"/>
      <c r="G138" s="366"/>
      <c r="H138" s="366"/>
      <c r="I138" s="362">
        <f t="shared" si="26"/>
        <v>0</v>
      </c>
      <c r="J138" s="375">
        <f t="shared" si="27"/>
        <v>0</v>
      </c>
    </row>
    <row r="139" spans="1:10" ht="12" customHeight="1" thickBot="1">
      <c r="A139" s="9" t="s">
        <v>113</v>
      </c>
      <c r="B139" s="5" t="s">
        <v>367</v>
      </c>
      <c r="C139" s="357"/>
      <c r="D139" s="185"/>
      <c r="E139" s="185">
        <f t="shared" si="25"/>
        <v>0</v>
      </c>
      <c r="F139" s="366"/>
      <c r="G139" s="366"/>
      <c r="H139" s="366"/>
      <c r="I139" s="362">
        <f t="shared" si="26"/>
        <v>0</v>
      </c>
      <c r="J139" s="375">
        <f t="shared" si="27"/>
        <v>0</v>
      </c>
    </row>
    <row r="140" spans="1:10" ht="12" customHeight="1" thickBot="1">
      <c r="A140" s="16" t="s">
        <v>12</v>
      </c>
      <c r="B140" s="53" t="s">
        <v>375</v>
      </c>
      <c r="C140" s="346">
        <f aca="true" t="shared" si="28" ref="C140:H140">+C141+C142+C143+C144</f>
        <v>0</v>
      </c>
      <c r="D140" s="346">
        <f t="shared" si="28"/>
        <v>0</v>
      </c>
      <c r="E140" s="499">
        <f t="shared" si="28"/>
        <v>0</v>
      </c>
      <c r="F140" s="412">
        <f t="shared" si="28"/>
        <v>0</v>
      </c>
      <c r="G140" s="364">
        <f t="shared" si="28"/>
        <v>0</v>
      </c>
      <c r="H140" s="364">
        <f t="shared" si="28"/>
        <v>0</v>
      </c>
      <c r="I140" s="362">
        <f t="shared" si="26"/>
        <v>0</v>
      </c>
      <c r="J140" s="375">
        <f t="shared" si="27"/>
        <v>0</v>
      </c>
    </row>
    <row r="141" spans="1:10" ht="12" customHeight="1">
      <c r="A141" s="11" t="s">
        <v>64</v>
      </c>
      <c r="B141" s="5" t="s">
        <v>286</v>
      </c>
      <c r="C141" s="357"/>
      <c r="D141" s="185"/>
      <c r="E141" s="185">
        <f>SUM(C141:D141)</f>
        <v>0</v>
      </c>
      <c r="F141" s="366"/>
      <c r="G141" s="366"/>
      <c r="H141" s="366"/>
      <c r="I141" s="362">
        <f t="shared" si="26"/>
        <v>0</v>
      </c>
      <c r="J141" s="375">
        <f t="shared" si="27"/>
        <v>0</v>
      </c>
    </row>
    <row r="142" spans="1:10" ht="12" customHeight="1">
      <c r="A142" s="11" t="s">
        <v>65</v>
      </c>
      <c r="B142" s="5" t="s">
        <v>287</v>
      </c>
      <c r="C142" s="357"/>
      <c r="D142" s="185"/>
      <c r="E142" s="185">
        <f>SUM(C142:D142)</f>
        <v>0</v>
      </c>
      <c r="F142" s="366"/>
      <c r="G142" s="366"/>
      <c r="H142" s="366"/>
      <c r="I142" s="362">
        <f t="shared" si="26"/>
        <v>0</v>
      </c>
      <c r="J142" s="375">
        <f t="shared" si="27"/>
        <v>0</v>
      </c>
    </row>
    <row r="143" spans="1:10" ht="12" customHeight="1">
      <c r="A143" s="11" t="s">
        <v>200</v>
      </c>
      <c r="B143" s="5" t="s">
        <v>376</v>
      </c>
      <c r="C143" s="357"/>
      <c r="D143" s="185"/>
      <c r="E143" s="185">
        <f>SUM(C143:D143)</f>
        <v>0</v>
      </c>
      <c r="F143" s="366"/>
      <c r="G143" s="366"/>
      <c r="H143" s="366"/>
      <c r="I143" s="362">
        <f t="shared" si="26"/>
        <v>0</v>
      </c>
      <c r="J143" s="375">
        <f t="shared" si="27"/>
        <v>0</v>
      </c>
    </row>
    <row r="144" spans="1:10" ht="12" customHeight="1" thickBot="1">
      <c r="A144" s="9" t="s">
        <v>201</v>
      </c>
      <c r="B144" s="3" t="s">
        <v>306</v>
      </c>
      <c r="C144" s="357"/>
      <c r="D144" s="185"/>
      <c r="E144" s="185">
        <f>SUM(C144:D144)</f>
        <v>0</v>
      </c>
      <c r="F144" s="366"/>
      <c r="G144" s="366"/>
      <c r="H144" s="366"/>
      <c r="I144" s="362">
        <f t="shared" si="26"/>
        <v>0</v>
      </c>
      <c r="J144" s="375">
        <f t="shared" si="27"/>
        <v>0</v>
      </c>
    </row>
    <row r="145" spans="1:10" ht="12" customHeight="1" thickBot="1">
      <c r="A145" s="16" t="s">
        <v>13</v>
      </c>
      <c r="B145" s="53" t="s">
        <v>377</v>
      </c>
      <c r="C145" s="359">
        <f>SUM(C146:C150)</f>
        <v>0</v>
      </c>
      <c r="D145" s="359">
        <f>SUM(D146:D150)</f>
        <v>0</v>
      </c>
      <c r="E145" s="505">
        <f>SUM(E146:E150)</f>
        <v>0</v>
      </c>
      <c r="F145" s="503"/>
      <c r="G145" s="366"/>
      <c r="H145" s="366"/>
      <c r="I145" s="362">
        <f t="shared" si="26"/>
        <v>0</v>
      </c>
      <c r="J145" s="375">
        <f t="shared" si="27"/>
        <v>0</v>
      </c>
    </row>
    <row r="146" spans="1:10" ht="12" customHeight="1">
      <c r="A146" s="11" t="s">
        <v>66</v>
      </c>
      <c r="B146" s="5" t="s">
        <v>372</v>
      </c>
      <c r="C146" s="357"/>
      <c r="D146" s="185"/>
      <c r="E146" s="185">
        <f>SUM(C146:D146)</f>
        <v>0</v>
      </c>
      <c r="F146" s="366"/>
      <c r="G146" s="366"/>
      <c r="H146" s="366"/>
      <c r="I146" s="362">
        <f t="shared" si="26"/>
        <v>0</v>
      </c>
      <c r="J146" s="375">
        <f t="shared" si="27"/>
        <v>0</v>
      </c>
    </row>
    <row r="147" spans="1:10" ht="12" customHeight="1">
      <c r="A147" s="11" t="s">
        <v>67</v>
      </c>
      <c r="B147" s="5" t="s">
        <v>379</v>
      </c>
      <c r="C147" s="357"/>
      <c r="D147" s="185"/>
      <c r="E147" s="185">
        <f>SUM(C147:D147)</f>
        <v>0</v>
      </c>
      <c r="F147" s="366"/>
      <c r="G147" s="366"/>
      <c r="H147" s="366"/>
      <c r="I147" s="362">
        <f t="shared" si="26"/>
        <v>0</v>
      </c>
      <c r="J147" s="375">
        <f t="shared" si="27"/>
        <v>0</v>
      </c>
    </row>
    <row r="148" spans="1:10" ht="12" customHeight="1">
      <c r="A148" s="11" t="s">
        <v>212</v>
      </c>
      <c r="B148" s="5" t="s">
        <v>374</v>
      </c>
      <c r="C148" s="357"/>
      <c r="D148" s="185"/>
      <c r="E148" s="185">
        <f>SUM(C148:D148)</f>
        <v>0</v>
      </c>
      <c r="F148" s="366"/>
      <c r="G148" s="366"/>
      <c r="H148" s="366"/>
      <c r="I148" s="362">
        <f t="shared" si="26"/>
        <v>0</v>
      </c>
      <c r="J148" s="375">
        <f t="shared" si="27"/>
        <v>0</v>
      </c>
    </row>
    <row r="149" spans="1:10" ht="12" customHeight="1">
      <c r="A149" s="11" t="s">
        <v>213</v>
      </c>
      <c r="B149" s="5" t="s">
        <v>380</v>
      </c>
      <c r="C149" s="357"/>
      <c r="D149" s="185"/>
      <c r="E149" s="185">
        <f>SUM(C149:D149)</f>
        <v>0</v>
      </c>
      <c r="F149" s="366"/>
      <c r="G149" s="366"/>
      <c r="H149" s="366"/>
      <c r="I149" s="362">
        <f t="shared" si="26"/>
        <v>0</v>
      </c>
      <c r="J149" s="375">
        <f t="shared" si="27"/>
        <v>0</v>
      </c>
    </row>
    <row r="150" spans="1:10" ht="12" customHeight="1" thickBot="1">
      <c r="A150" s="11" t="s">
        <v>378</v>
      </c>
      <c r="B150" s="5" t="s">
        <v>381</v>
      </c>
      <c r="C150" s="357"/>
      <c r="D150" s="185"/>
      <c r="E150" s="185">
        <f>SUM(C150:D150)</f>
        <v>0</v>
      </c>
      <c r="F150" s="366"/>
      <c r="G150" s="366"/>
      <c r="H150" s="366"/>
      <c r="I150" s="362">
        <f t="shared" si="26"/>
        <v>0</v>
      </c>
      <c r="J150" s="375">
        <f t="shared" si="27"/>
        <v>0</v>
      </c>
    </row>
    <row r="151" spans="1:10" ht="12" customHeight="1" thickBot="1">
      <c r="A151" s="16" t="s">
        <v>14</v>
      </c>
      <c r="B151" s="53" t="s">
        <v>382</v>
      </c>
      <c r="C151" s="360"/>
      <c r="D151" s="360"/>
      <c r="E151" s="504"/>
      <c r="F151" s="503"/>
      <c r="G151" s="366"/>
      <c r="H151" s="366"/>
      <c r="I151" s="362">
        <f t="shared" si="26"/>
        <v>0</v>
      </c>
      <c r="J151" s="375">
        <f t="shared" si="27"/>
        <v>0</v>
      </c>
    </row>
    <row r="152" spans="1:10" ht="12" customHeight="1" thickBot="1">
      <c r="A152" s="16" t="s">
        <v>15</v>
      </c>
      <c r="B152" s="53" t="s">
        <v>383</v>
      </c>
      <c r="C152" s="360"/>
      <c r="D152" s="360"/>
      <c r="E152" s="504"/>
      <c r="F152" s="503"/>
      <c r="G152" s="366"/>
      <c r="H152" s="366"/>
      <c r="I152" s="362">
        <f t="shared" si="26"/>
        <v>0</v>
      </c>
      <c r="J152" s="375">
        <f t="shared" si="27"/>
        <v>0</v>
      </c>
    </row>
    <row r="153" spans="1:11" ht="15" customHeight="1" thickBot="1">
      <c r="A153" s="16" t="s">
        <v>16</v>
      </c>
      <c r="B153" s="53" t="s">
        <v>385</v>
      </c>
      <c r="C153" s="361">
        <f>+C129+C133+C140+C145+C151+C152</f>
        <v>0</v>
      </c>
      <c r="D153" s="361">
        <f>+D129+D133+D140+D145+D151+D152</f>
        <v>30000000</v>
      </c>
      <c r="E153" s="361">
        <f>+E129+E133+E140+E145+E151+E152</f>
        <v>30000000</v>
      </c>
      <c r="F153" s="367">
        <v>132851</v>
      </c>
      <c r="G153" s="367">
        <f>+G129+G133+G140+G145+G151+G152</f>
        <v>0</v>
      </c>
      <c r="H153" s="367">
        <f>+H129+H133+H140+H145+H151+H152</f>
        <v>0</v>
      </c>
      <c r="I153" s="362">
        <f t="shared" si="26"/>
        <v>132851</v>
      </c>
      <c r="J153" s="375">
        <f t="shared" si="27"/>
        <v>132851</v>
      </c>
      <c r="K153" s="252"/>
    </row>
    <row r="154" spans="1:10" s="192" customFormat="1" ht="12.75" customHeight="1" thickBot="1">
      <c r="A154" s="116" t="s">
        <v>17</v>
      </c>
      <c r="B154" s="253" t="s">
        <v>384</v>
      </c>
      <c r="C154" s="361">
        <f aca="true" t="shared" si="29" ref="C154:H154">+C128+C153</f>
        <v>259043000</v>
      </c>
      <c r="D154" s="361">
        <f t="shared" si="29"/>
        <v>78805661</v>
      </c>
      <c r="E154" s="361">
        <f>+E128+E153</f>
        <v>337848661</v>
      </c>
      <c r="F154" s="367">
        <f t="shared" si="29"/>
        <v>241243</v>
      </c>
      <c r="G154" s="367">
        <f t="shared" si="29"/>
        <v>53571</v>
      </c>
      <c r="H154" s="367">
        <f t="shared" si="29"/>
        <v>97080</v>
      </c>
      <c r="I154" s="362">
        <f t="shared" si="26"/>
        <v>391894</v>
      </c>
      <c r="J154" s="375">
        <f t="shared" si="27"/>
        <v>-258651106</v>
      </c>
    </row>
    <row r="155" ht="7.5" customHeight="1"/>
    <row r="156" spans="1:5" ht="11.25">
      <c r="A156" s="519" t="s">
        <v>288</v>
      </c>
      <c r="B156" s="519"/>
      <c r="C156" s="519"/>
      <c r="D156" s="405"/>
      <c r="E156" s="405"/>
    </row>
    <row r="157" spans="1:5" ht="15" customHeight="1" thickBot="1">
      <c r="A157" s="517" t="s">
        <v>99</v>
      </c>
      <c r="B157" s="517"/>
      <c r="C157" s="246" t="s">
        <v>591</v>
      </c>
      <c r="D157" s="406"/>
      <c r="E157" s="406"/>
    </row>
    <row r="158" spans="1:6" ht="13.5" customHeight="1" thickBot="1">
      <c r="A158" s="16">
        <v>1</v>
      </c>
      <c r="B158" s="21" t="s">
        <v>386</v>
      </c>
      <c r="C158" s="117">
        <f>+C62-C128</f>
        <v>-27118000</v>
      </c>
      <c r="D158" s="249"/>
      <c r="E158" s="249"/>
      <c r="F158" s="255"/>
    </row>
    <row r="159" spans="1:5" ht="27.75" customHeight="1" thickBot="1">
      <c r="A159" s="16" t="s">
        <v>8</v>
      </c>
      <c r="B159" s="387" t="s">
        <v>392</v>
      </c>
      <c r="C159" s="117">
        <f>+C86-C153</f>
        <v>27118000</v>
      </c>
      <c r="D159" s="249"/>
      <c r="E159" s="249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C1">
      <selection activeCell="B1" sqref="B1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130" t="s">
        <v>103</v>
      </c>
      <c r="C1" s="131"/>
      <c r="D1" s="131"/>
      <c r="E1" s="131"/>
      <c r="F1" s="131"/>
      <c r="G1" s="131"/>
      <c r="H1" s="131"/>
      <c r="I1" s="131"/>
      <c r="J1" s="522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7:10" ht="14.25" thickBot="1">
      <c r="G2" s="132" t="s">
        <v>591</v>
      </c>
      <c r="H2" s="132"/>
      <c r="I2" s="132"/>
      <c r="J2" s="522"/>
    </row>
    <row r="3" spans="1:10" ht="18" customHeight="1" thickBot="1">
      <c r="A3" s="520" t="s">
        <v>56</v>
      </c>
      <c r="B3" s="133" t="s">
        <v>46</v>
      </c>
      <c r="C3" s="134"/>
      <c r="D3" s="417"/>
      <c r="E3" s="417"/>
      <c r="F3" s="426" t="s">
        <v>47</v>
      </c>
      <c r="G3" s="490"/>
      <c r="H3" s="491"/>
      <c r="I3" s="492"/>
      <c r="J3" s="522"/>
    </row>
    <row r="4" spans="1:10" s="135" customFormat="1" ht="35.25" customHeight="1" thickBot="1">
      <c r="A4" s="521"/>
      <c r="B4" s="75" t="s">
        <v>49</v>
      </c>
      <c r="C4" s="76" t="str">
        <f>+'1.1.sz.mell.'!C3</f>
        <v>2016. évi előirányzat</v>
      </c>
      <c r="D4" s="418" t="s">
        <v>585</v>
      </c>
      <c r="E4" s="456" t="s">
        <v>599</v>
      </c>
      <c r="F4" s="427" t="s">
        <v>49</v>
      </c>
      <c r="G4" s="75" t="str">
        <f>+C4</f>
        <v>2016. évi előirányzat</v>
      </c>
      <c r="H4" s="418" t="s">
        <v>585</v>
      </c>
      <c r="I4" s="478" t="s">
        <v>599</v>
      </c>
      <c r="J4" s="522"/>
    </row>
    <row r="5" spans="1:10" s="140" customFormat="1" ht="12" customHeight="1" thickBot="1">
      <c r="A5" s="136" t="s">
        <v>405</v>
      </c>
      <c r="B5" s="137" t="s">
        <v>406</v>
      </c>
      <c r="C5" s="138" t="s">
        <v>407</v>
      </c>
      <c r="D5" s="419"/>
      <c r="E5" s="419"/>
      <c r="F5" s="428" t="s">
        <v>409</v>
      </c>
      <c r="G5" s="137" t="s">
        <v>408</v>
      </c>
      <c r="H5" s="138"/>
      <c r="I5" s="139"/>
      <c r="J5" s="522"/>
    </row>
    <row r="6" spans="1:10" ht="12.75" customHeight="1">
      <c r="A6" s="141" t="s">
        <v>7</v>
      </c>
      <c r="B6" s="142" t="s">
        <v>289</v>
      </c>
      <c r="C6" s="120">
        <v>126038000</v>
      </c>
      <c r="D6" s="420">
        <v>1025660</v>
      </c>
      <c r="E6" s="420">
        <f>C6+D6</f>
        <v>127063660</v>
      </c>
      <c r="F6" s="429" t="s">
        <v>50</v>
      </c>
      <c r="G6" s="493">
        <v>103656000</v>
      </c>
      <c r="H6" s="120">
        <v>4145932</v>
      </c>
      <c r="I6" s="126">
        <f>G6+H6</f>
        <v>107801932</v>
      </c>
      <c r="J6" s="522"/>
    </row>
    <row r="7" spans="1:10" ht="12.75" customHeight="1">
      <c r="A7" s="143" t="s">
        <v>8</v>
      </c>
      <c r="B7" s="144" t="s">
        <v>290</v>
      </c>
      <c r="C7" s="121">
        <v>10120000</v>
      </c>
      <c r="D7" s="421">
        <v>1519001</v>
      </c>
      <c r="E7" s="420">
        <f aca="true" t="shared" si="0" ref="E7:E13">C7+D7</f>
        <v>11639001</v>
      </c>
      <c r="F7" s="430" t="s">
        <v>119</v>
      </c>
      <c r="G7" s="434">
        <v>29983000</v>
      </c>
      <c r="H7" s="185">
        <f>35640+47574+43754+18144+12798+29022+31123+180674+742000+2053000+1856000</f>
        <v>5049729</v>
      </c>
      <c r="I7" s="126">
        <f aca="true" t="shared" si="1" ref="I7:I12">G7+H7</f>
        <v>35032729</v>
      </c>
      <c r="J7" s="522"/>
    </row>
    <row r="8" spans="1:10" ht="12.75" customHeight="1">
      <c r="A8" s="143" t="s">
        <v>9</v>
      </c>
      <c r="B8" s="144" t="s">
        <v>311</v>
      </c>
      <c r="C8" s="121"/>
      <c r="D8" s="421"/>
      <c r="E8" s="420">
        <f t="shared" si="0"/>
        <v>0</v>
      </c>
      <c r="F8" s="430" t="s">
        <v>145</v>
      </c>
      <c r="G8" s="434">
        <v>94804000</v>
      </c>
      <c r="H8" s="185">
        <f>2073000+1491000+2145000</f>
        <v>5709000</v>
      </c>
      <c r="I8" s="126">
        <f t="shared" si="1"/>
        <v>100513000</v>
      </c>
      <c r="J8" s="522"/>
    </row>
    <row r="9" spans="1:10" ht="12.75" customHeight="1">
      <c r="A9" s="143" t="s">
        <v>10</v>
      </c>
      <c r="B9" s="144" t="s">
        <v>110</v>
      </c>
      <c r="C9" s="121">
        <v>73000000</v>
      </c>
      <c r="D9" s="421"/>
      <c r="E9" s="420">
        <f t="shared" si="0"/>
        <v>73000000</v>
      </c>
      <c r="F9" s="430" t="s">
        <v>120</v>
      </c>
      <c r="G9" s="434">
        <v>9600000</v>
      </c>
      <c r="H9" s="185"/>
      <c r="I9" s="126">
        <f t="shared" si="1"/>
        <v>9600000</v>
      </c>
      <c r="J9" s="522"/>
    </row>
    <row r="10" spans="1:10" ht="12.75" customHeight="1">
      <c r="A10" s="143" t="s">
        <v>11</v>
      </c>
      <c r="B10" s="145" t="s">
        <v>333</v>
      </c>
      <c r="C10" s="121">
        <v>22767000</v>
      </c>
      <c r="D10" s="421"/>
      <c r="E10" s="420">
        <f t="shared" si="0"/>
        <v>22767000</v>
      </c>
      <c r="F10" s="430" t="s">
        <v>121</v>
      </c>
      <c r="G10" s="434">
        <v>3000000</v>
      </c>
      <c r="H10" s="185">
        <f>7077000+163000+5246000</f>
        <v>12486000</v>
      </c>
      <c r="I10" s="126">
        <f t="shared" si="1"/>
        <v>15486000</v>
      </c>
      <c r="J10" s="522"/>
    </row>
    <row r="11" spans="1:10" ht="12.75" customHeight="1">
      <c r="A11" s="143" t="s">
        <v>12</v>
      </c>
      <c r="B11" s="144" t="s">
        <v>291</v>
      </c>
      <c r="C11" s="121"/>
      <c r="D11" s="121"/>
      <c r="E11" s="420">
        <f t="shared" si="0"/>
        <v>0</v>
      </c>
      <c r="F11" s="455" t="s">
        <v>39</v>
      </c>
      <c r="G11" s="434"/>
      <c r="H11" s="121"/>
      <c r="I11" s="126">
        <f t="shared" si="1"/>
        <v>0</v>
      </c>
      <c r="J11" s="522"/>
    </row>
    <row r="12" spans="1:10" ht="12.75" customHeight="1">
      <c r="A12" s="143" t="s">
        <v>13</v>
      </c>
      <c r="B12" s="144" t="s">
        <v>393</v>
      </c>
      <c r="C12" s="121"/>
      <c r="D12" s="421"/>
      <c r="E12" s="420">
        <f t="shared" si="0"/>
        <v>0</v>
      </c>
      <c r="F12" s="431"/>
      <c r="G12" s="434"/>
      <c r="H12" s="121"/>
      <c r="I12" s="126">
        <f t="shared" si="1"/>
        <v>0</v>
      </c>
      <c r="J12" s="522"/>
    </row>
    <row r="13" spans="1:10" ht="12.75" customHeight="1">
      <c r="A13" s="143" t="s">
        <v>14</v>
      </c>
      <c r="B13" s="31"/>
      <c r="C13" s="121"/>
      <c r="D13" s="121"/>
      <c r="E13" s="420">
        <f t="shared" si="0"/>
        <v>0</v>
      </c>
      <c r="F13" s="457"/>
      <c r="G13" s="434"/>
      <c r="H13" s="121"/>
      <c r="I13" s="127"/>
      <c r="J13" s="522"/>
    </row>
    <row r="14" spans="1:10" ht="12.75" customHeight="1">
      <c r="A14" s="143" t="s">
        <v>15</v>
      </c>
      <c r="B14" s="203"/>
      <c r="C14" s="121"/>
      <c r="D14" s="121"/>
      <c r="E14" s="121"/>
      <c r="F14" s="457"/>
      <c r="G14" s="434"/>
      <c r="H14" s="121"/>
      <c r="I14" s="127"/>
      <c r="J14" s="522"/>
    </row>
    <row r="15" spans="1:10" ht="12.75" customHeight="1">
      <c r="A15" s="143" t="s">
        <v>16</v>
      </c>
      <c r="B15" s="31"/>
      <c r="C15" s="121"/>
      <c r="D15" s="421"/>
      <c r="E15" s="421"/>
      <c r="F15" s="431"/>
      <c r="G15" s="434"/>
      <c r="H15" s="121"/>
      <c r="I15" s="127"/>
      <c r="J15" s="522"/>
    </row>
    <row r="16" spans="1:10" ht="12.75" customHeight="1">
      <c r="A16" s="143" t="s">
        <v>17</v>
      </c>
      <c r="B16" s="31"/>
      <c r="C16" s="121"/>
      <c r="D16" s="421"/>
      <c r="E16" s="421"/>
      <c r="F16" s="431"/>
      <c r="G16" s="434"/>
      <c r="H16" s="121"/>
      <c r="I16" s="127"/>
      <c r="J16" s="522"/>
    </row>
    <row r="17" spans="1:10" ht="12.75" customHeight="1" thickBot="1">
      <c r="A17" s="143" t="s">
        <v>18</v>
      </c>
      <c r="B17" s="36"/>
      <c r="C17" s="123"/>
      <c r="D17" s="422"/>
      <c r="E17" s="422"/>
      <c r="F17" s="431"/>
      <c r="G17" s="494"/>
      <c r="H17" s="123"/>
      <c r="I17" s="128"/>
      <c r="J17" s="522"/>
    </row>
    <row r="18" spans="1:10" ht="15.75" customHeight="1" thickBot="1">
      <c r="A18" s="146" t="s">
        <v>19</v>
      </c>
      <c r="B18" s="54" t="s">
        <v>394</v>
      </c>
      <c r="C18" s="124">
        <f>SUM(C6:C17)</f>
        <v>231925000</v>
      </c>
      <c r="D18" s="463">
        <f>SUM(D6:D17)</f>
        <v>2544661</v>
      </c>
      <c r="E18" s="464">
        <f>SUM(E6:E17)</f>
        <v>234469661</v>
      </c>
      <c r="F18" s="432" t="s">
        <v>297</v>
      </c>
      <c r="G18" s="480">
        <f>SUM(G6:G17)</f>
        <v>241043000</v>
      </c>
      <c r="H18" s="480">
        <f>SUM(H6:H17)</f>
        <v>27390661</v>
      </c>
      <c r="I18" s="480">
        <f>SUM(I6:I17)</f>
        <v>268433661</v>
      </c>
      <c r="J18" s="522"/>
    </row>
    <row r="19" spans="1:10" ht="12.75" customHeight="1">
      <c r="A19" s="147" t="s">
        <v>20</v>
      </c>
      <c r="B19" s="148" t="s">
        <v>294</v>
      </c>
      <c r="C19" s="242">
        <f>+C20+C21+C22+C23</f>
        <v>0</v>
      </c>
      <c r="D19" s="423">
        <v>22007000</v>
      </c>
      <c r="E19" s="162">
        <f>C19+D19</f>
        <v>22007000</v>
      </c>
      <c r="F19" s="458" t="s">
        <v>127</v>
      </c>
      <c r="G19" s="495"/>
      <c r="H19" s="479"/>
      <c r="I19" s="41">
        <f>G19+H19</f>
        <v>0</v>
      </c>
      <c r="J19" s="522"/>
    </row>
    <row r="20" spans="1:10" ht="12.75" customHeight="1">
      <c r="A20" s="150" t="s">
        <v>21</v>
      </c>
      <c r="B20" s="149" t="s">
        <v>138</v>
      </c>
      <c r="C20" s="42"/>
      <c r="D20" s="59">
        <v>22007000</v>
      </c>
      <c r="E20" s="151">
        <f aca="true" t="shared" si="2" ref="E20:E28">C20+D20</f>
        <v>22007000</v>
      </c>
      <c r="F20" s="458" t="s">
        <v>296</v>
      </c>
      <c r="G20" s="435"/>
      <c r="H20" s="42"/>
      <c r="I20" s="41">
        <f aca="true" t="shared" si="3" ref="I20:I27">G20+H20</f>
        <v>0</v>
      </c>
      <c r="J20" s="522"/>
    </row>
    <row r="21" spans="1:10" ht="12.75" customHeight="1">
      <c r="A21" s="150" t="s">
        <v>22</v>
      </c>
      <c r="B21" s="149" t="s">
        <v>139</v>
      </c>
      <c r="C21" s="42"/>
      <c r="D21" s="59"/>
      <c r="E21" s="151">
        <f t="shared" si="2"/>
        <v>0</v>
      </c>
      <c r="F21" s="458" t="s">
        <v>101</v>
      </c>
      <c r="G21" s="435"/>
      <c r="H21" s="42"/>
      <c r="I21" s="41">
        <f t="shared" si="3"/>
        <v>0</v>
      </c>
      <c r="J21" s="522"/>
    </row>
    <row r="22" spans="1:10" ht="12.75" customHeight="1">
      <c r="A22" s="150" t="s">
        <v>23</v>
      </c>
      <c r="B22" s="149" t="s">
        <v>143</v>
      </c>
      <c r="C22" s="42"/>
      <c r="D22" s="59"/>
      <c r="E22" s="151">
        <f t="shared" si="2"/>
        <v>0</v>
      </c>
      <c r="F22" s="458" t="s">
        <v>102</v>
      </c>
      <c r="G22" s="435"/>
      <c r="H22" s="42"/>
      <c r="I22" s="41">
        <f t="shared" si="3"/>
        <v>0</v>
      </c>
      <c r="J22" s="522"/>
    </row>
    <row r="23" spans="1:10" ht="12.75" customHeight="1">
      <c r="A23" s="150" t="s">
        <v>24</v>
      </c>
      <c r="B23" s="149" t="s">
        <v>144</v>
      </c>
      <c r="C23" s="42"/>
      <c r="D23" s="424"/>
      <c r="E23" s="151">
        <f t="shared" si="2"/>
        <v>0</v>
      </c>
      <c r="F23" s="459" t="s">
        <v>146</v>
      </c>
      <c r="G23" s="435"/>
      <c r="H23" s="42"/>
      <c r="I23" s="41">
        <f t="shared" si="3"/>
        <v>0</v>
      </c>
      <c r="J23" s="522"/>
    </row>
    <row r="24" spans="1:10" ht="12.75" customHeight="1">
      <c r="A24" s="150" t="s">
        <v>25</v>
      </c>
      <c r="B24" s="149" t="s">
        <v>295</v>
      </c>
      <c r="C24" s="151">
        <v>9118000</v>
      </c>
      <c r="D24" s="151">
        <v>32839000</v>
      </c>
      <c r="E24" s="151">
        <f t="shared" si="2"/>
        <v>41957000</v>
      </c>
      <c r="F24" s="458" t="s">
        <v>128</v>
      </c>
      <c r="G24" s="435"/>
      <c r="H24" s="42">
        <v>30000000</v>
      </c>
      <c r="I24" s="41">
        <f t="shared" si="3"/>
        <v>30000000</v>
      </c>
      <c r="J24" s="522"/>
    </row>
    <row r="25" spans="1:10" ht="12.75" customHeight="1">
      <c r="A25" s="147" t="s">
        <v>26</v>
      </c>
      <c r="B25" s="148" t="s">
        <v>292</v>
      </c>
      <c r="C25" s="125"/>
      <c r="D25" s="424"/>
      <c r="E25" s="151">
        <f t="shared" si="2"/>
        <v>0</v>
      </c>
      <c r="F25" s="460" t="s">
        <v>376</v>
      </c>
      <c r="G25" s="435"/>
      <c r="H25" s="42"/>
      <c r="I25" s="41">
        <f t="shared" si="3"/>
        <v>0</v>
      </c>
      <c r="J25" s="522"/>
    </row>
    <row r="26" spans="1:10" ht="12.75" customHeight="1">
      <c r="A26" s="150" t="s">
        <v>27</v>
      </c>
      <c r="B26" s="149" t="s">
        <v>293</v>
      </c>
      <c r="C26" s="42">
        <v>9118000</v>
      </c>
      <c r="D26" s="59">
        <v>32839000</v>
      </c>
      <c r="E26" s="151">
        <f t="shared" si="2"/>
        <v>41957000</v>
      </c>
      <c r="F26" s="455" t="s">
        <v>382</v>
      </c>
      <c r="G26" s="435"/>
      <c r="H26" s="42"/>
      <c r="I26" s="41">
        <f t="shared" si="3"/>
        <v>0</v>
      </c>
      <c r="J26" s="522"/>
    </row>
    <row r="27" spans="1:10" ht="12.75" customHeight="1">
      <c r="A27" s="143" t="s">
        <v>28</v>
      </c>
      <c r="B27" s="149" t="s">
        <v>387</v>
      </c>
      <c r="C27" s="42"/>
      <c r="D27" s="59"/>
      <c r="E27" s="151">
        <f t="shared" si="2"/>
        <v>0</v>
      </c>
      <c r="F27" s="455" t="s">
        <v>383</v>
      </c>
      <c r="G27" s="435"/>
      <c r="H27" s="42"/>
      <c r="I27" s="41">
        <f t="shared" si="3"/>
        <v>0</v>
      </c>
      <c r="J27" s="522"/>
    </row>
    <row r="28" spans="1:10" ht="12.75" customHeight="1" thickBot="1">
      <c r="A28" s="183" t="s">
        <v>29</v>
      </c>
      <c r="B28" s="148" t="s">
        <v>250</v>
      </c>
      <c r="C28" s="125"/>
      <c r="D28" s="424"/>
      <c r="E28" s="465">
        <f t="shared" si="2"/>
        <v>0</v>
      </c>
      <c r="F28" s="461"/>
      <c r="G28" s="496"/>
      <c r="H28" s="481"/>
      <c r="I28" s="497"/>
      <c r="J28" s="522"/>
    </row>
    <row r="29" spans="1:10" ht="19.5" customHeight="1" thickBot="1">
      <c r="A29" s="146" t="s">
        <v>30</v>
      </c>
      <c r="B29" s="54" t="s">
        <v>395</v>
      </c>
      <c r="C29" s="124">
        <f>+C19+C24+C27+C28</f>
        <v>9118000</v>
      </c>
      <c r="D29" s="124">
        <f>+D19+D24+D27+D28</f>
        <v>54846000</v>
      </c>
      <c r="E29" s="124">
        <f>+E19+E24+E27+E28</f>
        <v>63964000</v>
      </c>
      <c r="F29" s="432" t="s">
        <v>397</v>
      </c>
      <c r="G29" s="480">
        <f>SUM(G19:G28)</f>
        <v>0</v>
      </c>
      <c r="H29" s="480">
        <f>SUM(H19:H28)</f>
        <v>30000000</v>
      </c>
      <c r="I29" s="480">
        <f>SUM(I19:I28)</f>
        <v>30000000</v>
      </c>
      <c r="J29" s="522"/>
    </row>
    <row r="30" spans="1:10" ht="13.5" thickBot="1">
      <c r="A30" s="146" t="s">
        <v>31</v>
      </c>
      <c r="B30" s="152" t="s">
        <v>396</v>
      </c>
      <c r="C30" s="153">
        <f>+C18+C29</f>
        <v>241043000</v>
      </c>
      <c r="D30" s="153">
        <f>+D18+D29</f>
        <v>57390661</v>
      </c>
      <c r="E30" s="153">
        <f>+E18+E29</f>
        <v>298433661</v>
      </c>
      <c r="F30" s="433" t="s">
        <v>398</v>
      </c>
      <c r="G30" s="482">
        <f>+G18+G29</f>
        <v>241043000</v>
      </c>
      <c r="H30" s="482">
        <f>+H18+H29</f>
        <v>57390661</v>
      </c>
      <c r="I30" s="482">
        <f>+I18+I29</f>
        <v>298433661</v>
      </c>
      <c r="J30" s="522"/>
    </row>
    <row r="31" spans="1:10" ht="13.5" thickBot="1">
      <c r="A31" s="146" t="s">
        <v>32</v>
      </c>
      <c r="B31" s="152" t="s">
        <v>105</v>
      </c>
      <c r="C31" s="153">
        <f>IF(C18-G18&lt;0,G18-C18,"-")</f>
        <v>9118000</v>
      </c>
      <c r="D31" s="153">
        <f>IF(D18-H18&lt;0,H18-D18,"-")</f>
        <v>24846000</v>
      </c>
      <c r="E31" s="153">
        <f>IF(E18-I18&lt;0,I18-E18,"-")</f>
        <v>33964000</v>
      </c>
      <c r="F31" s="433" t="s">
        <v>106</v>
      </c>
      <c r="G31" s="482" t="str">
        <f>IF(C18-G18&gt;0,C18-G18,"-")</f>
        <v>-</v>
      </c>
      <c r="H31" s="482" t="str">
        <f>IF(D18-H18&gt;0,D18-H18,"-")</f>
        <v>-</v>
      </c>
      <c r="I31" s="482" t="str">
        <f>IF(E18-I18&gt;0,E18-I18,"-")</f>
        <v>-</v>
      </c>
      <c r="J31" s="522"/>
    </row>
    <row r="32" spans="1:10" ht="13.5" thickBot="1">
      <c r="A32" s="146" t="s">
        <v>33</v>
      </c>
      <c r="B32" s="152" t="s">
        <v>147</v>
      </c>
      <c r="C32" s="153" t="str">
        <f>IF(C18+C29-G30&lt;0,G30-(C18+C29),"-")</f>
        <v>-</v>
      </c>
      <c r="D32" s="153" t="str">
        <f>IF(D18+D29-H30&lt;0,H30-(D18+D29),"-")</f>
        <v>-</v>
      </c>
      <c r="E32" s="153" t="str">
        <f>IF(E18+E29-I30&lt;0,I30-(E18+E29),"-")</f>
        <v>-</v>
      </c>
      <c r="F32" s="433" t="s">
        <v>148</v>
      </c>
      <c r="G32" s="484" t="str">
        <f>IF(C18+C29-G30&gt;0,C18+C29-G30,"-")</f>
        <v>-</v>
      </c>
      <c r="H32" s="484" t="str">
        <f>IF(D18+D29-H30&gt;0,D18+D29-H30,"-")</f>
        <v>-</v>
      </c>
      <c r="I32" s="484" t="str">
        <f>IF(E18+E29-I30&gt;0,E18+E29-I30,"-")</f>
        <v>-</v>
      </c>
      <c r="J32" s="522"/>
    </row>
    <row r="33" spans="2:6" ht="18.75">
      <c r="B33" s="523"/>
      <c r="C33" s="523"/>
      <c r="D33" s="523"/>
      <c r="E33" s="523"/>
      <c r="F33" s="523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I31" sqref="I31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1.5">
      <c r="B1" s="130" t="s">
        <v>104</v>
      </c>
      <c r="C1" s="131"/>
      <c r="D1" s="131"/>
      <c r="E1" s="131"/>
      <c r="F1" s="131"/>
      <c r="G1" s="131"/>
      <c r="H1" s="131"/>
      <c r="I1" s="131"/>
      <c r="J1" s="522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7:10" ht="14.25" thickBot="1">
      <c r="G2" s="132" t="s">
        <v>591</v>
      </c>
      <c r="H2" s="132"/>
      <c r="I2" s="132"/>
      <c r="J2" s="522"/>
    </row>
    <row r="3" spans="1:10" ht="13.5" thickBot="1">
      <c r="A3" s="524" t="s">
        <v>56</v>
      </c>
      <c r="B3" s="133" t="s">
        <v>46</v>
      </c>
      <c r="C3" s="134"/>
      <c r="D3" s="417"/>
      <c r="E3" s="417"/>
      <c r="F3" s="133" t="s">
        <v>47</v>
      </c>
      <c r="G3" s="472"/>
      <c r="H3" s="477"/>
      <c r="I3" s="477"/>
      <c r="J3" s="522"/>
    </row>
    <row r="4" spans="1:10" s="135" customFormat="1" ht="24.75" thickBot="1">
      <c r="A4" s="525"/>
      <c r="B4" s="75" t="s">
        <v>49</v>
      </c>
      <c r="C4" s="76" t="str">
        <f>+'2.1.sz.mell  '!C4</f>
        <v>2016. évi előirányzat</v>
      </c>
      <c r="D4" s="418" t="s">
        <v>585</v>
      </c>
      <c r="E4" s="456" t="s">
        <v>599</v>
      </c>
      <c r="F4" s="75" t="s">
        <v>49</v>
      </c>
      <c r="G4" s="436" t="str">
        <f>+'2.1.sz.mell  '!C4</f>
        <v>2016. évi előirányzat</v>
      </c>
      <c r="H4" s="75" t="s">
        <v>585</v>
      </c>
      <c r="I4" s="478" t="s">
        <v>599</v>
      </c>
      <c r="J4" s="522"/>
    </row>
    <row r="5" spans="1:10" s="135" customFormat="1" ht="13.5" thickBot="1">
      <c r="A5" s="136" t="s">
        <v>405</v>
      </c>
      <c r="B5" s="137" t="s">
        <v>406</v>
      </c>
      <c r="C5" s="138" t="s">
        <v>407</v>
      </c>
      <c r="D5" s="419"/>
      <c r="E5" s="419"/>
      <c r="F5" s="137" t="s">
        <v>409</v>
      </c>
      <c r="G5" s="473" t="s">
        <v>408</v>
      </c>
      <c r="H5" s="137"/>
      <c r="I5" s="139"/>
      <c r="J5" s="522"/>
    </row>
    <row r="6" spans="1:10" ht="12.75" customHeight="1">
      <c r="A6" s="141" t="s">
        <v>7</v>
      </c>
      <c r="B6" s="142" t="s">
        <v>298</v>
      </c>
      <c r="C6" s="120"/>
      <c r="D6" s="420"/>
      <c r="E6" s="420"/>
      <c r="F6" s="142" t="s">
        <v>140</v>
      </c>
      <c r="G6" s="474">
        <v>11000000</v>
      </c>
      <c r="H6" s="120">
        <v>19545000</v>
      </c>
      <c r="I6" s="120">
        <f>G6+H6</f>
        <v>30545000</v>
      </c>
      <c r="J6" s="522"/>
    </row>
    <row r="7" spans="1:10" ht="12.75">
      <c r="A7" s="143" t="s">
        <v>8</v>
      </c>
      <c r="B7" s="144" t="s">
        <v>299</v>
      </c>
      <c r="C7" s="121"/>
      <c r="D7" s="421"/>
      <c r="E7" s="421"/>
      <c r="F7" s="144" t="s">
        <v>304</v>
      </c>
      <c r="G7" s="122"/>
      <c r="H7" s="121"/>
      <c r="I7" s="120">
        <f aca="true" t="shared" si="0" ref="I7:I12">G7+H7</f>
        <v>0</v>
      </c>
      <c r="J7" s="522"/>
    </row>
    <row r="8" spans="1:10" ht="12.75" customHeight="1">
      <c r="A8" s="143" t="s">
        <v>9</v>
      </c>
      <c r="B8" s="144" t="s">
        <v>2</v>
      </c>
      <c r="C8" s="121"/>
      <c r="D8" s="421"/>
      <c r="E8" s="421"/>
      <c r="F8" s="144" t="s">
        <v>123</v>
      </c>
      <c r="G8" s="122">
        <v>7000000</v>
      </c>
      <c r="H8" s="121">
        <v>1870000</v>
      </c>
      <c r="I8" s="120">
        <f t="shared" si="0"/>
        <v>8870000</v>
      </c>
      <c r="J8" s="522"/>
    </row>
    <row r="9" spans="1:10" ht="12.75" customHeight="1">
      <c r="A9" s="143" t="s">
        <v>10</v>
      </c>
      <c r="B9" s="144" t="s">
        <v>300</v>
      </c>
      <c r="C9" s="121"/>
      <c r="D9" s="421"/>
      <c r="E9" s="421"/>
      <c r="F9" s="144" t="s">
        <v>305</v>
      </c>
      <c r="G9" s="122"/>
      <c r="H9" s="121"/>
      <c r="I9" s="120">
        <f t="shared" si="0"/>
        <v>0</v>
      </c>
      <c r="J9" s="522"/>
    </row>
    <row r="10" spans="1:10" ht="12.75" customHeight="1">
      <c r="A10" s="143" t="s">
        <v>11</v>
      </c>
      <c r="B10" s="144" t="s">
        <v>301</v>
      </c>
      <c r="C10" s="121"/>
      <c r="D10" s="421"/>
      <c r="E10" s="421"/>
      <c r="F10" s="144" t="s">
        <v>142</v>
      </c>
      <c r="G10" s="122"/>
      <c r="H10" s="121"/>
      <c r="I10" s="120">
        <f t="shared" si="0"/>
        <v>0</v>
      </c>
      <c r="J10" s="522"/>
    </row>
    <row r="11" spans="1:10" ht="12.75" customHeight="1">
      <c r="A11" s="143" t="s">
        <v>12</v>
      </c>
      <c r="B11" s="144" t="s">
        <v>302</v>
      </c>
      <c r="C11" s="121"/>
      <c r="D11" s="121"/>
      <c r="E11" s="121"/>
      <c r="F11" s="468"/>
      <c r="G11" s="122"/>
      <c r="H11" s="121"/>
      <c r="I11" s="120">
        <f t="shared" si="0"/>
        <v>0</v>
      </c>
      <c r="J11" s="522"/>
    </row>
    <row r="12" spans="1:10" ht="12.75" customHeight="1">
      <c r="A12" s="143" t="s">
        <v>13</v>
      </c>
      <c r="B12" s="31"/>
      <c r="C12" s="121"/>
      <c r="D12" s="121"/>
      <c r="E12" s="121"/>
      <c r="F12" s="468"/>
      <c r="G12" s="122"/>
      <c r="H12" s="121"/>
      <c r="I12" s="120">
        <f t="shared" si="0"/>
        <v>0</v>
      </c>
      <c r="J12" s="522"/>
    </row>
    <row r="13" spans="1:10" ht="12.75" customHeight="1">
      <c r="A13" s="143" t="s">
        <v>14</v>
      </c>
      <c r="B13" s="31"/>
      <c r="C13" s="121"/>
      <c r="D13" s="121"/>
      <c r="E13" s="121"/>
      <c r="F13" s="469"/>
      <c r="G13" s="122"/>
      <c r="H13" s="121"/>
      <c r="I13" s="121"/>
      <c r="J13" s="522"/>
    </row>
    <row r="14" spans="1:10" ht="12.75" customHeight="1">
      <c r="A14" s="143" t="s">
        <v>15</v>
      </c>
      <c r="B14" s="204"/>
      <c r="C14" s="121"/>
      <c r="D14" s="121"/>
      <c r="E14" s="121"/>
      <c r="F14" s="468"/>
      <c r="G14" s="122"/>
      <c r="H14" s="121"/>
      <c r="I14" s="121"/>
      <c r="J14" s="522"/>
    </row>
    <row r="15" spans="1:10" ht="12.75">
      <c r="A15" s="143" t="s">
        <v>16</v>
      </c>
      <c r="B15" s="31"/>
      <c r="C15" s="121"/>
      <c r="D15" s="121"/>
      <c r="E15" s="121"/>
      <c r="F15" s="468"/>
      <c r="G15" s="122"/>
      <c r="H15" s="121"/>
      <c r="I15" s="121"/>
      <c r="J15" s="522"/>
    </row>
    <row r="16" spans="1:10" ht="12.75" customHeight="1" thickBot="1">
      <c r="A16" s="183" t="s">
        <v>17</v>
      </c>
      <c r="B16" s="205"/>
      <c r="C16" s="121"/>
      <c r="D16" s="121"/>
      <c r="E16" s="121"/>
      <c r="F16" s="470" t="s">
        <v>39</v>
      </c>
      <c r="G16" s="184"/>
      <c r="H16" s="123"/>
      <c r="I16" s="123"/>
      <c r="J16" s="522"/>
    </row>
    <row r="17" spans="1:10" ht="15.75" customHeight="1" thickBot="1">
      <c r="A17" s="146" t="s">
        <v>18</v>
      </c>
      <c r="B17" s="54" t="s">
        <v>312</v>
      </c>
      <c r="C17" s="471">
        <f>+C6+C8+C9+C11+C12+C13+C14+C15+C16</f>
        <v>0</v>
      </c>
      <c r="D17" s="462"/>
      <c r="E17" s="462"/>
      <c r="F17" s="54" t="s">
        <v>313</v>
      </c>
      <c r="G17" s="463">
        <f>+G6+G8+G10+G11+G12+G13+G14+G15+G16</f>
        <v>18000000</v>
      </c>
      <c r="H17" s="463">
        <f>+H6+H8+H10+H11+H12+H13+H14+H15+H16</f>
        <v>21415000</v>
      </c>
      <c r="I17" s="463">
        <f>+I6+I8+I10+I11+I12+I13+I14+I15+I16</f>
        <v>39415000</v>
      </c>
      <c r="J17" s="522"/>
    </row>
    <row r="18" spans="1:10" ht="12.75" customHeight="1">
      <c r="A18" s="141" t="s">
        <v>19</v>
      </c>
      <c r="B18" s="155" t="s">
        <v>160</v>
      </c>
      <c r="C18" s="162">
        <f>+C19+C20+C21+C22+C23</f>
        <v>18000000</v>
      </c>
      <c r="D18" s="162">
        <f>+D19+D20+D21+D22+D23</f>
        <v>21415000</v>
      </c>
      <c r="E18" s="162">
        <f>D18+C18</f>
        <v>39415000</v>
      </c>
      <c r="F18" s="149" t="s">
        <v>127</v>
      </c>
      <c r="G18" s="475"/>
      <c r="H18" s="479"/>
      <c r="I18" s="479"/>
      <c r="J18" s="522"/>
    </row>
    <row r="19" spans="1:10" ht="12.75" customHeight="1">
      <c r="A19" s="143" t="s">
        <v>20</v>
      </c>
      <c r="B19" s="156" t="s">
        <v>149</v>
      </c>
      <c r="C19" s="42"/>
      <c r="D19" s="59"/>
      <c r="E19" s="162">
        <f aca="true" t="shared" si="1" ref="E19:E26">D19+C19</f>
        <v>0</v>
      </c>
      <c r="F19" s="149" t="s">
        <v>130</v>
      </c>
      <c r="G19" s="476"/>
      <c r="H19" s="42"/>
      <c r="I19" s="42"/>
      <c r="J19" s="522"/>
    </row>
    <row r="20" spans="1:10" ht="12.75" customHeight="1">
      <c r="A20" s="141" t="s">
        <v>21</v>
      </c>
      <c r="B20" s="156" t="s">
        <v>150</v>
      </c>
      <c r="C20" s="42"/>
      <c r="D20" s="59"/>
      <c r="E20" s="162">
        <f t="shared" si="1"/>
        <v>0</v>
      </c>
      <c r="F20" s="149" t="s">
        <v>101</v>
      </c>
      <c r="G20" s="476"/>
      <c r="H20" s="42"/>
      <c r="I20" s="42"/>
      <c r="J20" s="522"/>
    </row>
    <row r="21" spans="1:10" ht="12.75" customHeight="1">
      <c r="A21" s="143" t="s">
        <v>22</v>
      </c>
      <c r="B21" s="156" t="s">
        <v>151</v>
      </c>
      <c r="C21" s="42"/>
      <c r="D21" s="59"/>
      <c r="E21" s="162">
        <f t="shared" si="1"/>
        <v>0</v>
      </c>
      <c r="F21" s="149" t="s">
        <v>102</v>
      </c>
      <c r="G21" s="476"/>
      <c r="H21" s="42"/>
      <c r="I21" s="42"/>
      <c r="J21" s="522"/>
    </row>
    <row r="22" spans="1:10" ht="12.75" customHeight="1">
      <c r="A22" s="141" t="s">
        <v>23</v>
      </c>
      <c r="B22" s="156" t="s">
        <v>152</v>
      </c>
      <c r="C22" s="42">
        <v>18000000</v>
      </c>
      <c r="D22" s="424">
        <v>21415000</v>
      </c>
      <c r="E22" s="162">
        <f t="shared" si="1"/>
        <v>39415000</v>
      </c>
      <c r="F22" s="148" t="s">
        <v>146</v>
      </c>
      <c r="G22" s="476"/>
      <c r="H22" s="42"/>
      <c r="I22" s="42"/>
      <c r="J22" s="522"/>
    </row>
    <row r="23" spans="1:10" ht="12.75" customHeight="1">
      <c r="A23" s="143" t="s">
        <v>24</v>
      </c>
      <c r="B23" s="157" t="s">
        <v>153</v>
      </c>
      <c r="C23" s="42"/>
      <c r="D23" s="59"/>
      <c r="E23" s="162">
        <f t="shared" si="1"/>
        <v>0</v>
      </c>
      <c r="F23" s="149" t="s">
        <v>131</v>
      </c>
      <c r="G23" s="476"/>
      <c r="H23" s="42"/>
      <c r="I23" s="42"/>
      <c r="J23" s="522"/>
    </row>
    <row r="24" spans="1:10" ht="12.75" customHeight="1">
      <c r="A24" s="141" t="s">
        <v>25</v>
      </c>
      <c r="B24" s="158" t="s">
        <v>154</v>
      </c>
      <c r="C24" s="151">
        <f>+C25+C26+C27+C28+C29</f>
        <v>0</v>
      </c>
      <c r="D24" s="466"/>
      <c r="E24" s="162">
        <f t="shared" si="1"/>
        <v>0</v>
      </c>
      <c r="F24" s="159" t="s">
        <v>129</v>
      </c>
      <c r="G24" s="476"/>
      <c r="H24" s="42"/>
      <c r="I24" s="42"/>
      <c r="J24" s="522"/>
    </row>
    <row r="25" spans="1:10" ht="12.75" customHeight="1">
      <c r="A25" s="143" t="s">
        <v>26</v>
      </c>
      <c r="B25" s="157" t="s">
        <v>155</v>
      </c>
      <c r="C25" s="42"/>
      <c r="D25" s="467"/>
      <c r="E25" s="162">
        <f t="shared" si="1"/>
        <v>0</v>
      </c>
      <c r="F25" s="159" t="s">
        <v>306</v>
      </c>
      <c r="G25" s="476"/>
      <c r="H25" s="42"/>
      <c r="I25" s="42"/>
      <c r="J25" s="522"/>
    </row>
    <row r="26" spans="1:10" ht="12.75" customHeight="1">
      <c r="A26" s="141" t="s">
        <v>27</v>
      </c>
      <c r="B26" s="157" t="s">
        <v>156</v>
      </c>
      <c r="C26" s="42"/>
      <c r="D26" s="467"/>
      <c r="E26" s="162">
        <f t="shared" si="1"/>
        <v>0</v>
      </c>
      <c r="F26" s="154"/>
      <c r="G26" s="476"/>
      <c r="H26" s="42"/>
      <c r="I26" s="42"/>
      <c r="J26" s="522"/>
    </row>
    <row r="27" spans="1:10" ht="12.75" customHeight="1">
      <c r="A27" s="143" t="s">
        <v>28</v>
      </c>
      <c r="B27" s="156" t="s">
        <v>157</v>
      </c>
      <c r="C27" s="42"/>
      <c r="D27" s="467"/>
      <c r="E27" s="467"/>
      <c r="F27" s="52"/>
      <c r="G27" s="476"/>
      <c r="H27" s="42"/>
      <c r="I27" s="42"/>
      <c r="J27" s="522"/>
    </row>
    <row r="28" spans="1:10" ht="12.75" customHeight="1">
      <c r="A28" s="141" t="s">
        <v>29</v>
      </c>
      <c r="B28" s="160" t="s">
        <v>158</v>
      </c>
      <c r="C28" s="42"/>
      <c r="D28" s="59"/>
      <c r="E28" s="59"/>
      <c r="F28" s="31"/>
      <c r="G28" s="476"/>
      <c r="H28" s="42"/>
      <c r="I28" s="42"/>
      <c r="J28" s="522"/>
    </row>
    <row r="29" spans="1:10" ht="12.75" customHeight="1" thickBot="1">
      <c r="A29" s="143" t="s">
        <v>30</v>
      </c>
      <c r="B29" s="161" t="s">
        <v>159</v>
      </c>
      <c r="C29" s="42"/>
      <c r="D29" s="467"/>
      <c r="E29" s="467"/>
      <c r="F29" s="52"/>
      <c r="G29" s="476"/>
      <c r="H29" s="481"/>
      <c r="I29" s="481"/>
      <c r="J29" s="522"/>
    </row>
    <row r="30" spans="1:10" ht="21.75" customHeight="1" thickBot="1">
      <c r="A30" s="146" t="s">
        <v>31</v>
      </c>
      <c r="B30" s="54" t="s">
        <v>303</v>
      </c>
      <c r="C30" s="463">
        <f>+C18+C24</f>
        <v>18000000</v>
      </c>
      <c r="D30" s="463">
        <f>+D18+D24</f>
        <v>21415000</v>
      </c>
      <c r="E30" s="463">
        <f>+E18+E24</f>
        <v>39415000</v>
      </c>
      <c r="F30" s="54" t="s">
        <v>307</v>
      </c>
      <c r="G30" s="463">
        <f>SUM(G18:G29)</f>
        <v>0</v>
      </c>
      <c r="H30" s="485"/>
      <c r="I30" s="486"/>
      <c r="J30" s="522"/>
    </row>
    <row r="31" spans="1:10" ht="13.5" thickBot="1">
      <c r="A31" s="146" t="s">
        <v>32</v>
      </c>
      <c r="B31" s="152" t="s">
        <v>308</v>
      </c>
      <c r="C31" s="153">
        <f>+C17+C30</f>
        <v>18000000</v>
      </c>
      <c r="D31" s="153">
        <f>+D17+D30</f>
        <v>21415000</v>
      </c>
      <c r="E31" s="153">
        <f>+E17+E30</f>
        <v>39415000</v>
      </c>
      <c r="F31" s="152" t="s">
        <v>309</v>
      </c>
      <c r="G31" s="425">
        <f>+G17+G30</f>
        <v>18000000</v>
      </c>
      <c r="H31" s="482">
        <f>+H17+H30</f>
        <v>21415000</v>
      </c>
      <c r="I31" s="483">
        <f>+I17+I30</f>
        <v>39415000</v>
      </c>
      <c r="J31" s="522"/>
    </row>
    <row r="32" spans="1:10" ht="13.5" thickBot="1">
      <c r="A32" s="146" t="s">
        <v>33</v>
      </c>
      <c r="B32" s="152" t="s">
        <v>105</v>
      </c>
      <c r="C32" s="153">
        <f>IF(C17-G17&lt;0,G17-C17,"-")</f>
        <v>18000000</v>
      </c>
      <c r="D32" s="153">
        <f>IF(D17-H17&lt;0,H17-D17,"-")</f>
        <v>21415000</v>
      </c>
      <c r="E32" s="153">
        <f>IF(E17-I17&lt;0,I17-E17,"-")</f>
        <v>39415000</v>
      </c>
      <c r="F32" s="152" t="s">
        <v>106</v>
      </c>
      <c r="G32" s="425" t="str">
        <f>IF(C17-G17&gt;0,C17-G17,"-")</f>
        <v>-</v>
      </c>
      <c r="H32" s="487"/>
      <c r="I32" s="488"/>
      <c r="J32" s="522"/>
    </row>
    <row r="33" spans="1:10" ht="13.5" thickBot="1">
      <c r="A33" s="146" t="s">
        <v>34</v>
      </c>
      <c r="B33" s="152" t="s">
        <v>147</v>
      </c>
      <c r="C33" s="153" t="str">
        <f>IF(C17+C30-G26&lt;0,G26-(C17+C30),"-")</f>
        <v>-</v>
      </c>
      <c r="D33" s="489"/>
      <c r="E33" s="425"/>
      <c r="F33" s="152" t="s">
        <v>148</v>
      </c>
      <c r="G33" s="425">
        <f>IF(C17+C30-G26&gt;0,C17+C30-G26,"-")</f>
        <v>18000000</v>
      </c>
      <c r="H33" s="482">
        <f>IF(D17+D30-H26&gt;0,D17+D30-H26,"-")</f>
        <v>21415000</v>
      </c>
      <c r="I33" s="483">
        <f>IF(E17+E30-I26&gt;0,E17+E30-I26,"-")</f>
        <v>39415000</v>
      </c>
      <c r="J33" s="522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" t="s">
        <v>97</v>
      </c>
      <c r="E1" s="58" t="s">
        <v>100</v>
      </c>
    </row>
    <row r="3" spans="1:5" ht="12.75">
      <c r="A3" s="60"/>
      <c r="B3" s="61"/>
      <c r="C3" s="60"/>
      <c r="D3" s="63"/>
      <c r="E3" s="61"/>
    </row>
    <row r="4" spans="1:5" ht="15.75">
      <c r="A4" s="45" t="str">
        <f>+ÖSSZEFÜGGÉSEK!A5</f>
        <v>2016. évi előirányzat BEVÉTELEK</v>
      </c>
      <c r="B4" s="62"/>
      <c r="C4" s="69"/>
      <c r="D4" s="63"/>
      <c r="E4" s="61"/>
    </row>
    <row r="5" spans="1:5" ht="12.75">
      <c r="A5" s="60"/>
      <c r="B5" s="61"/>
      <c r="C5" s="60"/>
      <c r="D5" s="63"/>
      <c r="E5" s="61"/>
    </row>
    <row r="6" spans="1:5" ht="12.75">
      <c r="A6" s="60" t="s">
        <v>435</v>
      </c>
      <c r="B6" s="61">
        <f>+'1.1.sz.mell.'!C62</f>
        <v>231925000</v>
      </c>
      <c r="C6" s="60" t="s">
        <v>399</v>
      </c>
      <c r="D6" s="63">
        <f>+'2.1.sz.mell  '!C18+'2.2.sz.mell  '!C17</f>
        <v>231925000</v>
      </c>
      <c r="E6" s="61">
        <f aca="true" t="shared" si="0" ref="E6:E15">+B6-D6</f>
        <v>0</v>
      </c>
    </row>
    <row r="7" spans="1:5" ht="12.75">
      <c r="A7" s="60" t="s">
        <v>436</v>
      </c>
      <c r="B7" s="61">
        <f>+'1.1.sz.mell.'!C86</f>
        <v>27118000</v>
      </c>
      <c r="C7" s="60" t="s">
        <v>400</v>
      </c>
      <c r="D7" s="63">
        <f>+'2.1.sz.mell  '!C29+'2.2.sz.mell  '!C30</f>
        <v>27118000</v>
      </c>
      <c r="E7" s="61">
        <f t="shared" si="0"/>
        <v>0</v>
      </c>
    </row>
    <row r="8" spans="1:5" ht="12.75">
      <c r="A8" s="60" t="s">
        <v>437</v>
      </c>
      <c r="B8" s="61">
        <f>+'1.1.sz.mell.'!C87</f>
        <v>259043000</v>
      </c>
      <c r="C8" s="60" t="s">
        <v>401</v>
      </c>
      <c r="D8" s="63">
        <f>+'2.1.sz.mell  '!C30+'2.2.sz.mell  '!C31</f>
        <v>259043000</v>
      </c>
      <c r="E8" s="61">
        <f t="shared" si="0"/>
        <v>0</v>
      </c>
    </row>
    <row r="9" spans="1:5" ht="12.75">
      <c r="A9" s="60"/>
      <c r="B9" s="61"/>
      <c r="C9" s="60"/>
      <c r="D9" s="63"/>
      <c r="E9" s="61"/>
    </row>
    <row r="10" spans="1:5" ht="12.75">
      <c r="A10" s="60"/>
      <c r="B10" s="61"/>
      <c r="C10" s="60"/>
      <c r="D10" s="63"/>
      <c r="E10" s="61"/>
    </row>
    <row r="11" spans="1:5" ht="15.75">
      <c r="A11" s="45" t="str">
        <f>+ÖSSZEFÜGGÉSEK!A12</f>
        <v>2016. évi előirányzat KIADÁSOK</v>
      </c>
      <c r="B11" s="62"/>
      <c r="C11" s="69"/>
      <c r="D11" s="63"/>
      <c r="E11" s="61"/>
    </row>
    <row r="12" spans="1:5" ht="12.75">
      <c r="A12" s="60"/>
      <c r="B12" s="61"/>
      <c r="C12" s="60"/>
      <c r="D12" s="63"/>
      <c r="E12" s="61"/>
    </row>
    <row r="13" spans="1:5" ht="12.75">
      <c r="A13" s="60" t="s">
        <v>438</v>
      </c>
      <c r="B13" s="61">
        <f>+'1.1.sz.mell.'!C128</f>
        <v>259043000</v>
      </c>
      <c r="C13" s="60" t="s">
        <v>402</v>
      </c>
      <c r="D13" s="63">
        <f>+'2.1.sz.mell  '!G18+'2.2.sz.mell  '!G17</f>
        <v>259043000</v>
      </c>
      <c r="E13" s="61">
        <f t="shared" si="0"/>
        <v>0</v>
      </c>
    </row>
    <row r="14" spans="1:5" ht="12.75">
      <c r="A14" s="60" t="s">
        <v>439</v>
      </c>
      <c r="B14" s="61">
        <f>+'1.1.sz.mell.'!C153</f>
        <v>0</v>
      </c>
      <c r="C14" s="60" t="s">
        <v>403</v>
      </c>
      <c r="D14" s="63">
        <f>+'2.1.sz.mell  '!G29+'2.2.sz.mell  '!G30</f>
        <v>0</v>
      </c>
      <c r="E14" s="61">
        <f t="shared" si="0"/>
        <v>0</v>
      </c>
    </row>
    <row r="15" spans="1:5" ht="12.75">
      <c r="A15" s="60" t="s">
        <v>440</v>
      </c>
      <c r="B15" s="61">
        <f>+'1.1.sz.mell.'!C154</f>
        <v>259043000</v>
      </c>
      <c r="C15" s="60" t="s">
        <v>404</v>
      </c>
      <c r="D15" s="63">
        <f>+'2.1.sz.mell  '!G30+'2.2.sz.mell  '!G31</f>
        <v>259043000</v>
      </c>
      <c r="E15" s="61">
        <f t="shared" si="0"/>
        <v>0</v>
      </c>
    </row>
    <row r="16" spans="1:5" ht="12.75">
      <c r="A16" s="56"/>
      <c r="B16" s="56"/>
      <c r="C16" s="60"/>
      <c r="D16" s="63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1">
      <selection activeCell="F23" sqref="F23"/>
    </sheetView>
  </sheetViews>
  <sheetFormatPr defaultColWidth="9.00390625" defaultRowHeight="12.75"/>
  <cols>
    <col min="1" max="1" width="47.125" style="29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526" t="s">
        <v>0</v>
      </c>
      <c r="B1" s="526"/>
      <c r="C1" s="526"/>
      <c r="D1" s="526"/>
    </row>
    <row r="2" spans="1:4" ht="22.5" customHeight="1" thickBot="1">
      <c r="A2" s="74"/>
      <c r="B2" s="35"/>
      <c r="C2" s="35"/>
      <c r="D2" s="385" t="s">
        <v>456</v>
      </c>
    </row>
    <row r="3" spans="1:6" s="30" customFormat="1" ht="44.25" customHeight="1" thickBot="1">
      <c r="A3" s="75" t="s">
        <v>52</v>
      </c>
      <c r="B3" s="76" t="s">
        <v>53</v>
      </c>
      <c r="C3" s="76" t="s">
        <v>54</v>
      </c>
      <c r="D3" s="436" t="s">
        <v>544</v>
      </c>
      <c r="E3" s="443" t="s">
        <v>588</v>
      </c>
      <c r="F3" s="444" t="s">
        <v>592</v>
      </c>
    </row>
    <row r="4" spans="1:6" s="35" customFormat="1" ht="12" customHeight="1" thickBot="1">
      <c r="A4" s="33" t="s">
        <v>405</v>
      </c>
      <c r="B4" s="34" t="s">
        <v>406</v>
      </c>
      <c r="C4" s="34" t="s">
        <v>407</v>
      </c>
      <c r="D4" s="437" t="s">
        <v>409</v>
      </c>
      <c r="E4" s="447"/>
      <c r="F4" s="448"/>
    </row>
    <row r="5" spans="1:6" ht="15.75" customHeight="1">
      <c r="A5" s="379" t="s">
        <v>555</v>
      </c>
      <c r="B5" s="380">
        <v>2000000</v>
      </c>
      <c r="C5" s="235" t="s">
        <v>536</v>
      </c>
      <c r="D5" s="380">
        <v>2000000</v>
      </c>
      <c r="E5" s="445"/>
      <c r="F5" s="446">
        <f>E5+D5</f>
        <v>2000000</v>
      </c>
    </row>
    <row r="6" spans="1:6" ht="15.75" customHeight="1">
      <c r="A6" s="386" t="s">
        <v>553</v>
      </c>
      <c r="B6" s="381">
        <v>150000</v>
      </c>
      <c r="C6" s="382" t="s">
        <v>536</v>
      </c>
      <c r="D6" s="381">
        <v>150000</v>
      </c>
      <c r="E6" s="442"/>
      <c r="F6" s="446">
        <f aca="true" t="shared" si="0" ref="F6:F16">E6+D6</f>
        <v>150000</v>
      </c>
    </row>
    <row r="7" spans="1:6" ht="15.75" customHeight="1">
      <c r="A7" s="379" t="s">
        <v>546</v>
      </c>
      <c r="B7" s="380">
        <v>1000000</v>
      </c>
      <c r="C7" s="235" t="s">
        <v>536</v>
      </c>
      <c r="D7" s="380">
        <v>1000000</v>
      </c>
      <c r="E7" s="442"/>
      <c r="F7" s="446">
        <f t="shared" si="0"/>
        <v>1000000</v>
      </c>
    </row>
    <row r="8" spans="1:6" ht="15.75" customHeight="1">
      <c r="A8" s="379" t="s">
        <v>547</v>
      </c>
      <c r="B8" s="380">
        <v>1500000</v>
      </c>
      <c r="C8" s="235" t="s">
        <v>536</v>
      </c>
      <c r="D8" s="380">
        <v>1500000</v>
      </c>
      <c r="E8" s="442"/>
      <c r="F8" s="446">
        <f t="shared" si="0"/>
        <v>1500000</v>
      </c>
    </row>
    <row r="9" spans="1:6" ht="15.75" customHeight="1">
      <c r="A9" s="379" t="s">
        <v>548</v>
      </c>
      <c r="B9" s="380">
        <v>1000000</v>
      </c>
      <c r="C9" s="235" t="s">
        <v>536</v>
      </c>
      <c r="D9" s="380">
        <v>1000000</v>
      </c>
      <c r="E9" s="442"/>
      <c r="F9" s="446">
        <f t="shared" si="0"/>
        <v>1000000</v>
      </c>
    </row>
    <row r="10" spans="1:6" ht="15.75" customHeight="1">
      <c r="A10" s="379" t="s">
        <v>549</v>
      </c>
      <c r="B10" s="380">
        <v>850000</v>
      </c>
      <c r="C10" s="235" t="s">
        <v>550</v>
      </c>
      <c r="D10" s="380">
        <v>850000</v>
      </c>
      <c r="E10" s="442"/>
      <c r="F10" s="446">
        <f t="shared" si="0"/>
        <v>850000</v>
      </c>
    </row>
    <row r="11" spans="1:6" ht="15.75" customHeight="1">
      <c r="A11" s="379" t="s">
        <v>551</v>
      </c>
      <c r="B11" s="380">
        <v>4500000</v>
      </c>
      <c r="C11" s="235" t="s">
        <v>536</v>
      </c>
      <c r="D11" s="380">
        <v>4500000</v>
      </c>
      <c r="E11" s="442"/>
      <c r="F11" s="446">
        <f t="shared" si="0"/>
        <v>4500000</v>
      </c>
    </row>
    <row r="12" spans="1:6" ht="15.75" customHeight="1">
      <c r="A12" s="451" t="s">
        <v>593</v>
      </c>
      <c r="B12" s="380"/>
      <c r="C12" s="235"/>
      <c r="D12" s="438"/>
      <c r="E12" s="442">
        <v>7000000</v>
      </c>
      <c r="F12" s="446">
        <f t="shared" si="0"/>
        <v>7000000</v>
      </c>
    </row>
    <row r="13" spans="1:6" ht="27.75" customHeight="1">
      <c r="A13" s="379" t="s">
        <v>594</v>
      </c>
      <c r="B13" s="380"/>
      <c r="C13" s="235"/>
      <c r="D13" s="438"/>
      <c r="E13" s="442">
        <v>5500000</v>
      </c>
      <c r="F13" s="446">
        <f t="shared" si="0"/>
        <v>5500000</v>
      </c>
    </row>
    <row r="14" spans="1:6" ht="15.75" customHeight="1">
      <c r="A14" s="379" t="s">
        <v>595</v>
      </c>
      <c r="B14" s="19"/>
      <c r="C14" s="233"/>
      <c r="D14" s="439"/>
      <c r="E14" s="442">
        <v>6045000</v>
      </c>
      <c r="F14" s="446">
        <f t="shared" si="0"/>
        <v>6045000</v>
      </c>
    </row>
    <row r="15" spans="1:6" ht="15.75" customHeight="1">
      <c r="A15" s="379" t="s">
        <v>596</v>
      </c>
      <c r="B15" s="19"/>
      <c r="C15" s="233"/>
      <c r="D15" s="439"/>
      <c r="E15" s="442">
        <v>1000000</v>
      </c>
      <c r="F15" s="446">
        <f t="shared" si="0"/>
        <v>1000000</v>
      </c>
    </row>
    <row r="16" spans="1:6" ht="15.75" customHeight="1">
      <c r="A16" s="232"/>
      <c r="B16" s="19"/>
      <c r="C16" s="233"/>
      <c r="D16" s="439"/>
      <c r="E16" s="442"/>
      <c r="F16" s="446">
        <f t="shared" si="0"/>
        <v>0</v>
      </c>
    </row>
    <row r="17" spans="1:6" ht="15.75" customHeight="1">
      <c r="A17" s="232"/>
      <c r="B17" s="19"/>
      <c r="C17" s="233"/>
      <c r="D17" s="439"/>
      <c r="E17" s="442"/>
      <c r="F17" s="383"/>
    </row>
    <row r="18" spans="1:6" ht="15.75" customHeight="1" thickBot="1">
      <c r="A18" s="36"/>
      <c r="B18" s="20"/>
      <c r="C18" s="234"/>
      <c r="D18" s="440"/>
      <c r="E18" s="449"/>
      <c r="F18" s="450"/>
    </row>
    <row r="19" spans="1:6" s="39" customFormat="1" ht="18" customHeight="1" thickBot="1">
      <c r="A19" s="77" t="s">
        <v>51</v>
      </c>
      <c r="B19" s="37">
        <f>SUM(B5:B18)</f>
        <v>11000000</v>
      </c>
      <c r="C19" s="51"/>
      <c r="D19" s="441">
        <f>SUM(D5:D18)</f>
        <v>11000000</v>
      </c>
      <c r="E19" s="502">
        <f>SUM(E5:E18)</f>
        <v>19545000</v>
      </c>
      <c r="F19" s="38">
        <f>SUM(F5:F18)</f>
        <v>30545000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……/2016.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E28" sqref="E28"/>
    </sheetView>
  </sheetViews>
  <sheetFormatPr defaultColWidth="9.00390625" defaultRowHeight="12.75"/>
  <cols>
    <col min="1" max="1" width="43.625" style="29" bestFit="1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526" t="s">
        <v>554</v>
      </c>
      <c r="B1" s="526"/>
      <c r="C1" s="526"/>
      <c r="D1" s="526"/>
    </row>
    <row r="2" spans="1:4" ht="22.5" customHeight="1" thickBot="1">
      <c r="A2" s="74"/>
      <c r="B2" s="35"/>
      <c r="C2" s="35"/>
      <c r="D2" s="385" t="s">
        <v>458</v>
      </c>
    </row>
    <row r="3" spans="1:6" s="30" customFormat="1" ht="44.25" customHeight="1" thickBot="1">
      <c r="A3" s="75" t="s">
        <v>55</v>
      </c>
      <c r="B3" s="76" t="s">
        <v>53</v>
      </c>
      <c r="C3" s="76" t="s">
        <v>54</v>
      </c>
      <c r="D3" s="436" t="s">
        <v>544</v>
      </c>
      <c r="E3" s="443" t="s">
        <v>588</v>
      </c>
      <c r="F3" s="444" t="s">
        <v>592</v>
      </c>
    </row>
    <row r="4" spans="1:6" s="35" customFormat="1" ht="12" customHeight="1" thickBot="1">
      <c r="A4" s="33" t="s">
        <v>405</v>
      </c>
      <c r="B4" s="34" t="s">
        <v>406</v>
      </c>
      <c r="C4" s="34" t="s">
        <v>407</v>
      </c>
      <c r="D4" s="437" t="s">
        <v>409</v>
      </c>
      <c r="E4" s="447"/>
      <c r="F4" s="448"/>
    </row>
    <row r="5" spans="1:6" ht="15.75" customHeight="1">
      <c r="A5" s="232" t="s">
        <v>552</v>
      </c>
      <c r="B5" s="19">
        <v>5000000</v>
      </c>
      <c r="C5" s="233" t="s">
        <v>536</v>
      </c>
      <c r="D5" s="439">
        <v>5000000</v>
      </c>
      <c r="E5" s="453"/>
      <c r="F5" s="453">
        <f aca="true" t="shared" si="0" ref="F5:F10">D5+E5</f>
        <v>5000000</v>
      </c>
    </row>
    <row r="6" spans="1:6" ht="15.75" customHeight="1">
      <c r="A6" s="376" t="s">
        <v>545</v>
      </c>
      <c r="B6" s="378">
        <v>2000000</v>
      </c>
      <c r="C6" s="377" t="s">
        <v>536</v>
      </c>
      <c r="D6" s="452">
        <v>2000000</v>
      </c>
      <c r="E6" s="378"/>
      <c r="F6" s="453">
        <f t="shared" si="0"/>
        <v>2000000</v>
      </c>
    </row>
    <row r="7" spans="1:6" ht="15.75" customHeight="1">
      <c r="A7" s="379" t="s">
        <v>597</v>
      </c>
      <c r="B7" s="19"/>
      <c r="C7" s="233"/>
      <c r="D7" s="439"/>
      <c r="E7" s="378">
        <v>392000</v>
      </c>
      <c r="F7" s="453">
        <f t="shared" si="0"/>
        <v>392000</v>
      </c>
    </row>
    <row r="8" spans="1:6" ht="15.75" customHeight="1">
      <c r="A8" s="379" t="s">
        <v>598</v>
      </c>
      <c r="B8" s="19"/>
      <c r="C8" s="233"/>
      <c r="D8" s="439"/>
      <c r="E8" s="378">
        <v>1478000</v>
      </c>
      <c r="F8" s="453">
        <f t="shared" si="0"/>
        <v>1478000</v>
      </c>
    </row>
    <row r="9" spans="1:6" ht="15.75" customHeight="1">
      <c r="A9" s="232"/>
      <c r="B9" s="19"/>
      <c r="C9" s="233"/>
      <c r="D9" s="439"/>
      <c r="E9" s="378"/>
      <c r="F9" s="453">
        <f t="shared" si="0"/>
        <v>0</v>
      </c>
    </row>
    <row r="10" spans="1:6" ht="15.75" customHeight="1">
      <c r="A10" s="232"/>
      <c r="B10" s="19"/>
      <c r="C10" s="233"/>
      <c r="D10" s="439"/>
      <c r="E10" s="378"/>
      <c r="F10" s="453">
        <f t="shared" si="0"/>
        <v>0</v>
      </c>
    </row>
    <row r="11" spans="1:6" ht="15.75" customHeight="1">
      <c r="A11" s="232"/>
      <c r="B11" s="19"/>
      <c r="C11" s="233"/>
      <c r="D11" s="439"/>
      <c r="E11" s="378"/>
      <c r="F11" s="378"/>
    </row>
    <row r="12" spans="1:6" ht="15.75" customHeight="1">
      <c r="A12" s="384"/>
      <c r="B12" s="19"/>
      <c r="C12" s="233"/>
      <c r="D12" s="439"/>
      <c r="E12" s="378"/>
      <c r="F12" s="378"/>
    </row>
    <row r="13" spans="1:6" ht="15.75" customHeight="1">
      <c r="A13" s="232"/>
      <c r="B13" s="19"/>
      <c r="C13" s="233"/>
      <c r="D13" s="439"/>
      <c r="E13" s="378"/>
      <c r="F13" s="378"/>
    </row>
    <row r="14" spans="1:6" ht="15.75" customHeight="1">
      <c r="A14" s="232"/>
      <c r="B14" s="19"/>
      <c r="C14" s="233"/>
      <c r="D14" s="439"/>
      <c r="E14" s="378"/>
      <c r="F14" s="378"/>
    </row>
    <row r="15" spans="1:6" ht="15.75" customHeight="1">
      <c r="A15" s="232"/>
      <c r="B15" s="19"/>
      <c r="C15" s="233"/>
      <c r="D15" s="439"/>
      <c r="E15" s="378"/>
      <c r="F15" s="378"/>
    </row>
    <row r="16" spans="1:6" ht="15.75" customHeight="1">
      <c r="A16" s="232"/>
      <c r="B16" s="19"/>
      <c r="C16" s="233"/>
      <c r="D16" s="439"/>
      <c r="E16" s="378"/>
      <c r="F16" s="378"/>
    </row>
    <row r="17" spans="1:6" ht="15.75" customHeight="1">
      <c r="A17" s="232"/>
      <c r="B17" s="19"/>
      <c r="C17" s="233"/>
      <c r="D17" s="439"/>
      <c r="E17" s="378"/>
      <c r="F17" s="378"/>
    </row>
    <row r="18" spans="1:6" ht="15.75" customHeight="1" thickBot="1">
      <c r="A18" s="36"/>
      <c r="B18" s="20"/>
      <c r="C18" s="234"/>
      <c r="D18" s="440"/>
      <c r="E18" s="454"/>
      <c r="F18" s="454"/>
    </row>
    <row r="19" spans="1:6" s="39" customFormat="1" ht="18" customHeight="1" thickBot="1">
      <c r="A19" s="77" t="s">
        <v>51</v>
      </c>
      <c r="B19" s="37">
        <f>SUM(B5:B18)</f>
        <v>7000000</v>
      </c>
      <c r="C19" s="51"/>
      <c r="D19" s="441">
        <f>SUM(D5:D18)</f>
        <v>7000000</v>
      </c>
      <c r="E19" s="441">
        <f>SUM(E5:E18)</f>
        <v>1870000</v>
      </c>
      <c r="F19" s="539">
        <f>SUM(F5:F18)</f>
        <v>8870000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10" zoomScaleNormal="110" zoomScaleSheetLayoutView="85" workbookViewId="0" topLeftCell="A85">
      <selection activeCell="D101" sqref="D101"/>
    </sheetView>
  </sheetViews>
  <sheetFormatPr defaultColWidth="9.00390625" defaultRowHeight="12.75"/>
  <cols>
    <col min="1" max="1" width="19.50390625" style="180" customWidth="1"/>
    <col min="2" max="2" width="72.00390625" style="181" customWidth="1"/>
    <col min="3" max="3" width="25.00390625" style="182" customWidth="1"/>
    <col min="4" max="4" width="12.00390625" style="2" bestFit="1" customWidth="1"/>
    <col min="5" max="5" width="14.00390625" style="2" bestFit="1" customWidth="1"/>
    <col min="6" max="16384" width="9.375" style="2" customWidth="1"/>
  </cols>
  <sheetData>
    <row r="1" spans="1:3" s="1" customFormat="1" ht="16.5" customHeight="1" thickBot="1">
      <c r="A1" s="87"/>
      <c r="B1" s="89"/>
      <c r="C1" s="110" t="str">
        <f>+CONCATENATE("9.1. melléklet a ……/",LEFT(ÖSSZEFÜGGÉSEK!A5,4),". (….) önkormányzati rendelethez")</f>
        <v>9.1. melléklet a ……/2016. (….) önkormányzati rendelethez</v>
      </c>
    </row>
    <row r="2" spans="1:3" s="46" customFormat="1" ht="21" customHeight="1">
      <c r="A2" s="187" t="s">
        <v>49</v>
      </c>
      <c r="B2" s="164" t="s">
        <v>137</v>
      </c>
      <c r="C2" s="333" t="s">
        <v>536</v>
      </c>
    </row>
    <row r="3" spans="1:3" s="46" customFormat="1" ht="16.5" thickBot="1">
      <c r="A3" s="90" t="s">
        <v>133</v>
      </c>
      <c r="B3" s="165" t="s">
        <v>314</v>
      </c>
      <c r="C3" s="243" t="s">
        <v>42</v>
      </c>
    </row>
    <row r="4" spans="1:3" s="47" customFormat="1" ht="15.75" customHeight="1" thickBot="1">
      <c r="A4" s="91"/>
      <c r="B4" s="91"/>
      <c r="C4" s="92" t="s">
        <v>591</v>
      </c>
    </row>
    <row r="5" spans="1:5" ht="26.25" thickBot="1">
      <c r="A5" s="188" t="s">
        <v>135</v>
      </c>
      <c r="B5" s="93" t="s">
        <v>44</v>
      </c>
      <c r="C5" s="612" t="s">
        <v>45</v>
      </c>
      <c r="D5" s="624" t="s">
        <v>585</v>
      </c>
      <c r="E5" s="625" t="s">
        <v>592</v>
      </c>
    </row>
    <row r="6" spans="1:5" s="40" customFormat="1" ht="12.75" customHeight="1" thickBot="1">
      <c r="A6" s="78" t="s">
        <v>405</v>
      </c>
      <c r="B6" s="79" t="s">
        <v>406</v>
      </c>
      <c r="C6" s="541" t="s">
        <v>407</v>
      </c>
      <c r="D6" s="614"/>
      <c r="E6" s="615"/>
    </row>
    <row r="7" spans="1:5" s="40" customFormat="1" ht="15.75" customHeight="1" thickBot="1">
      <c r="A7" s="94"/>
      <c r="B7" s="95" t="s">
        <v>46</v>
      </c>
      <c r="C7" s="613"/>
      <c r="D7" s="614"/>
      <c r="E7" s="615"/>
    </row>
    <row r="8" spans="1:5" s="40" customFormat="1" ht="12" customHeight="1" thickBot="1">
      <c r="A8" s="26" t="s">
        <v>7</v>
      </c>
      <c r="B8" s="17" t="s">
        <v>161</v>
      </c>
      <c r="C8" s="342">
        <f>+C9+C10+C11+C12+C13+C14</f>
        <v>126038000</v>
      </c>
      <c r="D8" s="342">
        <f>+D9+D10+D11+D12+D13+D14</f>
        <v>1025660</v>
      </c>
      <c r="E8" s="342">
        <f>+E9+E10+E11+E12+E13+E14</f>
        <v>127063660</v>
      </c>
    </row>
    <row r="9" spans="1:5" s="48" customFormat="1" ht="12" customHeight="1">
      <c r="A9" s="206" t="s">
        <v>68</v>
      </c>
      <c r="B9" s="193" t="s">
        <v>162</v>
      </c>
      <c r="C9" s="343">
        <v>55731000</v>
      </c>
      <c r="D9" s="623"/>
      <c r="E9" s="631">
        <f>SUM(C9:D9)</f>
        <v>55731000</v>
      </c>
    </row>
    <row r="10" spans="1:5" s="49" customFormat="1" ht="12" customHeight="1">
      <c r="A10" s="207" t="s">
        <v>69</v>
      </c>
      <c r="B10" s="194" t="s">
        <v>163</v>
      </c>
      <c r="C10" s="344">
        <v>42092000</v>
      </c>
      <c r="D10" s="623"/>
      <c r="E10" s="631">
        <f>SUM(C10:D10)</f>
        <v>42092000</v>
      </c>
    </row>
    <row r="11" spans="1:5" s="49" customFormat="1" ht="12" customHeight="1">
      <c r="A11" s="207" t="s">
        <v>70</v>
      </c>
      <c r="B11" s="194" t="s">
        <v>164</v>
      </c>
      <c r="C11" s="344">
        <v>23379000</v>
      </c>
      <c r="D11" s="623">
        <f>173640+177706+282900</f>
        <v>634246</v>
      </c>
      <c r="E11" s="631">
        <f>SUM(C11:D11)</f>
        <v>24013246</v>
      </c>
    </row>
    <row r="12" spans="1:5" s="49" customFormat="1" ht="12" customHeight="1">
      <c r="A12" s="207" t="s">
        <v>71</v>
      </c>
      <c r="B12" s="194" t="s">
        <v>165</v>
      </c>
      <c r="C12" s="344">
        <v>1946000</v>
      </c>
      <c r="D12" s="623"/>
      <c r="E12" s="631">
        <f>SUM(C12:D12)</f>
        <v>1946000</v>
      </c>
    </row>
    <row r="13" spans="1:5" s="49" customFormat="1" ht="12" customHeight="1">
      <c r="A13" s="207" t="s">
        <v>94</v>
      </c>
      <c r="B13" s="194" t="s">
        <v>441</v>
      </c>
      <c r="C13" s="344">
        <v>2890000</v>
      </c>
      <c r="D13" s="623">
        <f>391414</f>
        <v>391414</v>
      </c>
      <c r="E13" s="631">
        <f>SUM(C13:D13)</f>
        <v>3281414</v>
      </c>
    </row>
    <row r="14" spans="1:5" s="48" customFormat="1" ht="12" customHeight="1" thickBot="1">
      <c r="A14" s="208" t="s">
        <v>72</v>
      </c>
      <c r="B14" s="195" t="s">
        <v>442</v>
      </c>
      <c r="C14" s="344"/>
      <c r="D14" s="623"/>
      <c r="E14" s="631">
        <f>SUM(C14:D14)</f>
        <v>0</v>
      </c>
    </row>
    <row r="15" spans="1:5" s="48" customFormat="1" ht="12" customHeight="1" thickBot="1">
      <c r="A15" s="26" t="s">
        <v>8</v>
      </c>
      <c r="B15" s="113" t="s">
        <v>166</v>
      </c>
      <c r="C15" s="342">
        <f>+C16+C17+C18+C19+C20+C21</f>
        <v>5120000</v>
      </c>
      <c r="D15" s="342">
        <f>+D16+D17+D18+D19+D20+D21</f>
        <v>1519001</v>
      </c>
      <c r="E15" s="342">
        <f>+E16+E17+E18+E19+E20+E21</f>
        <v>6639001</v>
      </c>
    </row>
    <row r="16" spans="1:5" s="48" customFormat="1" ht="12" customHeight="1">
      <c r="A16" s="206" t="s">
        <v>74</v>
      </c>
      <c r="B16" s="193" t="s">
        <v>167</v>
      </c>
      <c r="C16" s="343"/>
      <c r="D16" s="623"/>
      <c r="E16" s="631">
        <f>SUM(C16:D16)</f>
        <v>0</v>
      </c>
    </row>
    <row r="17" spans="1:5" s="48" customFormat="1" ht="12" customHeight="1">
      <c r="A17" s="207" t="s">
        <v>75</v>
      </c>
      <c r="B17" s="194" t="s">
        <v>168</v>
      </c>
      <c r="C17" s="344"/>
      <c r="D17" s="623"/>
      <c r="E17" s="631">
        <f>SUM(C17:D17)</f>
        <v>0</v>
      </c>
    </row>
    <row r="18" spans="1:5" s="48" customFormat="1" ht="12" customHeight="1">
      <c r="A18" s="207" t="s">
        <v>76</v>
      </c>
      <c r="B18" s="194" t="s">
        <v>334</v>
      </c>
      <c r="C18" s="344"/>
      <c r="D18" s="623"/>
      <c r="E18" s="631">
        <f>SUM(C18:D18)</f>
        <v>0</v>
      </c>
    </row>
    <row r="19" spans="1:5" s="48" customFormat="1" ht="12" customHeight="1">
      <c r="A19" s="207" t="s">
        <v>77</v>
      </c>
      <c r="B19" s="194" t="s">
        <v>335</v>
      </c>
      <c r="C19" s="344"/>
      <c r="D19" s="623"/>
      <c r="E19" s="631">
        <f>SUM(C19:D19)</f>
        <v>0</v>
      </c>
    </row>
    <row r="20" spans="1:5" s="48" customFormat="1" ht="12" customHeight="1">
      <c r="A20" s="207" t="s">
        <v>78</v>
      </c>
      <c r="B20" s="194" t="s">
        <v>443</v>
      </c>
      <c r="C20" s="344">
        <v>5120000</v>
      </c>
      <c r="D20" s="623"/>
      <c r="E20" s="631">
        <f>SUM(C20:D20)</f>
        <v>5120000</v>
      </c>
    </row>
    <row r="21" spans="1:5" s="49" customFormat="1" ht="12" customHeight="1" thickBot="1">
      <c r="A21" s="208" t="s">
        <v>84</v>
      </c>
      <c r="B21" s="195" t="s">
        <v>590</v>
      </c>
      <c r="C21" s="345"/>
      <c r="D21" s="623">
        <v>1519001</v>
      </c>
      <c r="E21" s="631">
        <f>SUM(C21:D21)</f>
        <v>1519001</v>
      </c>
    </row>
    <row r="22" spans="1:5" s="49" customFormat="1" ht="12" customHeight="1" thickBot="1">
      <c r="A22" s="26" t="s">
        <v>9</v>
      </c>
      <c r="B22" s="17" t="s">
        <v>170</v>
      </c>
      <c r="C22" s="342">
        <f>+C23+C24+C25+C26+C27</f>
        <v>0</v>
      </c>
      <c r="D22" s="342">
        <f>+D23+D24+D25+D26+D27</f>
        <v>0</v>
      </c>
      <c r="E22" s="342">
        <f>+E23+E24+E25+E26+E27</f>
        <v>0</v>
      </c>
    </row>
    <row r="23" spans="1:5" s="49" customFormat="1" ht="12" customHeight="1">
      <c r="A23" s="206" t="s">
        <v>57</v>
      </c>
      <c r="B23" s="193" t="s">
        <v>171</v>
      </c>
      <c r="C23" s="343"/>
      <c r="D23" s="618"/>
      <c r="E23" s="619"/>
    </row>
    <row r="24" spans="1:5" s="48" customFormat="1" ht="12" customHeight="1">
      <c r="A24" s="207" t="s">
        <v>58</v>
      </c>
      <c r="B24" s="194" t="s">
        <v>172</v>
      </c>
      <c r="C24" s="344"/>
      <c r="D24" s="616"/>
      <c r="E24" s="617"/>
    </row>
    <row r="25" spans="1:5" s="49" customFormat="1" ht="12" customHeight="1">
      <c r="A25" s="207" t="s">
        <v>59</v>
      </c>
      <c r="B25" s="194" t="s">
        <v>336</v>
      </c>
      <c r="C25" s="344"/>
      <c r="D25" s="618"/>
      <c r="E25" s="619"/>
    </row>
    <row r="26" spans="1:5" s="49" customFormat="1" ht="12" customHeight="1">
      <c r="A26" s="207" t="s">
        <v>60</v>
      </c>
      <c r="B26" s="194" t="s">
        <v>337</v>
      </c>
      <c r="C26" s="344"/>
      <c r="D26" s="618"/>
      <c r="E26" s="619"/>
    </row>
    <row r="27" spans="1:5" s="49" customFormat="1" ht="12" customHeight="1">
      <c r="A27" s="207" t="s">
        <v>107</v>
      </c>
      <c r="B27" s="194" t="s">
        <v>173</v>
      </c>
      <c r="C27" s="344"/>
      <c r="D27" s="618"/>
      <c r="E27" s="619"/>
    </row>
    <row r="28" spans="1:5" s="49" customFormat="1" ht="12" customHeight="1" thickBot="1">
      <c r="A28" s="208" t="s">
        <v>108</v>
      </c>
      <c r="B28" s="195" t="s">
        <v>174</v>
      </c>
      <c r="C28" s="345"/>
      <c r="D28" s="618"/>
      <c r="E28" s="619"/>
    </row>
    <row r="29" spans="1:5" s="49" customFormat="1" ht="12" customHeight="1" thickBot="1">
      <c r="A29" s="26" t="s">
        <v>109</v>
      </c>
      <c r="B29" s="17" t="s">
        <v>175</v>
      </c>
      <c r="C29" s="346">
        <f>+C30+C34+C35+C36</f>
        <v>73000000</v>
      </c>
      <c r="D29" s="346">
        <f>+D30+D34+D35+D36</f>
        <v>0</v>
      </c>
      <c r="E29" s="346">
        <f>+E30+E34+E35+E36</f>
        <v>73000000</v>
      </c>
    </row>
    <row r="30" spans="1:5" s="49" customFormat="1" ht="12" customHeight="1">
      <c r="A30" s="206" t="s">
        <v>176</v>
      </c>
      <c r="B30" s="193" t="s">
        <v>410</v>
      </c>
      <c r="C30" s="347">
        <f>+C31+C32+C33</f>
        <v>65850000</v>
      </c>
      <c r="D30" s="632"/>
      <c r="E30" s="633">
        <f>SUM(C30:D30)</f>
        <v>65850000</v>
      </c>
    </row>
    <row r="31" spans="1:5" s="49" customFormat="1" ht="12" customHeight="1">
      <c r="A31" s="207" t="s">
        <v>177</v>
      </c>
      <c r="B31" s="194" t="s">
        <v>182</v>
      </c>
      <c r="C31" s="344">
        <v>2850000</v>
      </c>
      <c r="D31" s="632"/>
      <c r="E31" s="633">
        <f aca="true" t="shared" si="0" ref="E31:E36">SUM(C31:D31)</f>
        <v>2850000</v>
      </c>
    </row>
    <row r="32" spans="1:5" s="49" customFormat="1" ht="12" customHeight="1">
      <c r="A32" s="207" t="s">
        <v>178</v>
      </c>
      <c r="B32" s="194" t="s">
        <v>183</v>
      </c>
      <c r="C32" s="344"/>
      <c r="D32" s="632"/>
      <c r="E32" s="633">
        <f t="shared" si="0"/>
        <v>0</v>
      </c>
    </row>
    <row r="33" spans="1:5" s="49" customFormat="1" ht="12" customHeight="1">
      <c r="A33" s="207" t="s">
        <v>346</v>
      </c>
      <c r="B33" s="236" t="s">
        <v>347</v>
      </c>
      <c r="C33" s="344">
        <v>63000000</v>
      </c>
      <c r="D33" s="632"/>
      <c r="E33" s="633">
        <f t="shared" si="0"/>
        <v>63000000</v>
      </c>
    </row>
    <row r="34" spans="1:5" s="49" customFormat="1" ht="12" customHeight="1">
      <c r="A34" s="207" t="s">
        <v>179</v>
      </c>
      <c r="B34" s="194" t="s">
        <v>184</v>
      </c>
      <c r="C34" s="344">
        <v>7000000</v>
      </c>
      <c r="D34" s="632"/>
      <c r="E34" s="633">
        <f t="shared" si="0"/>
        <v>7000000</v>
      </c>
    </row>
    <row r="35" spans="1:5" s="49" customFormat="1" ht="12" customHeight="1">
      <c r="A35" s="207" t="s">
        <v>180</v>
      </c>
      <c r="B35" s="194" t="s">
        <v>185</v>
      </c>
      <c r="C35" s="344"/>
      <c r="D35" s="632"/>
      <c r="E35" s="633">
        <f t="shared" si="0"/>
        <v>0</v>
      </c>
    </row>
    <row r="36" spans="1:5" s="49" customFormat="1" ht="12" customHeight="1" thickBot="1">
      <c r="A36" s="208" t="s">
        <v>181</v>
      </c>
      <c r="B36" s="195" t="s">
        <v>186</v>
      </c>
      <c r="C36" s="345">
        <v>150000</v>
      </c>
      <c r="D36" s="632"/>
      <c r="E36" s="633">
        <f t="shared" si="0"/>
        <v>150000</v>
      </c>
    </row>
    <row r="37" spans="1:5" s="49" customFormat="1" ht="12" customHeight="1" thickBot="1">
      <c r="A37" s="26" t="s">
        <v>11</v>
      </c>
      <c r="B37" s="17" t="s">
        <v>343</v>
      </c>
      <c r="C37" s="342">
        <f>SUM(C38:C48)</f>
        <v>9967000</v>
      </c>
      <c r="D37" s="342">
        <f>SUM(D38:D48)</f>
        <v>0</v>
      </c>
      <c r="E37" s="342">
        <f>SUM(E38:E48)</f>
        <v>9967000</v>
      </c>
    </row>
    <row r="38" spans="1:5" s="49" customFormat="1" ht="12" customHeight="1">
      <c r="A38" s="206" t="s">
        <v>61</v>
      </c>
      <c r="B38" s="193" t="s">
        <v>189</v>
      </c>
      <c r="C38" s="343"/>
      <c r="D38" s="632"/>
      <c r="E38" s="633">
        <f>SUM(C38:D38)</f>
        <v>0</v>
      </c>
    </row>
    <row r="39" spans="1:5" s="49" customFormat="1" ht="12" customHeight="1">
      <c r="A39" s="207" t="s">
        <v>62</v>
      </c>
      <c r="B39" s="194" t="s">
        <v>190</v>
      </c>
      <c r="C39" s="344">
        <v>5737000</v>
      </c>
      <c r="D39" s="632"/>
      <c r="E39" s="633">
        <f aca="true" t="shared" si="1" ref="E39:E48">SUM(C39:D39)</f>
        <v>5737000</v>
      </c>
    </row>
    <row r="40" spans="1:5" s="49" customFormat="1" ht="12" customHeight="1">
      <c r="A40" s="207" t="s">
        <v>63</v>
      </c>
      <c r="B40" s="194" t="s">
        <v>191</v>
      </c>
      <c r="C40" s="344">
        <v>2110000</v>
      </c>
      <c r="D40" s="632"/>
      <c r="E40" s="633">
        <f t="shared" si="1"/>
        <v>2110000</v>
      </c>
    </row>
    <row r="41" spans="1:5" s="49" customFormat="1" ht="12" customHeight="1">
      <c r="A41" s="207" t="s">
        <v>111</v>
      </c>
      <c r="B41" s="194" t="s">
        <v>192</v>
      </c>
      <c r="C41" s="344"/>
      <c r="D41" s="632"/>
      <c r="E41" s="633">
        <f t="shared" si="1"/>
        <v>0</v>
      </c>
    </row>
    <row r="42" spans="1:5" s="49" customFormat="1" ht="12" customHeight="1">
      <c r="A42" s="207" t="s">
        <v>112</v>
      </c>
      <c r="B42" s="194" t="s">
        <v>193</v>
      </c>
      <c r="C42" s="344"/>
      <c r="D42" s="632"/>
      <c r="E42" s="633">
        <f t="shared" si="1"/>
        <v>0</v>
      </c>
    </row>
    <row r="43" spans="1:5" s="49" customFormat="1" ht="12" customHeight="1">
      <c r="A43" s="207" t="s">
        <v>113</v>
      </c>
      <c r="B43" s="194" t="s">
        <v>194</v>
      </c>
      <c r="C43" s="344">
        <v>2120000</v>
      </c>
      <c r="D43" s="632"/>
      <c r="E43" s="633">
        <f t="shared" si="1"/>
        <v>2120000</v>
      </c>
    </row>
    <row r="44" spans="1:5" s="49" customFormat="1" ht="12" customHeight="1">
      <c r="A44" s="207" t="s">
        <v>114</v>
      </c>
      <c r="B44" s="194" t="s">
        <v>195</v>
      </c>
      <c r="C44" s="344"/>
      <c r="D44" s="632"/>
      <c r="E44" s="633">
        <f t="shared" si="1"/>
        <v>0</v>
      </c>
    </row>
    <row r="45" spans="1:5" s="49" customFormat="1" ht="12" customHeight="1">
      <c r="A45" s="207" t="s">
        <v>115</v>
      </c>
      <c r="B45" s="194" t="s">
        <v>196</v>
      </c>
      <c r="C45" s="344"/>
      <c r="D45" s="632"/>
      <c r="E45" s="633">
        <f t="shared" si="1"/>
        <v>0</v>
      </c>
    </row>
    <row r="46" spans="1:5" s="49" customFormat="1" ht="12" customHeight="1">
      <c r="A46" s="207" t="s">
        <v>187</v>
      </c>
      <c r="B46" s="194" t="s">
        <v>197</v>
      </c>
      <c r="C46" s="348"/>
      <c r="D46" s="632"/>
      <c r="E46" s="633">
        <f t="shared" si="1"/>
        <v>0</v>
      </c>
    </row>
    <row r="47" spans="1:5" s="49" customFormat="1" ht="12" customHeight="1">
      <c r="A47" s="208" t="s">
        <v>188</v>
      </c>
      <c r="B47" s="195" t="s">
        <v>345</v>
      </c>
      <c r="C47" s="349"/>
      <c r="D47" s="632"/>
      <c r="E47" s="633">
        <f t="shared" si="1"/>
        <v>0</v>
      </c>
    </row>
    <row r="48" spans="1:5" s="49" customFormat="1" ht="12" customHeight="1" thickBot="1">
      <c r="A48" s="208" t="s">
        <v>344</v>
      </c>
      <c r="B48" s="195" t="s">
        <v>198</v>
      </c>
      <c r="C48" s="349"/>
      <c r="D48" s="632"/>
      <c r="E48" s="633">
        <f t="shared" si="1"/>
        <v>0</v>
      </c>
    </row>
    <row r="49" spans="1:5" s="49" customFormat="1" ht="12" customHeight="1" thickBot="1">
      <c r="A49" s="26" t="s">
        <v>12</v>
      </c>
      <c r="B49" s="17" t="s">
        <v>199</v>
      </c>
      <c r="C49" s="342">
        <f>SUM(C50:C54)</f>
        <v>0</v>
      </c>
      <c r="D49" s="342">
        <f>SUM(D50:D54)</f>
        <v>0</v>
      </c>
      <c r="E49" s="342">
        <f>SUM(E50:E54)</f>
        <v>0</v>
      </c>
    </row>
    <row r="50" spans="1:5" s="49" customFormat="1" ht="12" customHeight="1">
      <c r="A50" s="206" t="s">
        <v>64</v>
      </c>
      <c r="B50" s="193" t="s">
        <v>203</v>
      </c>
      <c r="C50" s="350"/>
      <c r="D50" s="618"/>
      <c r="E50" s="619"/>
    </row>
    <row r="51" spans="1:5" s="49" customFormat="1" ht="12" customHeight="1">
      <c r="A51" s="207" t="s">
        <v>65</v>
      </c>
      <c r="B51" s="194" t="s">
        <v>204</v>
      </c>
      <c r="C51" s="348"/>
      <c r="D51" s="618"/>
      <c r="E51" s="619"/>
    </row>
    <row r="52" spans="1:5" s="49" customFormat="1" ht="12" customHeight="1">
      <c r="A52" s="207" t="s">
        <v>200</v>
      </c>
      <c r="B52" s="194" t="s">
        <v>205</v>
      </c>
      <c r="C52" s="348"/>
      <c r="D52" s="618"/>
      <c r="E52" s="619"/>
    </row>
    <row r="53" spans="1:5" s="49" customFormat="1" ht="12" customHeight="1">
      <c r="A53" s="207" t="s">
        <v>201</v>
      </c>
      <c r="B53" s="194" t="s">
        <v>206</v>
      </c>
      <c r="C53" s="348"/>
      <c r="D53" s="618"/>
      <c r="E53" s="619"/>
    </row>
    <row r="54" spans="1:5" s="49" customFormat="1" ht="12" customHeight="1" thickBot="1">
      <c r="A54" s="208" t="s">
        <v>202</v>
      </c>
      <c r="B54" s="195" t="s">
        <v>207</v>
      </c>
      <c r="C54" s="349"/>
      <c r="D54" s="618"/>
      <c r="E54" s="619"/>
    </row>
    <row r="55" spans="1:5" s="49" customFormat="1" ht="12" customHeight="1" thickBot="1">
      <c r="A55" s="26" t="s">
        <v>116</v>
      </c>
      <c r="B55" s="17" t="s">
        <v>208</v>
      </c>
      <c r="C55" s="342">
        <f>SUM(C56:C58)</f>
        <v>0</v>
      </c>
      <c r="D55" s="342">
        <f>SUM(D56:D58)</f>
        <v>0</v>
      </c>
      <c r="E55" s="342">
        <f>SUM(E56:E58)</f>
        <v>0</v>
      </c>
    </row>
    <row r="56" spans="1:5" s="49" customFormat="1" ht="12" customHeight="1">
      <c r="A56" s="206" t="s">
        <v>66</v>
      </c>
      <c r="B56" s="193" t="s">
        <v>209</v>
      </c>
      <c r="C56" s="343"/>
      <c r="D56" s="618"/>
      <c r="E56" s="619"/>
    </row>
    <row r="57" spans="1:5" s="49" customFormat="1" ht="12" customHeight="1">
      <c r="A57" s="207" t="s">
        <v>67</v>
      </c>
      <c r="B57" s="194" t="s">
        <v>338</v>
      </c>
      <c r="C57" s="344"/>
      <c r="D57" s="618"/>
      <c r="E57" s="619"/>
    </row>
    <row r="58" spans="1:5" s="49" customFormat="1" ht="12" customHeight="1">
      <c r="A58" s="207" t="s">
        <v>212</v>
      </c>
      <c r="B58" s="194" t="s">
        <v>210</v>
      </c>
      <c r="C58" s="344"/>
      <c r="D58" s="618"/>
      <c r="E58" s="619"/>
    </row>
    <row r="59" spans="1:5" s="49" customFormat="1" ht="12" customHeight="1" thickBot="1">
      <c r="A59" s="208" t="s">
        <v>213</v>
      </c>
      <c r="B59" s="195" t="s">
        <v>211</v>
      </c>
      <c r="C59" s="345"/>
      <c r="D59" s="618"/>
      <c r="E59" s="619"/>
    </row>
    <row r="60" spans="1:5" s="49" customFormat="1" ht="12" customHeight="1" thickBot="1">
      <c r="A60" s="26" t="s">
        <v>14</v>
      </c>
      <c r="B60" s="113" t="s">
        <v>214</v>
      </c>
      <c r="C60" s="342">
        <f>SUM(C61:C63)</f>
        <v>0</v>
      </c>
      <c r="D60" s="342">
        <f>SUM(D61:D63)</f>
        <v>0</v>
      </c>
      <c r="E60" s="342">
        <f>SUM(E61:E63)</f>
        <v>0</v>
      </c>
    </row>
    <row r="61" spans="1:5" s="49" customFormat="1" ht="12" customHeight="1">
      <c r="A61" s="206" t="s">
        <v>117</v>
      </c>
      <c r="B61" s="193" t="s">
        <v>216</v>
      </c>
      <c r="C61" s="348"/>
      <c r="D61" s="618"/>
      <c r="E61" s="619"/>
    </row>
    <row r="62" spans="1:5" s="49" customFormat="1" ht="12" customHeight="1">
      <c r="A62" s="207" t="s">
        <v>118</v>
      </c>
      <c r="B62" s="194" t="s">
        <v>339</v>
      </c>
      <c r="C62" s="348"/>
      <c r="D62" s="618"/>
      <c r="E62" s="619"/>
    </row>
    <row r="63" spans="1:5" s="49" customFormat="1" ht="12" customHeight="1">
      <c r="A63" s="207" t="s">
        <v>141</v>
      </c>
      <c r="B63" s="194" t="s">
        <v>217</v>
      </c>
      <c r="C63" s="348"/>
      <c r="D63" s="618"/>
      <c r="E63" s="619"/>
    </row>
    <row r="64" spans="1:5" s="49" customFormat="1" ht="12" customHeight="1" thickBot="1">
      <c r="A64" s="208" t="s">
        <v>215</v>
      </c>
      <c r="B64" s="195" t="s">
        <v>218</v>
      </c>
      <c r="C64" s="348"/>
      <c r="D64" s="618"/>
      <c r="E64" s="619"/>
    </row>
    <row r="65" spans="1:5" s="49" customFormat="1" ht="12" customHeight="1" thickBot="1">
      <c r="A65" s="26" t="s">
        <v>15</v>
      </c>
      <c r="B65" s="17" t="s">
        <v>219</v>
      </c>
      <c r="C65" s="346">
        <f>+C8+C15+C22+C29+C37+C49+C55+C60</f>
        <v>214125000</v>
      </c>
      <c r="D65" s="509">
        <f>+D8+D15+D22+D29+D37+D49+D55+D60</f>
        <v>2544661</v>
      </c>
      <c r="E65" s="118">
        <f>+E8+E15+E22+E29+E37+E49+E55+E60</f>
        <v>216669661</v>
      </c>
    </row>
    <row r="66" spans="1:5" s="49" customFormat="1" ht="12" customHeight="1" thickBot="1">
      <c r="A66" s="209" t="s">
        <v>310</v>
      </c>
      <c r="B66" s="113" t="s">
        <v>221</v>
      </c>
      <c r="C66" s="342">
        <f>SUM(C67:C69)</f>
        <v>0</v>
      </c>
      <c r="D66" s="618"/>
      <c r="E66" s="619"/>
    </row>
    <row r="67" spans="1:5" s="49" customFormat="1" ht="12" customHeight="1">
      <c r="A67" s="206" t="s">
        <v>252</v>
      </c>
      <c r="B67" s="193" t="s">
        <v>222</v>
      </c>
      <c r="C67" s="348"/>
      <c r="D67" s="618"/>
      <c r="E67" s="619"/>
    </row>
    <row r="68" spans="1:5" s="49" customFormat="1" ht="12" customHeight="1">
      <c r="A68" s="207" t="s">
        <v>261</v>
      </c>
      <c r="B68" s="194" t="s">
        <v>223</v>
      </c>
      <c r="C68" s="348"/>
      <c r="D68" s="618"/>
      <c r="E68" s="619"/>
    </row>
    <row r="69" spans="1:5" s="49" customFormat="1" ht="12" customHeight="1" thickBot="1">
      <c r="A69" s="208" t="s">
        <v>262</v>
      </c>
      <c r="B69" s="196" t="s">
        <v>224</v>
      </c>
      <c r="C69" s="348"/>
      <c r="D69" s="618"/>
      <c r="E69" s="619"/>
    </row>
    <row r="70" spans="1:5" s="49" customFormat="1" ht="12" customHeight="1" thickBot="1">
      <c r="A70" s="209" t="s">
        <v>225</v>
      </c>
      <c r="B70" s="113" t="s">
        <v>226</v>
      </c>
      <c r="C70" s="342">
        <f>SUM(C71:C74)</f>
        <v>27118000</v>
      </c>
      <c r="D70" s="507">
        <f>SUM(D71:D74)</f>
        <v>54254000</v>
      </c>
      <c r="E70" s="117">
        <f>SUM(E71:E74)</f>
        <v>81372000</v>
      </c>
    </row>
    <row r="71" spans="1:5" s="49" customFormat="1" ht="12" customHeight="1">
      <c r="A71" s="206" t="s">
        <v>95</v>
      </c>
      <c r="B71" s="193" t="s">
        <v>227</v>
      </c>
      <c r="C71" s="348">
        <v>27118000</v>
      </c>
      <c r="D71" s="632">
        <v>54254000</v>
      </c>
      <c r="E71" s="633">
        <f>SUM(C71:D71)</f>
        <v>81372000</v>
      </c>
    </row>
    <row r="72" spans="1:5" s="49" customFormat="1" ht="12" customHeight="1">
      <c r="A72" s="207" t="s">
        <v>96</v>
      </c>
      <c r="B72" s="194" t="s">
        <v>228</v>
      </c>
      <c r="C72" s="348"/>
      <c r="D72" s="632"/>
      <c r="E72" s="634"/>
    </row>
    <row r="73" spans="1:5" s="49" customFormat="1" ht="12" customHeight="1">
      <c r="A73" s="207" t="s">
        <v>253</v>
      </c>
      <c r="B73" s="194" t="s">
        <v>229</v>
      </c>
      <c r="C73" s="348"/>
      <c r="D73" s="632"/>
      <c r="E73" s="634"/>
    </row>
    <row r="74" spans="1:5" s="49" customFormat="1" ht="12" customHeight="1" thickBot="1">
      <c r="A74" s="208" t="s">
        <v>254</v>
      </c>
      <c r="B74" s="195" t="s">
        <v>230</v>
      </c>
      <c r="C74" s="348"/>
      <c r="D74" s="632"/>
      <c r="E74" s="634"/>
    </row>
    <row r="75" spans="1:5" s="49" customFormat="1" ht="12" customHeight="1" thickBot="1">
      <c r="A75" s="209" t="s">
        <v>231</v>
      </c>
      <c r="B75" s="113" t="s">
        <v>232</v>
      </c>
      <c r="C75" s="342">
        <f>SUM(C76:C77)</f>
        <v>0</v>
      </c>
      <c r="D75" s="342">
        <f>SUM(D76:D77)</f>
        <v>12462000</v>
      </c>
      <c r="E75" s="342">
        <f>SUM(E76:E77)</f>
        <v>12462000</v>
      </c>
    </row>
    <row r="76" spans="1:5" s="49" customFormat="1" ht="12" customHeight="1">
      <c r="A76" s="206" t="s">
        <v>255</v>
      </c>
      <c r="B76" s="193" t="s">
        <v>233</v>
      </c>
      <c r="C76" s="348"/>
      <c r="D76" s="632">
        <v>12462000</v>
      </c>
      <c r="E76" s="633">
        <f>SUM(C76:D76)</f>
        <v>12462000</v>
      </c>
    </row>
    <row r="77" spans="1:5" s="49" customFormat="1" ht="12" customHeight="1" thickBot="1">
      <c r="A77" s="208" t="s">
        <v>256</v>
      </c>
      <c r="B77" s="195" t="s">
        <v>234</v>
      </c>
      <c r="C77" s="348"/>
      <c r="D77" s="632"/>
      <c r="E77" s="634"/>
    </row>
    <row r="78" spans="1:5" s="48" customFormat="1" ht="12" customHeight="1" thickBot="1">
      <c r="A78" s="209" t="s">
        <v>235</v>
      </c>
      <c r="B78" s="113" t="s">
        <v>236</v>
      </c>
      <c r="C78" s="342">
        <f>SUM(C79:C81)</f>
        <v>0</v>
      </c>
      <c r="D78" s="507">
        <f>SUM(D79:D81)</f>
        <v>0</v>
      </c>
      <c r="E78" s="117">
        <f>SUM(E79:E81)</f>
        <v>0</v>
      </c>
    </row>
    <row r="79" spans="1:5" s="49" customFormat="1" ht="12" customHeight="1">
      <c r="A79" s="206" t="s">
        <v>257</v>
      </c>
      <c r="B79" s="193" t="s">
        <v>237</v>
      </c>
      <c r="C79" s="348"/>
      <c r="D79" s="618"/>
      <c r="E79" s="619"/>
    </row>
    <row r="80" spans="1:5" s="49" customFormat="1" ht="12" customHeight="1">
      <c r="A80" s="207" t="s">
        <v>258</v>
      </c>
      <c r="B80" s="194" t="s">
        <v>238</v>
      </c>
      <c r="C80" s="348"/>
      <c r="D80" s="618"/>
      <c r="E80" s="619"/>
    </row>
    <row r="81" spans="1:5" s="49" customFormat="1" ht="12" customHeight="1" thickBot="1">
      <c r="A81" s="208" t="s">
        <v>259</v>
      </c>
      <c r="B81" s="195" t="s">
        <v>239</v>
      </c>
      <c r="C81" s="348"/>
      <c r="D81" s="618"/>
      <c r="E81" s="619"/>
    </row>
    <row r="82" spans="1:5" s="49" customFormat="1" ht="12" customHeight="1" thickBot="1">
      <c r="A82" s="209" t="s">
        <v>240</v>
      </c>
      <c r="B82" s="113" t="s">
        <v>260</v>
      </c>
      <c r="C82" s="342">
        <f>SUM(C83:C86)</f>
        <v>0</v>
      </c>
      <c r="D82" s="342">
        <f>SUM(D83:D86)</f>
        <v>0</v>
      </c>
      <c r="E82" s="342">
        <f>SUM(E83:E86)</f>
        <v>0</v>
      </c>
    </row>
    <row r="83" spans="1:5" s="49" customFormat="1" ht="12" customHeight="1">
      <c r="A83" s="210" t="s">
        <v>241</v>
      </c>
      <c r="B83" s="193" t="s">
        <v>242</v>
      </c>
      <c r="C83" s="348"/>
      <c r="D83" s="618"/>
      <c r="E83" s="619"/>
    </row>
    <row r="84" spans="1:5" s="49" customFormat="1" ht="12" customHeight="1">
      <c r="A84" s="211" t="s">
        <v>243</v>
      </c>
      <c r="B84" s="194" t="s">
        <v>244</v>
      </c>
      <c r="C84" s="348"/>
      <c r="D84" s="618"/>
      <c r="E84" s="619"/>
    </row>
    <row r="85" spans="1:5" s="49" customFormat="1" ht="12" customHeight="1">
      <c r="A85" s="211" t="s">
        <v>245</v>
      </c>
      <c r="B85" s="194" t="s">
        <v>246</v>
      </c>
      <c r="C85" s="348"/>
      <c r="D85" s="618"/>
      <c r="E85" s="619"/>
    </row>
    <row r="86" spans="1:5" s="48" customFormat="1" ht="12" customHeight="1" thickBot="1">
      <c r="A86" s="212" t="s">
        <v>247</v>
      </c>
      <c r="B86" s="195" t="s">
        <v>248</v>
      </c>
      <c r="C86" s="348"/>
      <c r="D86" s="635"/>
      <c r="E86" s="636"/>
    </row>
    <row r="87" spans="1:5" s="48" customFormat="1" ht="12" customHeight="1" thickBot="1">
      <c r="A87" s="209" t="s">
        <v>249</v>
      </c>
      <c r="B87" s="113" t="s">
        <v>387</v>
      </c>
      <c r="C87" s="351"/>
      <c r="D87" s="637"/>
      <c r="E87" s="638"/>
    </row>
    <row r="88" spans="1:5" s="48" customFormat="1" ht="12" customHeight="1" thickBot="1">
      <c r="A88" s="209" t="s">
        <v>411</v>
      </c>
      <c r="B88" s="113" t="s">
        <v>250</v>
      </c>
      <c r="C88" s="351"/>
      <c r="D88" s="637"/>
      <c r="E88" s="638"/>
    </row>
    <row r="89" spans="1:5" s="48" customFormat="1" ht="12" customHeight="1" thickBot="1">
      <c r="A89" s="209" t="s">
        <v>412</v>
      </c>
      <c r="B89" s="200" t="s">
        <v>390</v>
      </c>
      <c r="C89" s="346">
        <f>+C66+C70+C75+C78+C82+C88+C87</f>
        <v>27118000</v>
      </c>
      <c r="D89" s="509">
        <f>+D66+D70+D75+D78+D82+D88+D87</f>
        <v>66716000</v>
      </c>
      <c r="E89" s="118">
        <f>+E66+E70+E75+E78+E82+E88+E87</f>
        <v>93834000</v>
      </c>
    </row>
    <row r="90" spans="1:5" s="48" customFormat="1" ht="12" customHeight="1" thickBot="1">
      <c r="A90" s="213" t="s">
        <v>413</v>
      </c>
      <c r="B90" s="201" t="s">
        <v>414</v>
      </c>
      <c r="C90" s="346">
        <f>+C65+C89</f>
        <v>241243000</v>
      </c>
      <c r="D90" s="346">
        <f>+D65+D89</f>
        <v>69260661</v>
      </c>
      <c r="E90" s="346">
        <f>+E65+E89</f>
        <v>310503661</v>
      </c>
    </row>
    <row r="91" spans="1:3" s="49" customFormat="1" ht="15" customHeight="1" thickBot="1">
      <c r="A91" s="99"/>
      <c r="B91" s="100"/>
      <c r="C91" s="166"/>
    </row>
    <row r="92" spans="1:5" s="40" customFormat="1" ht="16.5" customHeight="1" thickBot="1">
      <c r="A92" s="103"/>
      <c r="B92" s="104" t="s">
        <v>47</v>
      </c>
      <c r="C92" s="550"/>
      <c r="D92" s="641"/>
      <c r="E92" s="642"/>
    </row>
    <row r="93" spans="1:5" s="50" customFormat="1" ht="12" customHeight="1" thickBot="1">
      <c r="A93" s="189" t="s">
        <v>7</v>
      </c>
      <c r="B93" s="22" t="s">
        <v>418</v>
      </c>
      <c r="C93" s="353">
        <f>+C94+C95+C96+C97+C98+C111</f>
        <v>92542000</v>
      </c>
      <c r="D93" s="507">
        <f>+D94+D95+D96+D97+D98+D111</f>
        <v>12399199</v>
      </c>
      <c r="E93" s="117">
        <f>+E94+E95+E96+E97+E98+E111</f>
        <v>104941199</v>
      </c>
    </row>
    <row r="94" spans="1:5" ht="12" customHeight="1">
      <c r="A94" s="214" t="s">
        <v>68</v>
      </c>
      <c r="B94" s="6" t="s">
        <v>38</v>
      </c>
      <c r="C94" s="354">
        <v>21440000</v>
      </c>
      <c r="D94" s="648">
        <f>47400+1338327</f>
        <v>1385727</v>
      </c>
      <c r="E94" s="649">
        <f>SUM(C94:D94)</f>
        <v>22825727</v>
      </c>
    </row>
    <row r="95" spans="1:5" ht="12" customHeight="1">
      <c r="A95" s="207" t="s">
        <v>69</v>
      </c>
      <c r="B95" s="4" t="s">
        <v>119</v>
      </c>
      <c r="C95" s="344">
        <v>6137000</v>
      </c>
      <c r="D95" s="623">
        <f>12798+180674+742000</f>
        <v>935472</v>
      </c>
      <c r="E95" s="649">
        <f aca="true" t="shared" si="2" ref="E95:E112">SUM(C95:D95)</f>
        <v>7072472</v>
      </c>
    </row>
    <row r="96" spans="1:5" ht="12" customHeight="1">
      <c r="A96" s="207" t="s">
        <v>70</v>
      </c>
      <c r="B96" s="4" t="s">
        <v>93</v>
      </c>
      <c r="C96" s="345">
        <v>52365000</v>
      </c>
      <c r="D96" s="623">
        <f>2073000</f>
        <v>2073000</v>
      </c>
      <c r="E96" s="649">
        <f t="shared" si="2"/>
        <v>54438000</v>
      </c>
    </row>
    <row r="97" spans="1:5" ht="12" customHeight="1">
      <c r="A97" s="207" t="s">
        <v>71</v>
      </c>
      <c r="B97" s="7" t="s">
        <v>120</v>
      </c>
      <c r="C97" s="345">
        <v>9600000</v>
      </c>
      <c r="D97" s="623"/>
      <c r="E97" s="649">
        <f t="shared" si="2"/>
        <v>9600000</v>
      </c>
    </row>
    <row r="98" spans="1:5" ht="12" customHeight="1">
      <c r="A98" s="207" t="s">
        <v>79</v>
      </c>
      <c r="B98" s="15" t="s">
        <v>121</v>
      </c>
      <c r="C98" s="345">
        <v>3000000</v>
      </c>
      <c r="D98" s="623">
        <v>8005000</v>
      </c>
      <c r="E98" s="649">
        <f t="shared" si="2"/>
        <v>11005000</v>
      </c>
    </row>
    <row r="99" spans="1:5" ht="12" customHeight="1">
      <c r="A99" s="207" t="s">
        <v>72</v>
      </c>
      <c r="B99" s="4" t="s">
        <v>415</v>
      </c>
      <c r="C99" s="345"/>
      <c r="D99" s="623"/>
      <c r="E99" s="649">
        <f t="shared" si="2"/>
        <v>0</v>
      </c>
    </row>
    <row r="100" spans="1:5" ht="12" customHeight="1">
      <c r="A100" s="207" t="s">
        <v>73</v>
      </c>
      <c r="B100" s="65" t="s">
        <v>353</v>
      </c>
      <c r="C100" s="345"/>
      <c r="D100" s="623">
        <v>7240000</v>
      </c>
      <c r="E100" s="649">
        <f t="shared" si="2"/>
        <v>7240000</v>
      </c>
    </row>
    <row r="101" spans="1:5" ht="12" customHeight="1">
      <c r="A101" s="207" t="s">
        <v>80</v>
      </c>
      <c r="B101" s="65" t="s">
        <v>352</v>
      </c>
      <c r="C101" s="345"/>
      <c r="D101" s="623"/>
      <c r="E101" s="649">
        <f t="shared" si="2"/>
        <v>0</v>
      </c>
    </row>
    <row r="102" spans="1:5" ht="12" customHeight="1">
      <c r="A102" s="207" t="s">
        <v>81</v>
      </c>
      <c r="B102" s="65" t="s">
        <v>266</v>
      </c>
      <c r="C102" s="345"/>
      <c r="D102" s="623"/>
      <c r="E102" s="649">
        <f t="shared" si="2"/>
        <v>0</v>
      </c>
    </row>
    <row r="103" spans="1:5" ht="12" customHeight="1">
      <c r="A103" s="207" t="s">
        <v>82</v>
      </c>
      <c r="B103" s="66" t="s">
        <v>267</v>
      </c>
      <c r="C103" s="345"/>
      <c r="D103" s="623"/>
      <c r="E103" s="649">
        <f t="shared" si="2"/>
        <v>0</v>
      </c>
    </row>
    <row r="104" spans="1:5" ht="12" customHeight="1">
      <c r="A104" s="207" t="s">
        <v>83</v>
      </c>
      <c r="B104" s="66" t="s">
        <v>268</v>
      </c>
      <c r="C104" s="345"/>
      <c r="D104" s="623"/>
      <c r="E104" s="649">
        <f t="shared" si="2"/>
        <v>0</v>
      </c>
    </row>
    <row r="105" spans="1:5" ht="12" customHeight="1">
      <c r="A105" s="207" t="s">
        <v>85</v>
      </c>
      <c r="B105" s="65" t="s">
        <v>269</v>
      </c>
      <c r="C105" s="345"/>
      <c r="D105" s="623"/>
      <c r="E105" s="649">
        <f t="shared" si="2"/>
        <v>0</v>
      </c>
    </row>
    <row r="106" spans="1:5" ht="12" customHeight="1">
      <c r="A106" s="207" t="s">
        <v>122</v>
      </c>
      <c r="B106" s="65" t="s">
        <v>270</v>
      </c>
      <c r="C106" s="345"/>
      <c r="D106" s="623"/>
      <c r="E106" s="649">
        <f t="shared" si="2"/>
        <v>0</v>
      </c>
    </row>
    <row r="107" spans="1:5" ht="12" customHeight="1">
      <c r="A107" s="207" t="s">
        <v>264</v>
      </c>
      <c r="B107" s="66" t="s">
        <v>271</v>
      </c>
      <c r="C107" s="345"/>
      <c r="D107" s="623"/>
      <c r="E107" s="649">
        <f t="shared" si="2"/>
        <v>0</v>
      </c>
    </row>
    <row r="108" spans="1:5" ht="12" customHeight="1">
      <c r="A108" s="215" t="s">
        <v>265</v>
      </c>
      <c r="B108" s="67" t="s">
        <v>272</v>
      </c>
      <c r="C108" s="345"/>
      <c r="D108" s="623"/>
      <c r="E108" s="649">
        <f t="shared" si="2"/>
        <v>0</v>
      </c>
    </row>
    <row r="109" spans="1:5" ht="12" customHeight="1">
      <c r="A109" s="207" t="s">
        <v>350</v>
      </c>
      <c r="B109" s="67" t="s">
        <v>273</v>
      </c>
      <c r="C109" s="345"/>
      <c r="D109" s="623"/>
      <c r="E109" s="649">
        <f t="shared" si="2"/>
        <v>0</v>
      </c>
    </row>
    <row r="110" spans="1:5" ht="12" customHeight="1">
      <c r="A110" s="207" t="s">
        <v>351</v>
      </c>
      <c r="B110" s="66" t="s">
        <v>274</v>
      </c>
      <c r="C110" s="344">
        <v>2045000</v>
      </c>
      <c r="D110" s="623"/>
      <c r="E110" s="649">
        <f t="shared" si="2"/>
        <v>2045000</v>
      </c>
    </row>
    <row r="111" spans="1:5" ht="12" customHeight="1">
      <c r="A111" s="207" t="s">
        <v>355</v>
      </c>
      <c r="B111" s="7" t="s">
        <v>39</v>
      </c>
      <c r="C111" s="344"/>
      <c r="D111" s="623"/>
      <c r="E111" s="649">
        <f t="shared" si="2"/>
        <v>0</v>
      </c>
    </row>
    <row r="112" spans="1:5" ht="12" customHeight="1">
      <c r="A112" s="208" t="s">
        <v>356</v>
      </c>
      <c r="B112" s="4" t="s">
        <v>416</v>
      </c>
      <c r="C112" s="345"/>
      <c r="D112" s="623"/>
      <c r="E112" s="649">
        <f t="shared" si="2"/>
        <v>0</v>
      </c>
    </row>
    <row r="113" spans="1:5" ht="12" customHeight="1" thickBot="1">
      <c r="A113" s="216" t="s">
        <v>357</v>
      </c>
      <c r="B113" s="68" t="s">
        <v>417</v>
      </c>
      <c r="C113" s="355"/>
      <c r="D113" s="623"/>
      <c r="E113" s="649">
        <f>SUM(C113:D113)</f>
        <v>0</v>
      </c>
    </row>
    <row r="114" spans="1:5" ht="12" customHeight="1" thickBot="1">
      <c r="A114" s="26" t="s">
        <v>8</v>
      </c>
      <c r="B114" s="21" t="s">
        <v>275</v>
      </c>
      <c r="C114" s="342">
        <f>+C115+C117+C119</f>
        <v>15850000</v>
      </c>
      <c r="D114" s="507">
        <f>+D115+D117+D119</f>
        <v>21415000</v>
      </c>
      <c r="E114" s="117">
        <f>+E115+E117+E119</f>
        <v>37265000</v>
      </c>
    </row>
    <row r="115" spans="1:5" ht="12" customHeight="1">
      <c r="A115" s="206" t="s">
        <v>74</v>
      </c>
      <c r="B115" s="4" t="s">
        <v>140</v>
      </c>
      <c r="C115" s="343">
        <v>8850000</v>
      </c>
      <c r="D115" s="621">
        <f>19545000</f>
        <v>19545000</v>
      </c>
      <c r="E115" s="383">
        <f>SUM(C115:D115)</f>
        <v>28395000</v>
      </c>
    </row>
    <row r="116" spans="1:5" ht="12" customHeight="1">
      <c r="A116" s="206" t="s">
        <v>75</v>
      </c>
      <c r="B116" s="8" t="s">
        <v>279</v>
      </c>
      <c r="C116" s="343"/>
      <c r="D116" s="621"/>
      <c r="E116" s="383">
        <f aca="true" t="shared" si="3" ref="E116:E127">SUM(C116:D116)</f>
        <v>0</v>
      </c>
    </row>
    <row r="117" spans="1:5" ht="12" customHeight="1">
      <c r="A117" s="206" t="s">
        <v>76</v>
      </c>
      <c r="B117" s="8" t="s">
        <v>123</v>
      </c>
      <c r="C117" s="344">
        <v>7000000</v>
      </c>
      <c r="D117" s="621">
        <f>1870000</f>
        <v>1870000</v>
      </c>
      <c r="E117" s="383">
        <f t="shared" si="3"/>
        <v>8870000</v>
      </c>
    </row>
    <row r="118" spans="1:5" ht="12" customHeight="1">
      <c r="A118" s="206" t="s">
        <v>77</v>
      </c>
      <c r="B118" s="8" t="s">
        <v>280</v>
      </c>
      <c r="C118" s="357"/>
      <c r="D118" s="621"/>
      <c r="E118" s="383">
        <f t="shared" si="3"/>
        <v>0</v>
      </c>
    </row>
    <row r="119" spans="1:5" ht="12" customHeight="1">
      <c r="A119" s="206" t="s">
        <v>78</v>
      </c>
      <c r="B119" s="115" t="s">
        <v>142</v>
      </c>
      <c r="C119" s="357"/>
      <c r="D119" s="621"/>
      <c r="E119" s="383">
        <f t="shared" si="3"/>
        <v>0</v>
      </c>
    </row>
    <row r="120" spans="1:5" ht="12" customHeight="1">
      <c r="A120" s="206" t="s">
        <v>84</v>
      </c>
      <c r="B120" s="114" t="s">
        <v>340</v>
      </c>
      <c r="C120" s="357"/>
      <c r="D120" s="621"/>
      <c r="E120" s="383">
        <f t="shared" si="3"/>
        <v>0</v>
      </c>
    </row>
    <row r="121" spans="1:5" ht="12" customHeight="1">
      <c r="A121" s="206" t="s">
        <v>86</v>
      </c>
      <c r="B121" s="191" t="s">
        <v>285</v>
      </c>
      <c r="C121" s="357"/>
      <c r="D121" s="621"/>
      <c r="E121" s="383">
        <f t="shared" si="3"/>
        <v>0</v>
      </c>
    </row>
    <row r="122" spans="1:5" ht="12" customHeight="1">
      <c r="A122" s="206" t="s">
        <v>124</v>
      </c>
      <c r="B122" s="66" t="s">
        <v>268</v>
      </c>
      <c r="C122" s="357"/>
      <c r="D122" s="621"/>
      <c r="E122" s="383">
        <f t="shared" si="3"/>
        <v>0</v>
      </c>
    </row>
    <row r="123" spans="1:5" ht="12" customHeight="1">
      <c r="A123" s="206" t="s">
        <v>125</v>
      </c>
      <c r="B123" s="66" t="s">
        <v>284</v>
      </c>
      <c r="C123" s="357"/>
      <c r="D123" s="621"/>
      <c r="E123" s="383">
        <f t="shared" si="3"/>
        <v>0</v>
      </c>
    </row>
    <row r="124" spans="1:5" ht="12" customHeight="1">
      <c r="A124" s="206" t="s">
        <v>126</v>
      </c>
      <c r="B124" s="66" t="s">
        <v>283</v>
      </c>
      <c r="C124" s="357"/>
      <c r="D124" s="621"/>
      <c r="E124" s="383">
        <f t="shared" si="3"/>
        <v>0</v>
      </c>
    </row>
    <row r="125" spans="1:5" ht="12" customHeight="1">
      <c r="A125" s="206" t="s">
        <v>276</v>
      </c>
      <c r="B125" s="66" t="s">
        <v>271</v>
      </c>
      <c r="C125" s="357"/>
      <c r="D125" s="621"/>
      <c r="E125" s="383">
        <f t="shared" si="3"/>
        <v>0</v>
      </c>
    </row>
    <row r="126" spans="1:5" ht="12" customHeight="1">
      <c r="A126" s="206" t="s">
        <v>277</v>
      </c>
      <c r="B126" s="66" t="s">
        <v>282</v>
      </c>
      <c r="C126" s="357"/>
      <c r="D126" s="621"/>
      <c r="E126" s="383">
        <f t="shared" si="3"/>
        <v>0</v>
      </c>
    </row>
    <row r="127" spans="1:5" ht="12" customHeight="1" thickBot="1">
      <c r="A127" s="215" t="s">
        <v>278</v>
      </c>
      <c r="B127" s="66" t="s">
        <v>281</v>
      </c>
      <c r="C127" s="358"/>
      <c r="D127" s="621"/>
      <c r="E127" s="383">
        <f t="shared" si="3"/>
        <v>0</v>
      </c>
    </row>
    <row r="128" spans="1:5" ht="12" customHeight="1" thickBot="1">
      <c r="A128" s="26" t="s">
        <v>9</v>
      </c>
      <c r="B128" s="53" t="s">
        <v>360</v>
      </c>
      <c r="C128" s="342">
        <f>+C93+C114</f>
        <v>108392000</v>
      </c>
      <c r="D128" s="507">
        <f>+D93+D114</f>
        <v>33814199</v>
      </c>
      <c r="E128" s="117">
        <f>+E93+E114</f>
        <v>142206199</v>
      </c>
    </row>
    <row r="129" spans="1:5" ht="12" customHeight="1" thickBot="1">
      <c r="A129" s="26" t="s">
        <v>10</v>
      </c>
      <c r="B129" s="53" t="s">
        <v>361</v>
      </c>
      <c r="C129" s="342">
        <f>+C130+C131+C132</f>
        <v>0</v>
      </c>
      <c r="D129" s="628"/>
      <c r="E129" s="629"/>
    </row>
    <row r="130" spans="1:5" s="50" customFormat="1" ht="12" customHeight="1">
      <c r="A130" s="206" t="s">
        <v>176</v>
      </c>
      <c r="B130" s="5" t="s">
        <v>420</v>
      </c>
      <c r="C130" s="357"/>
      <c r="D130" s="639"/>
      <c r="E130" s="640"/>
    </row>
    <row r="131" spans="1:5" ht="12" customHeight="1">
      <c r="A131" s="206" t="s">
        <v>179</v>
      </c>
      <c r="B131" s="5" t="s">
        <v>369</v>
      </c>
      <c r="C131" s="357"/>
      <c r="D131" s="621"/>
      <c r="E131" s="622"/>
    </row>
    <row r="132" spans="1:5" ht="12" customHeight="1" thickBot="1">
      <c r="A132" s="215" t="s">
        <v>180</v>
      </c>
      <c r="B132" s="3" t="s">
        <v>419</v>
      </c>
      <c r="C132" s="357"/>
      <c r="D132" s="626"/>
      <c r="E132" s="627"/>
    </row>
    <row r="133" spans="1:5" ht="12" customHeight="1" thickBot="1">
      <c r="A133" s="26" t="s">
        <v>11</v>
      </c>
      <c r="B133" s="53" t="s">
        <v>362</v>
      </c>
      <c r="C133" s="342">
        <f>+C134+C135+C136+C137+C138+C139</f>
        <v>0</v>
      </c>
      <c r="D133" s="628"/>
      <c r="E133" s="629"/>
    </row>
    <row r="134" spans="1:5" ht="12" customHeight="1">
      <c r="A134" s="206" t="s">
        <v>61</v>
      </c>
      <c r="B134" s="5" t="s">
        <v>371</v>
      </c>
      <c r="C134" s="357"/>
      <c r="D134" s="643"/>
      <c r="E134" s="644"/>
    </row>
    <row r="135" spans="1:5" ht="12" customHeight="1">
      <c r="A135" s="206" t="s">
        <v>62</v>
      </c>
      <c r="B135" s="5" t="s">
        <v>363</v>
      </c>
      <c r="C135" s="357"/>
      <c r="D135" s="621"/>
      <c r="E135" s="622"/>
    </row>
    <row r="136" spans="1:5" ht="12" customHeight="1">
      <c r="A136" s="206" t="s">
        <v>63</v>
      </c>
      <c r="B136" s="5" t="s">
        <v>364</v>
      </c>
      <c r="C136" s="357"/>
      <c r="D136" s="621"/>
      <c r="E136" s="622"/>
    </row>
    <row r="137" spans="1:5" ht="12" customHeight="1">
      <c r="A137" s="206" t="s">
        <v>111</v>
      </c>
      <c r="B137" s="5" t="s">
        <v>444</v>
      </c>
      <c r="C137" s="357"/>
      <c r="D137" s="621"/>
      <c r="E137" s="622"/>
    </row>
    <row r="138" spans="1:5" ht="12" customHeight="1">
      <c r="A138" s="206" t="s">
        <v>112</v>
      </c>
      <c r="B138" s="5" t="s">
        <v>366</v>
      </c>
      <c r="C138" s="357"/>
      <c r="D138" s="621"/>
      <c r="E138" s="622"/>
    </row>
    <row r="139" spans="1:5" s="50" customFormat="1" ht="12" customHeight="1" thickBot="1">
      <c r="A139" s="215" t="s">
        <v>113</v>
      </c>
      <c r="B139" s="3" t="s">
        <v>367</v>
      </c>
      <c r="C139" s="357"/>
      <c r="D139" s="645"/>
      <c r="E139" s="646"/>
    </row>
    <row r="140" spans="1:11" ht="12" customHeight="1" thickBot="1">
      <c r="A140" s="26" t="s">
        <v>12</v>
      </c>
      <c r="B140" s="53" t="s">
        <v>434</v>
      </c>
      <c r="C140" s="346">
        <f>+C141+C142+C144+C145+C143</f>
        <v>132851000</v>
      </c>
      <c r="D140" s="509">
        <f>+D141+D142+D144+D145+D143</f>
        <v>5446462</v>
      </c>
      <c r="E140" s="118">
        <f>+E141+E142+E144+E145+E143</f>
        <v>138297462</v>
      </c>
      <c r="K140" s="111"/>
    </row>
    <row r="141" spans="1:5" ht="12.75">
      <c r="A141" s="206" t="s">
        <v>64</v>
      </c>
      <c r="B141" s="5" t="s">
        <v>286</v>
      </c>
      <c r="C141" s="357"/>
      <c r="D141" s="643"/>
      <c r="E141" s="446">
        <f>SUM(C141:D141)</f>
        <v>0</v>
      </c>
    </row>
    <row r="142" spans="1:5" ht="12" customHeight="1">
      <c r="A142" s="206" t="s">
        <v>65</v>
      </c>
      <c r="B142" s="5" t="s">
        <v>287</v>
      </c>
      <c r="C142" s="357"/>
      <c r="D142" s="623">
        <v>4481000</v>
      </c>
      <c r="E142" s="446">
        <f>SUM(C142:D142)</f>
        <v>4481000</v>
      </c>
    </row>
    <row r="143" spans="1:5" ht="12" customHeight="1">
      <c r="A143" s="206" t="s">
        <v>200</v>
      </c>
      <c r="B143" s="5" t="s">
        <v>433</v>
      </c>
      <c r="C143" s="357">
        <v>132851000</v>
      </c>
      <c r="D143" s="623">
        <f>391414+162050+43754+67200+18144+282900</f>
        <v>965462</v>
      </c>
      <c r="E143" s="446">
        <f>SUM(C143:D143)</f>
        <v>133816462</v>
      </c>
    </row>
    <row r="144" spans="1:5" s="50" customFormat="1" ht="12" customHeight="1">
      <c r="A144" s="206" t="s">
        <v>201</v>
      </c>
      <c r="B144" s="5" t="s">
        <v>376</v>
      </c>
      <c r="C144" s="357"/>
      <c r="D144" s="623"/>
      <c r="E144" s="446">
        <f>SUM(C144:D144)</f>
        <v>0</v>
      </c>
    </row>
    <row r="145" spans="1:5" s="50" customFormat="1" ht="12" customHeight="1" thickBot="1">
      <c r="A145" s="215" t="s">
        <v>202</v>
      </c>
      <c r="B145" s="3" t="s">
        <v>306</v>
      </c>
      <c r="C145" s="357"/>
      <c r="D145" s="645"/>
      <c r="E145" s="446">
        <f>SUM(C145:D145)</f>
        <v>0</v>
      </c>
    </row>
    <row r="146" spans="1:5" s="50" customFormat="1" ht="12" customHeight="1" thickBot="1">
      <c r="A146" s="26" t="s">
        <v>13</v>
      </c>
      <c r="B146" s="53" t="s">
        <v>377</v>
      </c>
      <c r="C146" s="359">
        <f>+C147+C148+C149+C150+C151</f>
        <v>0</v>
      </c>
      <c r="D146" s="651">
        <f>+D147+D148+D149+D150+D151</f>
        <v>30000000</v>
      </c>
      <c r="E146" s="119">
        <f>+E147+E148+E149+E150+E151</f>
        <v>30000000</v>
      </c>
    </row>
    <row r="147" spans="1:5" s="50" customFormat="1" ht="12" customHeight="1">
      <c r="A147" s="206" t="s">
        <v>66</v>
      </c>
      <c r="B147" s="5" t="s">
        <v>372</v>
      </c>
      <c r="C147" s="357"/>
      <c r="D147" s="648"/>
      <c r="E147" s="649">
        <f>SUM(C147:D147)</f>
        <v>0</v>
      </c>
    </row>
    <row r="148" spans="1:5" s="50" customFormat="1" ht="12" customHeight="1">
      <c r="A148" s="206" t="s">
        <v>67</v>
      </c>
      <c r="B148" s="5" t="s">
        <v>379</v>
      </c>
      <c r="C148" s="357"/>
      <c r="D148" s="623">
        <v>30000000</v>
      </c>
      <c r="E148" s="649">
        <f>SUM(C148:D148)</f>
        <v>30000000</v>
      </c>
    </row>
    <row r="149" spans="1:5" s="50" customFormat="1" ht="12" customHeight="1">
      <c r="A149" s="206" t="s">
        <v>212</v>
      </c>
      <c r="B149" s="5" t="s">
        <v>374</v>
      </c>
      <c r="C149" s="357"/>
      <c r="D149" s="623"/>
      <c r="E149" s="649">
        <f>SUM(C149:D149)</f>
        <v>0</v>
      </c>
    </row>
    <row r="150" spans="1:5" s="50" customFormat="1" ht="12" customHeight="1">
      <c r="A150" s="206" t="s">
        <v>213</v>
      </c>
      <c r="B150" s="5" t="s">
        <v>421</v>
      </c>
      <c r="C150" s="357"/>
      <c r="D150" s="623"/>
      <c r="E150" s="649">
        <f>SUM(C150:D150)</f>
        <v>0</v>
      </c>
    </row>
    <row r="151" spans="1:5" ht="12.75" customHeight="1" thickBot="1">
      <c r="A151" s="215" t="s">
        <v>378</v>
      </c>
      <c r="B151" s="3" t="s">
        <v>381</v>
      </c>
      <c r="C151" s="358"/>
      <c r="D151" s="650"/>
      <c r="E151" s="649">
        <f>SUM(C151:D151)</f>
        <v>0</v>
      </c>
    </row>
    <row r="152" spans="1:5" ht="12.75" customHeight="1" thickBot="1">
      <c r="A152" s="244" t="s">
        <v>14</v>
      </c>
      <c r="B152" s="53" t="s">
        <v>382</v>
      </c>
      <c r="C152" s="359"/>
      <c r="D152" s="628"/>
      <c r="E152" s="629"/>
    </row>
    <row r="153" spans="1:5" ht="12.75" customHeight="1" thickBot="1">
      <c r="A153" s="244" t="s">
        <v>15</v>
      </c>
      <c r="B153" s="53" t="s">
        <v>383</v>
      </c>
      <c r="C153" s="359"/>
      <c r="D153" s="643"/>
      <c r="E153" s="644"/>
    </row>
    <row r="154" spans="1:5" ht="12" customHeight="1" thickBot="1">
      <c r="A154" s="26" t="s">
        <v>16</v>
      </c>
      <c r="B154" s="53" t="s">
        <v>385</v>
      </c>
      <c r="C154" s="620">
        <f>+C129+C133+C140+C146+C152+C153</f>
        <v>132851000</v>
      </c>
      <c r="D154" s="647">
        <f>+D129+D133+D140+D146+D152+D153</f>
        <v>35446462</v>
      </c>
      <c r="E154" s="202">
        <f>+E129+E133+E140+E146+E152+E153</f>
        <v>168297462</v>
      </c>
    </row>
    <row r="155" spans="1:5" ht="15" customHeight="1" thickBot="1">
      <c r="A155" s="217" t="s">
        <v>17</v>
      </c>
      <c r="B155" s="176" t="s">
        <v>384</v>
      </c>
      <c r="C155" s="620">
        <f>+C128+C154</f>
        <v>241243000</v>
      </c>
      <c r="D155" s="647">
        <f>+D128+D154</f>
        <v>69260661</v>
      </c>
      <c r="E155" s="202">
        <f>+E128+E154</f>
        <v>310503661</v>
      </c>
    </row>
    <row r="156" spans="1:5" ht="13.5" thickBot="1">
      <c r="A156" s="177"/>
      <c r="B156" s="178"/>
      <c r="C156" s="179"/>
      <c r="D156" s="626"/>
      <c r="E156" s="627"/>
    </row>
    <row r="157" spans="1:5" ht="15" customHeight="1" thickBot="1">
      <c r="A157" s="108" t="s">
        <v>422</v>
      </c>
      <c r="B157" s="109"/>
      <c r="C157" s="560">
        <v>3.25</v>
      </c>
      <c r="D157" s="628"/>
      <c r="E157" s="630">
        <v>3</v>
      </c>
    </row>
    <row r="158" spans="1:5" ht="14.25" customHeight="1" thickBot="1">
      <c r="A158" s="108" t="s">
        <v>136</v>
      </c>
      <c r="B158" s="109"/>
      <c r="C158" s="560">
        <v>7</v>
      </c>
      <c r="D158" s="628"/>
      <c r="E158" s="630">
        <v>7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68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Szalay Bea</cp:lastModifiedBy>
  <cp:lastPrinted>2016-01-20T14:17:50Z</cp:lastPrinted>
  <dcterms:created xsi:type="dcterms:W3CDTF">1999-10-30T10:30:45Z</dcterms:created>
  <dcterms:modified xsi:type="dcterms:W3CDTF">2016-06-23T07:42:18Z</dcterms:modified>
  <cp:category/>
  <cp:version/>
  <cp:contentType/>
  <cp:contentStatus/>
</cp:coreProperties>
</file>