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8\testület\KT\április 26\19. 2017. évi zárszámadási rendelet\"/>
    </mc:Choice>
  </mc:AlternateContent>
  <bookViews>
    <workbookView xWindow="0" yWindow="0" windowWidth="15480" windowHeight="7620" firstSheet="4" activeTab="4"/>
  </bookViews>
  <sheets>
    <sheet name="1.sz. mell." sheetId="19" r:id="rId1"/>
    <sheet name="2.sz. mell." sheetId="20" r:id="rId2"/>
    <sheet name="3.sz. mell." sheetId="22" r:id="rId3"/>
    <sheet name="4. sz. mell." sheetId="24" r:id="rId4"/>
    <sheet name="5.sz. mell." sheetId="35" r:id="rId5"/>
    <sheet name="6.sz. mell." sheetId="27" r:id="rId6"/>
    <sheet name="7.sz. mell." sheetId="49" r:id="rId7"/>
    <sheet name="8.sz. mell." sheetId="47" r:id="rId8"/>
    <sheet name="9.sz. mell." sheetId="40" r:id="rId9"/>
    <sheet name="10.sz. mell." sheetId="42" r:id="rId10"/>
    <sheet name="11.sz. mell." sheetId="44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E48" i="22" l="1"/>
  <c r="C48" i="22"/>
  <c r="D48" i="22" l="1"/>
  <c r="D14" i="35"/>
  <c r="C27" i="49" l="1"/>
  <c r="D27" i="49"/>
  <c r="F17" i="24"/>
  <c r="F26" i="24"/>
  <c r="F25" i="24"/>
  <c r="F24" i="24"/>
  <c r="F22" i="24"/>
  <c r="F21" i="24"/>
  <c r="F20" i="24"/>
  <c r="F18" i="24"/>
  <c r="F8" i="24"/>
  <c r="E18" i="24"/>
  <c r="E17" i="24"/>
  <c r="E26" i="24" s="1"/>
  <c r="D18" i="24"/>
  <c r="D17" i="24"/>
  <c r="D26" i="24" s="1"/>
  <c r="E12" i="24"/>
  <c r="E8" i="24"/>
  <c r="D12" i="24"/>
  <c r="D8" i="24"/>
  <c r="E57" i="20" l="1"/>
  <c r="F55" i="20"/>
  <c r="G55" i="20"/>
  <c r="E55" i="20"/>
  <c r="H30" i="20"/>
  <c r="H19" i="20"/>
  <c r="G14" i="20"/>
  <c r="H14" i="20"/>
  <c r="E14" i="20"/>
  <c r="G13" i="19" l="1"/>
  <c r="G19" i="19"/>
  <c r="F19" i="19"/>
  <c r="E19" i="19"/>
  <c r="E18" i="19"/>
  <c r="E15" i="19"/>
  <c r="E5" i="19"/>
  <c r="E9" i="19"/>
  <c r="D18" i="19"/>
  <c r="D10" i="19"/>
  <c r="D5" i="19"/>
  <c r="G15" i="40" l="1"/>
  <c r="G25" i="47"/>
  <c r="G21" i="19" l="1"/>
  <c r="E20" i="19"/>
  <c r="F20" i="19"/>
  <c r="D20" i="19"/>
  <c r="F18" i="19"/>
  <c r="E17" i="19"/>
  <c r="F17" i="19"/>
  <c r="D17" i="19"/>
  <c r="E16" i="19"/>
  <c r="F16" i="19"/>
  <c r="D16" i="19"/>
  <c r="F15" i="19"/>
  <c r="D15" i="19"/>
  <c r="E12" i="19"/>
  <c r="F12" i="19"/>
  <c r="D12" i="19"/>
  <c r="E11" i="19"/>
  <c r="F11" i="19"/>
  <c r="D11" i="19"/>
  <c r="E10" i="19"/>
  <c r="F10" i="19"/>
  <c r="F9" i="19"/>
  <c r="D9" i="19"/>
  <c r="E8" i="19"/>
  <c r="F8" i="19"/>
  <c r="D8" i="19"/>
  <c r="E7" i="19"/>
  <c r="F7" i="19"/>
  <c r="D7" i="19"/>
  <c r="E6" i="19"/>
  <c r="F6" i="19"/>
  <c r="F5" i="19"/>
  <c r="D6" i="19"/>
  <c r="F15" i="44"/>
  <c r="E15" i="44"/>
  <c r="G14" i="44"/>
  <c r="G12" i="44"/>
  <c r="F10" i="44"/>
  <c r="E10" i="44"/>
  <c r="G9" i="44"/>
  <c r="G8" i="44"/>
  <c r="G7" i="44"/>
  <c r="G6" i="44"/>
  <c r="E10" i="42"/>
  <c r="F10" i="42"/>
  <c r="G11" i="42"/>
  <c r="G9" i="42"/>
  <c r="G14" i="42"/>
  <c r="G13" i="42"/>
  <c r="F15" i="42"/>
  <c r="E15" i="42"/>
  <c r="G8" i="42"/>
  <c r="G7" i="42"/>
  <c r="G6" i="42"/>
  <c r="E16" i="40"/>
  <c r="D23" i="47"/>
  <c r="D14" i="47"/>
  <c r="F57" i="20"/>
  <c r="H40" i="20"/>
  <c r="H41" i="20"/>
  <c r="H45" i="20"/>
  <c r="H46" i="20"/>
  <c r="H51" i="20"/>
  <c r="H55" i="20"/>
  <c r="H56" i="20"/>
  <c r="H26" i="20"/>
  <c r="G20" i="20"/>
  <c r="H9" i="20"/>
  <c r="H10" i="20"/>
  <c r="H11" i="20"/>
  <c r="H12" i="20"/>
  <c r="H8" i="20"/>
  <c r="G16" i="47"/>
  <c r="G17" i="47"/>
  <c r="G18" i="47"/>
  <c r="G20" i="47"/>
  <c r="G21" i="47"/>
  <c r="G22" i="47"/>
  <c r="G6" i="47"/>
  <c r="G7" i="47"/>
  <c r="G8" i="47"/>
  <c r="G9" i="47"/>
  <c r="G10" i="47"/>
  <c r="G11" i="47"/>
  <c r="G12" i="47"/>
  <c r="G13" i="47"/>
  <c r="F16" i="40"/>
  <c r="F11" i="40"/>
  <c r="G13" i="40"/>
  <c r="G6" i="40"/>
  <c r="G7" i="40"/>
  <c r="G9" i="40"/>
  <c r="G5" i="40"/>
  <c r="E11" i="40"/>
  <c r="G15" i="47"/>
  <c r="G5" i="47"/>
  <c r="F23" i="47"/>
  <c r="F14" i="47"/>
  <c r="E23" i="47"/>
  <c r="E14" i="47"/>
  <c r="H39" i="20"/>
  <c r="H31" i="20"/>
  <c r="G57" i="20"/>
  <c r="G31" i="20"/>
  <c r="F31" i="20"/>
  <c r="F14" i="20"/>
  <c r="F20" i="20" s="1"/>
  <c r="G15" i="44" l="1"/>
  <c r="G15" i="42"/>
  <c r="G10" i="42"/>
  <c r="G20" i="19"/>
  <c r="H20" i="20"/>
  <c r="G11" i="19"/>
  <c r="G12" i="19"/>
  <c r="D14" i="19"/>
  <c r="G17" i="19"/>
  <c r="G5" i="19"/>
  <c r="G8" i="19"/>
  <c r="G9" i="19"/>
  <c r="G10" i="19"/>
  <c r="G15" i="19"/>
  <c r="D22" i="19"/>
  <c r="G18" i="19"/>
  <c r="G6" i="19"/>
  <c r="G7" i="19"/>
  <c r="G16" i="19"/>
  <c r="G10" i="44"/>
  <c r="G12" i="42"/>
  <c r="G11" i="40"/>
  <c r="G14" i="47"/>
  <c r="H57" i="20"/>
  <c r="G23" i="47"/>
  <c r="G16" i="40"/>
  <c r="F19" i="24" l="1"/>
  <c r="C14" i="35"/>
  <c r="F15" i="24" l="1"/>
  <c r="D16" i="40" l="1"/>
  <c r="D10" i="40"/>
  <c r="D11" i="40" s="1"/>
  <c r="D15" i="44"/>
  <c r="D10" i="44"/>
  <c r="D10" i="42" l="1"/>
  <c r="D15" i="42"/>
  <c r="F22" i="19" l="1"/>
  <c r="E14" i="19"/>
  <c r="F14" i="19" l="1"/>
  <c r="G14" i="19" s="1"/>
  <c r="E22" i="19"/>
  <c r="E31" i="20"/>
  <c r="E20" i="20"/>
  <c r="G22" i="19" l="1"/>
  <c r="D19" i="27"/>
  <c r="F19" i="27" l="1"/>
  <c r="F16" i="24"/>
  <c r="F14" i="24"/>
  <c r="F13" i="24"/>
  <c r="F12" i="24"/>
  <c r="F11" i="24"/>
  <c r="F10" i="24"/>
  <c r="F9" i="24"/>
</calcChain>
</file>

<file path=xl/sharedStrings.xml><?xml version="1.0" encoding="utf-8"?>
<sst xmlns="http://schemas.openxmlformats.org/spreadsheetml/2006/main" count="501" uniqueCount="342">
  <si>
    <t>ezer Ft-ban</t>
  </si>
  <si>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</si>
  <si>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</si>
  <si>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</si>
  <si>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</si>
  <si>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</si>
  <si>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</si>
  <si>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</si>
  <si>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</si>
  <si>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</si>
  <si>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</si>
  <si>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</si>
  <si>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14.</t>
  </si>
  <si>
    <t>Felújítások</t>
  </si>
  <si>
    <t>4.</t>
  </si>
  <si>
    <t>12.</t>
  </si>
  <si>
    <t>Polgármesteri Hivatal</t>
  </si>
  <si>
    <t>Összesen</t>
  </si>
  <si>
    <t>Települési önkormányzatok kulturális feladatainak támogatása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</si>
  <si>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</si>
  <si>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</si>
  <si>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</si>
  <si>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</si>
  <si>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</si>
  <si>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</si>
  <si>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</si>
  <si>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</si>
  <si>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</si>
  <si>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</si>
  <si>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</si>
  <si>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</si>
  <si>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</si>
  <si>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</si>
  <si>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</si>
  <si>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</si>
  <si>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</si>
  <si>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</si>
  <si>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</si>
  <si>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</si>
  <si>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</si>
  <si>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</si>
  <si>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</si>
  <si>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</si>
  <si>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</si>
  <si>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</si>
  <si>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</si>
  <si>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</si>
  <si>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</si>
  <si>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</si>
  <si>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</si>
  <si>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</si>
  <si>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</si>
  <si>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</si>
  <si>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</si>
  <si>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</si>
  <si>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</si>
  <si>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</si>
  <si>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</si>
  <si>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</si>
  <si>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</si>
  <si>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</si>
  <si>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</si>
  <si>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</si>
  <si>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</si>
  <si>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</si>
  <si>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</si>
  <si>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</si>
  <si>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</si>
  <si>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</si>
  <si>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</si>
  <si>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</si>
  <si>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</si>
  <si>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</si>
  <si>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</si>
  <si>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</si>
  <si>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</si>
  <si>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</si>
  <si>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</si>
  <si>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</si>
  <si>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</si>
  <si>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</si>
  <si>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</si>
  <si>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</si>
  <si>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</si>
  <si>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</si>
  <si>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</si>
  <si>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</si>
  <si>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</si>
  <si>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</si>
  <si>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</si>
  <si>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</si>
  <si>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</si>
  <si>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</si>
  <si>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</si>
  <si>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</si>
  <si>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</si>
  <si>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sorszám</t>
  </si>
  <si>
    <t>Feladat ellátó</t>
  </si>
  <si>
    <t>engedélyezett</t>
  </si>
  <si>
    <t>álláshely szám</t>
  </si>
  <si>
    <t>terv/előző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</si>
  <si>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</si>
  <si>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</si>
  <si>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</si>
  <si>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</si>
  <si>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</si>
  <si>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Kttv</t>
  </si>
  <si>
    <t>Mt</t>
  </si>
  <si>
    <t>Intézmények összesen (1+2+3)</t>
  </si>
  <si>
    <t>Támogatott szervezet neve</t>
  </si>
  <si>
    <t>Támogatás típusa</t>
  </si>
  <si>
    <t xml:space="preserve">Éves időtartam (óra) </t>
  </si>
  <si>
    <t>Ft/óra</t>
  </si>
  <si>
    <t>ingyenes teremhasználat</t>
  </si>
  <si>
    <t>ingyenes épület használat</t>
  </si>
  <si>
    <t xml:space="preserve">épület rezsiköltsége </t>
  </si>
  <si>
    <t>ÖSSZES NYÚJTOTT TÁMOGATÁS</t>
  </si>
  <si>
    <t>Közvetett támogatások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</si>
  <si>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</si>
  <si>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</si>
  <si>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</si>
  <si>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</si>
  <si>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</si>
  <si>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</si>
  <si>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</si>
  <si>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</si>
  <si>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</si>
  <si>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</si>
  <si>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</si>
  <si>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</si>
  <si>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</si>
  <si>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</si>
  <si>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</si>
  <si>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</si>
  <si>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</si>
  <si>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</si>
  <si>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</si>
  <si>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</si>
  <si>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</si>
  <si>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</si>
  <si>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</si>
  <si>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</si>
  <si>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</si>
  <si>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</si>
  <si>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</si>
  <si>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</si>
  <si>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</si>
  <si>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</si>
  <si>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</si>
  <si>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</si>
  <si>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</si>
  <si>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</si>
  <si>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</si>
  <si>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</si>
  <si>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</si>
  <si>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</si>
  <si>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Köztemetés</t>
  </si>
  <si>
    <t>Bursa ösztöndíj</t>
  </si>
  <si>
    <t>Helyi ösztöndíj</t>
  </si>
  <si>
    <t>Hulladékszállítási kedvezmény</t>
  </si>
  <si>
    <t>- Lakásfenntartási célú támogatás</t>
  </si>
  <si>
    <t>- Ápolási célú támogatás + önkormányzat saját hatáskörű gond. jöv. kieg.</t>
  </si>
  <si>
    <t>- Tüzifa + burgonya + egyéb</t>
  </si>
  <si>
    <t>- Önkormányzati segély</t>
  </si>
  <si>
    <t>Szociális kiadások</t>
  </si>
  <si>
    <t xml:space="preserve">B6        </t>
  </si>
  <si>
    <t xml:space="preserve">Működési célú átvett pénzeszközök       </t>
  </si>
  <si>
    <t>Ügykezelő</t>
  </si>
  <si>
    <t>Közalkalmazott</t>
  </si>
  <si>
    <t>Humán Szolgáltató Központ</t>
  </si>
  <si>
    <t>Napköziotthonos Óvodák Intézm. Egys.</t>
  </si>
  <si>
    <t>Helyi önkormányzat által fenntartott költségvetési szervek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</si>
  <si>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</si>
  <si>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</si>
  <si>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</si>
  <si>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</si>
  <si>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</si>
  <si>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</si>
  <si>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</si>
  <si>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</si>
  <si>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</si>
  <si>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</si>
  <si>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Ipartestület</t>
  </si>
  <si>
    <t>Civil Érték Egyesület</t>
  </si>
  <si>
    <t>Nagycsaládosok Egyesülete</t>
  </si>
  <si>
    <t>Vállalkozó orvosok</t>
  </si>
  <si>
    <t>Mecénás Művészeti Klub</t>
  </si>
  <si>
    <t>Polgárőrség</t>
  </si>
  <si>
    <t>Önkéntes Tűzoltó Egyesület</t>
  </si>
  <si>
    <t>Diáksport Egyesület</t>
  </si>
  <si>
    <t>Üllő SE</t>
  </si>
  <si>
    <t>Üllői Roma Nemzetiségi Önkormányzat</t>
  </si>
  <si>
    <t>Szemétszállítási díj elengedése</t>
  </si>
  <si>
    <t>Építményadó mentesség</t>
  </si>
  <si>
    <t>Iparűzési adó mentesség vállalkozó orv.</t>
  </si>
  <si>
    <t>ingyenes sportpálya használata</t>
  </si>
  <si>
    <t>70 év felett önkormányzat fizet</t>
  </si>
  <si>
    <r>
      <t>50 m</t>
    </r>
    <r>
      <rPr>
        <sz val="11"/>
        <rFont val="Calibri"/>
        <family val="2"/>
        <charset val="238"/>
      </rPr>
      <t>² alatt nincs adófizetés</t>
    </r>
  </si>
  <si>
    <t>20 mFt adóalap alatt nincs fizetési k.</t>
  </si>
  <si>
    <t>Nyugdíjas Egyesület</t>
  </si>
  <si>
    <t>Árvácska utca felújítása</t>
  </si>
  <si>
    <t>15.</t>
  </si>
  <si>
    <t>16.</t>
  </si>
  <si>
    <t>18.</t>
  </si>
  <si>
    <t>19.</t>
  </si>
  <si>
    <t>Közterület felügyelő (Kttv)</t>
  </si>
  <si>
    <t>tény/terv</t>
  </si>
  <si>
    <t>D</t>
  </si>
  <si>
    <t>E</t>
  </si>
  <si>
    <t>F</t>
  </si>
  <si>
    <t>tény</t>
  </si>
  <si>
    <t>Ft-ban</t>
  </si>
  <si>
    <t>B5</t>
  </si>
  <si>
    <t>Felhalmozási bevételek</t>
  </si>
  <si>
    <t xml:space="preserve"> Ft-ban</t>
  </si>
  <si>
    <t>Támogatott szervezet megnevezése</t>
  </si>
  <si>
    <t>Terv</t>
  </si>
  <si>
    <t>Tény</t>
  </si>
  <si>
    <t>nyitó</t>
  </si>
  <si>
    <t>záró</t>
  </si>
  <si>
    <t>Felnőttgondozási Szolgálat</t>
  </si>
  <si>
    <t>Családsegítő és Gyermekjóléti Szolgálat</t>
  </si>
  <si>
    <t>Általános Igazgatás</t>
  </si>
  <si>
    <t>Létszám</t>
  </si>
  <si>
    <t>ÜLLŐ VÁROS ÖNKORMÁNYZAT ÁLTAL NYÚJTOTT CÉLJELLEGŰ TÁMOGATÁSAI</t>
  </si>
  <si>
    <t xml:space="preserve">Üllői Önkéntes Tűzoltó Egyesület </t>
  </si>
  <si>
    <t xml:space="preserve">Ruhaipari Természetjáró Egyesület </t>
  </si>
  <si>
    <t>Vecsési Evangélikus Egyházközség</t>
  </si>
  <si>
    <t xml:space="preserve">Üllői Római Katolikus Egyházközség </t>
  </si>
  <si>
    <t xml:space="preserve">Üllői Református Egyházközség </t>
  </si>
  <si>
    <t xml:space="preserve">Mirabell Táncegyesület </t>
  </si>
  <si>
    <t xml:space="preserve">Üllői Lövész Klub </t>
  </si>
  <si>
    <t xml:space="preserve">Merczel Erzsébet Alapítvány - </t>
  </si>
  <si>
    <t xml:space="preserve">Üllő Polgárőr és Bűnmegelőzési Egyesület </t>
  </si>
  <si>
    <t xml:space="preserve">Üllői Városi Kézilabda Sport Klub </t>
  </si>
  <si>
    <t xml:space="preserve">Üllő Vezér Hagyományőrző Egyesület </t>
  </si>
  <si>
    <t xml:space="preserve">Civil Érték Egyesület </t>
  </si>
  <si>
    <t xml:space="preserve">Tori Judo Club </t>
  </si>
  <si>
    <t xml:space="preserve">Üllői Nyugdíjas Egyesület </t>
  </si>
  <si>
    <t xml:space="preserve">Üllő-Kenderes Hagyományőrző Egyesület </t>
  </si>
  <si>
    <t xml:space="preserve">Üllői Diák-Sportegyesület </t>
  </si>
  <si>
    <t>„Szemünk Fénye” Nagycsaládosok Üllői Egyesülete</t>
  </si>
  <si>
    <t xml:space="preserve">Magyar Vöröskereszt Pest-megyei Szervezete, Monori Területi Szervezet, Üllői Alapszervezet </t>
  </si>
  <si>
    <t xml:space="preserve">Üllői Sportegyesület </t>
  </si>
  <si>
    <t>8.</t>
  </si>
  <si>
    <t>17.</t>
  </si>
  <si>
    <t>20.</t>
  </si>
  <si>
    <t>Egyes kiemelt bevételek egységes rovatrend szerinti bemutatása</t>
  </si>
  <si>
    <t>2017. évi eredeti ei.</t>
  </si>
  <si>
    <t>2017. évi módosított ei.</t>
  </si>
  <si>
    <t>2017. tény</t>
  </si>
  <si>
    <t>2017. eredeti ei.</t>
  </si>
  <si>
    <t>2017. módosítotti ei.</t>
  </si>
  <si>
    <t>2017. módosított ei.</t>
  </si>
  <si>
    <t>ÜLLŐ VÁROS HUMÁN SZOLGÁLTATÓ KÖZPONT, ÓVODA ÉS KÖZPONTI RENDELŐ TÖBBCÉLÚ KÖZÖS IGAZGATÁSÚ INTÉZMÉNY  2017. ÉVI MÉRLEGSZERŰ ADATAI</t>
  </si>
  <si>
    <t>VARGHA GYULA VÁROSI KÖNYVTÁR 2017. ÉVI MÉRLEGSZERŰ ADATAI</t>
  </si>
  <si>
    <t>ÜLLŐI POLGÁRMESTERI HIVATAL 2017. ÉVI MÉRLEGSZERŰ ADATAI</t>
  </si>
  <si>
    <t>ÜLLŐ VÁROS ÖNKORMÁNYZAT 2017. ÉVI MÉRLEGSZERŰ ADATAI</t>
  </si>
  <si>
    <t xml:space="preserve">ÜLLŐI VÁROS ÖNKORMÁNYZATÁNAK 2017. ÉVI MÉRLEGSZERŰ ADATAI ÖSSZESEN </t>
  </si>
  <si>
    <t>B6</t>
  </si>
  <si>
    <t>Működési célú átvett pénzeszköz</t>
  </si>
  <si>
    <t>Napsugár Nyugdíjas Egyesület</t>
  </si>
  <si>
    <t>MESE Mindenki Egyért Egyesület</t>
  </si>
  <si>
    <t xml:space="preserve">Ovi- foci </t>
  </si>
  <si>
    <t>Csicsergő Óvoda bővítés kivitelezés tervekkel</t>
  </si>
  <si>
    <t>Egészségház lift, tető kivitelezés, tervekkel együtt</t>
  </si>
  <si>
    <t>Városfejlesztés Zrt. tanulmány</t>
  </si>
  <si>
    <t>Sportliget Lakóparkban gáz-, és elektromos hálózat kiépítése</t>
  </si>
  <si>
    <t>Baross utca gyalogátkelőhely tervezés, átépítés</t>
  </si>
  <si>
    <t>Hatháza (Rétköz) gyalogátkelőhely tervezés, kivitelezés+ közvil.</t>
  </si>
  <si>
    <t>Ócsai úti parkoló kivitelezése</t>
  </si>
  <si>
    <t>Útkarbantartás</t>
  </si>
  <si>
    <t>Tervkészítések 3 utca</t>
  </si>
  <si>
    <t>Piac komplett tervkészítés, telekalakítás, kivitelezés</t>
  </si>
  <si>
    <t>Templom tér 1. engedélyezési terv készítés</t>
  </si>
  <si>
    <t>Honismereti Gyűjtemény épületének további korszerűsítése</t>
  </si>
  <si>
    <t>Lakossági járdaépítés</t>
  </si>
  <si>
    <r>
      <t xml:space="preserve">Deák Ferenc utca 500 fm kerékpárút + járulékos munkák </t>
    </r>
    <r>
      <rPr>
        <i/>
        <sz val="12"/>
        <rFont val="Times New Roman"/>
        <family val="1"/>
        <charset val="238"/>
      </rPr>
      <t>(önerő)</t>
    </r>
  </si>
  <si>
    <t>Sportliget Lakópark (Kocsis F.) utca felújítás</t>
  </si>
  <si>
    <t>P+R parkolónál 20 férőhelyes kerékpártároló építése</t>
  </si>
  <si>
    <t>Vízelvezető árkok tisztítása</t>
  </si>
  <si>
    <t>21.</t>
  </si>
  <si>
    <t>Sorompók létesítése</t>
  </si>
  <si>
    <t>22.</t>
  </si>
  <si>
    <t>Közlekedési koncepció kidolgozása</t>
  </si>
  <si>
    <t>23.</t>
  </si>
  <si>
    <t>Ravatalozó külső színezése</t>
  </si>
  <si>
    <t>24.</t>
  </si>
  <si>
    <t>Közvilágítás bővítés</t>
  </si>
  <si>
    <t>25.</t>
  </si>
  <si>
    <t>Deák Ferenc utcai ingatlan megvásárlása</t>
  </si>
  <si>
    <t>26.</t>
  </si>
  <si>
    <t>Gyömrői és Árpád Fejedelem sarki ingatlan megvásárlása</t>
  </si>
  <si>
    <t>27.</t>
  </si>
  <si>
    <t>Vasútállomáson mellékhelyiség kialakítása</t>
  </si>
  <si>
    <t>28.</t>
  </si>
  <si>
    <t>Vis major óvoda felújítás</t>
  </si>
  <si>
    <t>29.</t>
  </si>
  <si>
    <t>Dóra S. úti( új, 4 csoportos) óvoda tervek</t>
  </si>
  <si>
    <t>30.</t>
  </si>
  <si>
    <t>KEHOP pályázat 3 helyszínen</t>
  </si>
  <si>
    <t>31.</t>
  </si>
  <si>
    <t>Napraforgó óvoda tervek</t>
  </si>
  <si>
    <t>32.</t>
  </si>
  <si>
    <t>Napraforgó óvoda eszközbeszerzés</t>
  </si>
  <si>
    <t>33.</t>
  </si>
  <si>
    <t>kerítés építések 3 helyszínen</t>
  </si>
  <si>
    <t>34.</t>
  </si>
  <si>
    <t>szivattyú csere ÁFÁI</t>
  </si>
  <si>
    <t>35.</t>
  </si>
  <si>
    <t>Malom u. 2. felújítás</t>
  </si>
  <si>
    <t>36.</t>
  </si>
  <si>
    <t>37.</t>
  </si>
  <si>
    <t>Napraforgó óvoda kivitelezés</t>
  </si>
  <si>
    <t>38.</t>
  </si>
  <si>
    <t>ÁFÁI ereszdeszka és homlokzat festés</t>
  </si>
  <si>
    <t>39.</t>
  </si>
  <si>
    <t>ÁFÁI érintésvédelem, riasztó</t>
  </si>
  <si>
    <t>40.</t>
  </si>
  <si>
    <t>ÁFÁI  tornaterem tető szigetelés</t>
  </si>
  <si>
    <t>ÖSSZESEN</t>
  </si>
  <si>
    <t>eredeti ei.</t>
  </si>
  <si>
    <t>módosított ei.</t>
  </si>
  <si>
    <t>41.</t>
  </si>
  <si>
    <t>DPMV Zrt. Víz és csatornahálózat felújítás bérleti díj terhére</t>
  </si>
  <si>
    <t>42.</t>
  </si>
  <si>
    <t>VEKOP eszközbeszerzés pályázat</t>
  </si>
  <si>
    <t>megnevezés</t>
  </si>
  <si>
    <t>BERUHÁZÁS ÉS FELÚJÍTÁS</t>
  </si>
  <si>
    <r>
      <t xml:space="preserve">TAO pályázatok önereje </t>
    </r>
    <r>
      <rPr>
        <i/>
        <sz val="11"/>
        <color indexed="8"/>
        <rFont val="Times New Roman"/>
        <family val="1"/>
        <charset val="238"/>
      </rPr>
      <t>( Üllő SE, Üllő DSE)</t>
    </r>
  </si>
  <si>
    <t>Önkormányzati eszközbeszerzések</t>
  </si>
  <si>
    <t>1. melléklet a 7/2018. (V.04.) ökormányzati rendelethez</t>
  </si>
  <si>
    <t>2. melléklet a 7/2018. (V.04.) önkormányzati rendelethez</t>
  </si>
  <si>
    <t>3. melléklet a   7/2018. (V.04.) önkormányzati rendelethez</t>
  </si>
  <si>
    <t>4. melléklet a   7/2018. (V.04.) ökormányzati rendelethez</t>
  </si>
  <si>
    <t>5. melléklet a  7/2018. (V.04.) önkormányzati rendelethez</t>
  </si>
  <si>
    <t>6. melléklet a 7/2018. (V.04.) ökormányzati rendelethez</t>
  </si>
  <si>
    <t>7. melléklet a 7/2018. (V.04.) ökormányzati rendelethez</t>
  </si>
  <si>
    <t>8. melléklet a 7/2018. (V.04.) ökormányzati rendelethez</t>
  </si>
  <si>
    <t>9. melléklet a 7/2018. (V.04.) ökormányzati rendelethez</t>
  </si>
  <si>
    <t>10. melléklet a  7/2018. (V.04.) ökormányzati rendelethez</t>
  </si>
  <si>
    <t>11. melléklet a  7/2018. (V.04.) ökormányzati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</si>
</sst>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08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3" fontId="0" fillId="0" borderId="3" xfId="0" applyNumberFormat="1" applyFont="1" applyFill="1" applyBorder="1"/>
    <xf numFmtId="0" fontId="5" fillId="0" borderId="0" xfId="0" applyFont="1"/>
    <xf numFmtId="3" fontId="0" fillId="0" borderId="1" xfId="0" applyNumberFormat="1" applyFont="1" applyFill="1" applyBorder="1"/>
    <xf numFmtId="0" fontId="0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justify" vertical="top" wrapText="1"/>
    </xf>
    <xf numFmtId="3" fontId="0" fillId="0" borderId="7" xfId="0" applyNumberFormat="1" applyFont="1" applyBorder="1" applyAlignment="1">
      <alignment horizontal="right" vertical="top" wrapText="1"/>
    </xf>
    <xf numFmtId="0" fontId="0" fillId="0" borderId="3" xfId="0" applyFont="1" applyBorder="1" applyAlignment="1">
      <alignment horizontal="justify" vertical="top" wrapText="1"/>
    </xf>
    <xf numFmtId="0" fontId="0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justify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0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3" xfId="0" applyFont="1" applyBorder="1"/>
    <xf numFmtId="0" fontId="0" fillId="0" borderId="0" xfId="0" applyFont="1" applyFill="1"/>
    <xf numFmtId="164" fontId="0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0" xfId="1" applyFont="1"/>
    <xf numFmtId="3" fontId="0" fillId="0" borderId="0" xfId="0" applyNumberFormat="1" applyFont="1"/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0" borderId="5" xfId="0" applyFont="1" applyBorder="1"/>
    <xf numFmtId="3" fontId="0" fillId="0" borderId="3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8" fillId="0" borderId="4" xfId="0" applyFont="1" applyBorder="1"/>
    <xf numFmtId="0" fontId="0" fillId="0" borderId="1" xfId="0" applyFont="1" applyBorder="1"/>
    <xf numFmtId="3" fontId="8" fillId="0" borderId="1" xfId="0" applyNumberFormat="1" applyFont="1" applyBorder="1" applyAlignment="1">
      <alignment horizontal="right"/>
    </xf>
    <xf numFmtId="0" fontId="8" fillId="0" borderId="3" xfId="0" applyFont="1" applyBorder="1"/>
    <xf numFmtId="3" fontId="0" fillId="0" borderId="1" xfId="0" applyNumberFormat="1" applyFont="1" applyBorder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0" fontId="11" fillId="0" borderId="21" xfId="0" applyFont="1" applyBorder="1"/>
    <xf numFmtId="0" fontId="11" fillId="0" borderId="22" xfId="0" applyFont="1" applyBorder="1"/>
    <xf numFmtId="3" fontId="11" fillId="0" borderId="22" xfId="0" applyNumberFormat="1" applyFont="1" applyBorder="1"/>
    <xf numFmtId="4" fontId="11" fillId="0" borderId="22" xfId="0" applyNumberFormat="1" applyFont="1" applyBorder="1"/>
    <xf numFmtId="3" fontId="11" fillId="0" borderId="23" xfId="0" applyNumberFormat="1" applyFont="1" applyBorder="1"/>
    <xf numFmtId="0" fontId="0" fillId="0" borderId="0" xfId="0" applyFont="1" applyBorder="1"/>
    <xf numFmtId="49" fontId="0" fillId="0" borderId="0" xfId="0" applyNumberFormat="1"/>
    <xf numFmtId="3" fontId="0" fillId="0" borderId="7" xfId="0" applyNumberFormat="1" applyBorder="1"/>
    <xf numFmtId="0" fontId="0" fillId="0" borderId="15" xfId="0" applyBorder="1"/>
    <xf numFmtId="0" fontId="0" fillId="0" borderId="27" xfId="0" applyBorder="1"/>
    <xf numFmtId="0" fontId="0" fillId="0" borderId="27" xfId="0" applyFont="1" applyBorder="1"/>
    <xf numFmtId="3" fontId="0" fillId="0" borderId="15" xfId="0" applyNumberFormat="1" applyBorder="1"/>
    <xf numFmtId="0" fontId="0" fillId="0" borderId="20" xfId="0" applyBorder="1"/>
    <xf numFmtId="0" fontId="0" fillId="0" borderId="28" xfId="0" applyBorder="1"/>
    <xf numFmtId="3" fontId="0" fillId="0" borderId="20" xfId="0" applyNumberFormat="1" applyBorder="1"/>
    <xf numFmtId="0" fontId="12" fillId="0" borderId="14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19" xfId="0" applyBorder="1"/>
    <xf numFmtId="0" fontId="0" fillId="0" borderId="30" xfId="0" applyBorder="1"/>
    <xf numFmtId="3" fontId="0" fillId="0" borderId="19" xfId="0" applyNumberFormat="1" applyBorder="1"/>
    <xf numFmtId="0" fontId="12" fillId="0" borderId="14" xfId="0" applyFont="1" applyBorder="1"/>
    <xf numFmtId="0" fontId="12" fillId="0" borderId="29" xfId="0" applyFont="1" applyBorder="1"/>
    <xf numFmtId="3" fontId="12" fillId="0" borderId="14" xfId="0" applyNumberFormat="1" applyFont="1" applyBorder="1"/>
    <xf numFmtId="4" fontId="0" fillId="0" borderId="3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0" fontId="0" fillId="0" borderId="0" xfId="0" applyFont="1" applyAlignment="1"/>
    <xf numFmtId="3" fontId="0" fillId="0" borderId="15" xfId="0" applyNumberFormat="1" applyFont="1" applyBorder="1"/>
    <xf numFmtId="0" fontId="15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3" fontId="0" fillId="0" borderId="35" xfId="0" applyNumberFormat="1" applyFont="1" applyFill="1" applyBorder="1"/>
    <xf numFmtId="3" fontId="5" fillId="0" borderId="36" xfId="0" applyNumberFormat="1" applyFont="1" applyFill="1" applyBorder="1"/>
    <xf numFmtId="3" fontId="0" fillId="0" borderId="38" xfId="0" applyNumberFormat="1" applyFont="1" applyFill="1" applyBorder="1"/>
    <xf numFmtId="3" fontId="0" fillId="0" borderId="39" xfId="0" applyNumberFormat="1" applyFont="1" applyFill="1" applyBorder="1"/>
    <xf numFmtId="3" fontId="5" fillId="0" borderId="40" xfId="0" applyNumberFormat="1" applyFont="1" applyFill="1" applyBorder="1"/>
    <xf numFmtId="0" fontId="12" fillId="0" borderId="14" xfId="0" applyFont="1" applyBorder="1" applyAlignment="1">
      <alignment horizontal="center" wrapText="1"/>
    </xf>
    <xf numFmtId="3" fontId="0" fillId="0" borderId="24" xfId="0" applyNumberFormat="1" applyBorder="1"/>
    <xf numFmtId="3" fontId="12" fillId="0" borderId="37" xfId="0" applyNumberFormat="1" applyFont="1" applyBorder="1"/>
    <xf numFmtId="3" fontId="0" fillId="0" borderId="8" xfId="0" applyNumberFormat="1" applyBorder="1"/>
    <xf numFmtId="0" fontId="0" fillId="0" borderId="32" xfId="0" applyBorder="1"/>
    <xf numFmtId="0" fontId="0" fillId="0" borderId="33" xfId="0" applyBorder="1"/>
    <xf numFmtId="3" fontId="0" fillId="0" borderId="32" xfId="0" applyNumberFormat="1" applyBorder="1"/>
    <xf numFmtId="10" fontId="0" fillId="0" borderId="7" xfId="0" applyNumberFormat="1" applyBorder="1"/>
    <xf numFmtId="10" fontId="0" fillId="0" borderId="24" xfId="0" applyNumberFormat="1" applyBorder="1"/>
    <xf numFmtId="10" fontId="12" fillId="0" borderId="37" xfId="0" applyNumberFormat="1" applyFont="1" applyBorder="1"/>
    <xf numFmtId="10" fontId="0" fillId="0" borderId="32" xfId="0" applyNumberFormat="1" applyBorder="1"/>
    <xf numFmtId="10" fontId="0" fillId="0" borderId="20" xfId="0" applyNumberFormat="1" applyBorder="1"/>
    <xf numFmtId="10" fontId="12" fillId="0" borderId="14" xfId="0" applyNumberFormat="1" applyFont="1" applyBorder="1"/>
    <xf numFmtId="10" fontId="0" fillId="0" borderId="7" xfId="0" applyNumberFormat="1" applyFont="1" applyBorder="1" applyAlignment="1">
      <alignment horizontal="right" vertical="top" wrapText="1"/>
    </xf>
    <xf numFmtId="10" fontId="5" fillId="0" borderId="8" xfId="0" applyNumberFormat="1" applyFont="1" applyBorder="1" applyAlignment="1">
      <alignment horizontal="right" vertical="top" wrapText="1"/>
    </xf>
    <xf numFmtId="3" fontId="0" fillId="0" borderId="0" xfId="0" applyNumberFormat="1"/>
    <xf numFmtId="10" fontId="0" fillId="0" borderId="8" xfId="0" applyNumberFormat="1" applyBorder="1"/>
    <xf numFmtId="3" fontId="12" fillId="0" borderId="23" xfId="0" applyNumberFormat="1" applyFont="1" applyBorder="1"/>
    <xf numFmtId="10" fontId="0" fillId="0" borderId="23" xfId="0" applyNumberFormat="1" applyBorder="1"/>
    <xf numFmtId="3" fontId="16" fillId="0" borderId="20" xfId="0" applyNumberFormat="1" applyFont="1" applyBorder="1"/>
    <xf numFmtId="3" fontId="16" fillId="0" borderId="24" xfId="0" applyNumberFormat="1" applyFont="1" applyBorder="1"/>
    <xf numFmtId="10" fontId="16" fillId="0" borderId="24" xfId="0" applyNumberFormat="1" applyFont="1" applyBorder="1"/>
    <xf numFmtId="3" fontId="0" fillId="0" borderId="31" xfId="0" applyNumberFormat="1" applyBorder="1"/>
    <xf numFmtId="3" fontId="0" fillId="0" borderId="25" xfId="0" applyNumberFormat="1" applyBorder="1"/>
    <xf numFmtId="10" fontId="5" fillId="0" borderId="8" xfId="0" applyNumberFormat="1" applyFont="1" applyBorder="1"/>
    <xf numFmtId="10" fontId="0" fillId="0" borderId="32" xfId="0" applyNumberFormat="1" applyFont="1" applyBorder="1" applyAlignment="1">
      <alignment horizontal="right" vertical="top" wrapText="1"/>
    </xf>
    <xf numFmtId="0" fontId="5" fillId="0" borderId="31" xfId="0" applyFont="1" applyBorder="1" applyAlignment="1">
      <alignment horizontal="center" wrapText="1"/>
    </xf>
    <xf numFmtId="0" fontId="6" fillId="0" borderId="7" xfId="0" applyFont="1" applyBorder="1" applyAlignment="1">
      <alignment horizontal="right" vertical="top" wrapText="1"/>
    </xf>
    <xf numFmtId="3" fontId="0" fillId="0" borderId="15" xfId="0" applyNumberFormat="1" applyFont="1" applyBorder="1" applyAlignment="1">
      <alignment horizontal="right" vertical="top" wrapText="1"/>
    </xf>
    <xf numFmtId="0" fontId="0" fillId="0" borderId="7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3" fontId="5" fillId="0" borderId="32" xfId="0" applyNumberFormat="1" applyFont="1" applyBorder="1" applyAlignment="1">
      <alignment horizontal="right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wrapText="1"/>
    </xf>
    <xf numFmtId="10" fontId="0" fillId="0" borderId="7" xfId="0" applyNumberFormat="1" applyFont="1" applyBorder="1"/>
    <xf numFmtId="10" fontId="5" fillId="0" borderId="23" xfId="0" applyNumberFormat="1" applyFont="1" applyFill="1" applyBorder="1"/>
    <xf numFmtId="10" fontId="0" fillId="0" borderId="24" xfId="0" applyNumberFormat="1" applyFont="1" applyBorder="1"/>
    <xf numFmtId="0" fontId="0" fillId="0" borderId="0" xfId="0" applyFont="1" applyAlignment="1"/>
    <xf numFmtId="0" fontId="9" fillId="0" borderId="0" xfId="1" applyFont="1" applyAlignment="1">
      <alignment horizontal="center"/>
    </xf>
    <xf numFmtId="0" fontId="5" fillId="0" borderId="0" xfId="0" applyFont="1" applyBorder="1" applyAlignment="1">
      <alignment horizontal="center"/>
    </xf>
    <xf numFmtId="165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Border="1" applyAlignment="1"/>
    <xf numFmtId="0" fontId="0" fillId="0" borderId="15" xfId="0" applyFont="1" applyBorder="1"/>
    <xf numFmtId="0" fontId="17" fillId="0" borderId="0" xfId="0" applyFont="1" applyAlignment="1">
      <alignment horizontal="right"/>
    </xf>
    <xf numFmtId="49" fontId="12" fillId="0" borderId="16" xfId="0" applyNumberFormat="1" applyFont="1" applyFill="1" applyBorder="1"/>
    <xf numFmtId="49" fontId="16" fillId="0" borderId="12" xfId="0" applyNumberFormat="1" applyFont="1" applyBorder="1" applyAlignment="1">
      <alignment horizontal="right"/>
    </xf>
    <xf numFmtId="3" fontId="16" fillId="0" borderId="15" xfId="0" applyNumberFormat="1" applyFont="1" applyFill="1" applyBorder="1"/>
    <xf numFmtId="49" fontId="12" fillId="0" borderId="26" xfId="0" applyNumberFormat="1" applyFont="1" applyBorder="1"/>
    <xf numFmtId="3" fontId="0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8" fillId="0" borderId="18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right"/>
    </xf>
    <xf numFmtId="3" fontId="19" fillId="0" borderId="4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0" fontId="19" fillId="0" borderId="14" xfId="0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19" fillId="0" borderId="20" xfId="0" applyFont="1" applyBorder="1"/>
    <xf numFmtId="0" fontId="5" fillId="0" borderId="44" xfId="0" applyFont="1" applyBorder="1" applyAlignment="1">
      <alignment vertical="center" wrapText="1"/>
    </xf>
    <xf numFmtId="0" fontId="19" fillId="0" borderId="15" xfId="0" applyFont="1" applyBorder="1"/>
    <xf numFmtId="0" fontId="5" fillId="0" borderId="12" xfId="0" applyFont="1" applyBorder="1" applyAlignment="1">
      <alignment vertical="center" wrapText="1"/>
    </xf>
    <xf numFmtId="0" fontId="19" fillId="0" borderId="14" xfId="0" applyFont="1" applyBorder="1"/>
    <xf numFmtId="0" fontId="18" fillId="0" borderId="6" xfId="0" applyFont="1" applyFill="1" applyBorder="1" applyAlignment="1">
      <alignment horizontal="right"/>
    </xf>
    <xf numFmtId="3" fontId="18" fillId="0" borderId="34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0" xfId="0" applyNumberFormat="1" applyFont="1"/>
    <xf numFmtId="3" fontId="0" fillId="0" borderId="20" xfId="0" applyNumberFormat="1" applyFont="1" applyBorder="1"/>
    <xf numFmtId="3" fontId="0" fillId="0" borderId="0" xfId="0" applyNumberFormat="1" applyFill="1" applyBorder="1"/>
    <xf numFmtId="3" fontId="0" fillId="0" borderId="42" xfId="0" applyNumberFormat="1" applyFill="1" applyBorder="1"/>
    <xf numFmtId="3" fontId="0" fillId="0" borderId="34" xfId="0" applyNumberFormat="1" applyFont="1" applyBorder="1"/>
    <xf numFmtId="0" fontId="0" fillId="0" borderId="47" xfId="0" applyBorder="1"/>
    <xf numFmtId="0" fontId="0" fillId="0" borderId="12" xfId="0" applyBorder="1"/>
    <xf numFmtId="3" fontId="0" fillId="0" borderId="0" xfId="0" applyNumberFormat="1" applyFont="1" applyFill="1"/>
    <xf numFmtId="0" fontId="9" fillId="0" borderId="7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/>
    </xf>
    <xf numFmtId="0" fontId="0" fillId="0" borderId="45" xfId="0" applyBorder="1"/>
    <xf numFmtId="0" fontId="12" fillId="0" borderId="49" xfId="0" applyFont="1" applyBorder="1"/>
    <xf numFmtId="0" fontId="12" fillId="0" borderId="26" xfId="0" applyFont="1" applyBorder="1"/>
    <xf numFmtId="0" fontId="12" fillId="0" borderId="18" xfId="0" applyFont="1" applyBorder="1" applyAlignment="1">
      <alignment horizontal="center" wrapText="1"/>
    </xf>
    <xf numFmtId="3" fontId="0" fillId="0" borderId="48" xfId="0" applyNumberFormat="1" applyBorder="1"/>
    <xf numFmtId="3" fontId="0" fillId="0" borderId="41" xfId="0" applyNumberFormat="1" applyBorder="1"/>
    <xf numFmtId="3" fontId="0" fillId="0" borderId="43" xfId="0" applyNumberFormat="1" applyBorder="1"/>
    <xf numFmtId="3" fontId="12" fillId="0" borderId="18" xfId="0" applyNumberFormat="1" applyFont="1" applyBorder="1"/>
    <xf numFmtId="3" fontId="12" fillId="0" borderId="46" xfId="0" applyNumberFormat="1" applyFont="1" applyBorder="1"/>
    <xf numFmtId="0" fontId="12" fillId="0" borderId="34" xfId="0" applyFont="1" applyBorder="1"/>
    <xf numFmtId="0" fontId="0" fillId="0" borderId="31" xfId="0" applyBorder="1"/>
    <xf numFmtId="0" fontId="0" fillId="0" borderId="12" xfId="0" applyFont="1" applyBorder="1"/>
    <xf numFmtId="0" fontId="0" fillId="0" borderId="45" xfId="0" applyFont="1" applyBorder="1"/>
    <xf numFmtId="0" fontId="0" fillId="0" borderId="32" xfId="0" applyFont="1" applyBorder="1"/>
    <xf numFmtId="0" fontId="0" fillId="0" borderId="12" xfId="0" applyFont="1" applyFill="1" applyBorder="1"/>
    <xf numFmtId="0" fontId="0" fillId="0" borderId="50" xfId="0" applyFont="1" applyFill="1" applyBorder="1"/>
    <xf numFmtId="0" fontId="5" fillId="0" borderId="49" xfId="0" applyFont="1" applyFill="1" applyBorder="1"/>
    <xf numFmtId="0" fontId="0" fillId="0" borderId="47" xfId="0" applyFont="1" applyFill="1" applyBorder="1"/>
    <xf numFmtId="3" fontId="0" fillId="0" borderId="51" xfId="0" applyNumberFormat="1" applyFont="1" applyFill="1" applyBorder="1"/>
    <xf numFmtId="0" fontId="0" fillId="0" borderId="15" xfId="0" applyFont="1" applyFill="1" applyBorder="1"/>
    <xf numFmtId="0" fontId="0" fillId="0" borderId="19" xfId="0" applyFont="1" applyFill="1" applyBorder="1"/>
    <xf numFmtId="0" fontId="5" fillId="0" borderId="14" xfId="0" applyFont="1" applyFill="1" applyBorder="1"/>
    <xf numFmtId="0" fontId="0" fillId="0" borderId="20" xfId="0" applyFont="1" applyFill="1" applyBorder="1"/>
    <xf numFmtId="0" fontId="5" fillId="0" borderId="49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8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wrapText="1"/>
    </xf>
    <xf numFmtId="0" fontId="0" fillId="0" borderId="35" xfId="0" applyBorder="1" applyAlignment="1">
      <alignment wrapText="1"/>
    </xf>
    <xf numFmtId="10" fontId="0" fillId="0" borderId="41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10" fontId="0" fillId="0" borderId="48" xfId="0" applyNumberFormat="1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 wrapText="1"/>
    </xf>
    <xf numFmtId="10" fontId="0" fillId="0" borderId="43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 wrapText="1"/>
    </xf>
    <xf numFmtId="4" fontId="11" fillId="0" borderId="57" xfId="0" applyNumberFormat="1" applyFont="1" applyFill="1" applyBorder="1" applyAlignment="1">
      <alignment horizontal="center" vertical="center"/>
    </xf>
    <xf numFmtId="10" fontId="5" fillId="0" borderId="46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11" fillId="0" borderId="57" xfId="0" applyNumberFormat="1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 wrapText="1"/>
    </xf>
    <xf numFmtId="165" fontId="11" fillId="0" borderId="57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0" fontId="0" fillId="0" borderId="54" xfId="0" applyFont="1" applyBorder="1" applyAlignment="1">
      <alignment wrapText="1"/>
    </xf>
    <xf numFmtId="4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>
      <alignment horizontal="center" vertical="center"/>
    </xf>
    <xf numFmtId="0" fontId="13" fillId="0" borderId="56" xfId="0" applyFont="1" applyBorder="1" applyAlignment="1">
      <alignment horizontal="center"/>
    </xf>
    <xf numFmtId="0" fontId="0" fillId="0" borderId="53" xfId="0" applyBorder="1" applyAlignment="1">
      <alignment wrapText="1"/>
    </xf>
    <xf numFmtId="2" fontId="7" fillId="0" borderId="10" xfId="0" applyNumberFormat="1" applyFont="1" applyFill="1" applyBorder="1" applyAlignment="1">
      <alignment horizontal="center" vertical="center"/>
    </xf>
    <xf numFmtId="4" fontId="10" fillId="0" borderId="57" xfId="0" applyNumberFormat="1" applyFont="1" applyFill="1" applyBorder="1" applyAlignment="1">
      <alignment horizontal="center" vertical="center"/>
    </xf>
    <xf numFmtId="10" fontId="13" fillId="0" borderId="46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5" fillId="0" borderId="6" xfId="0" applyFont="1" applyBorder="1" applyAlignment="1">
      <alignment vertical="center" wrapText="1"/>
    </xf>
    <xf numFmtId="3" fontId="19" fillId="0" borderId="46" xfId="0" applyNumberFormat="1" applyFont="1" applyBorder="1" applyAlignment="1">
      <alignment horizontal="right"/>
    </xf>
    <xf numFmtId="49" fontId="16" fillId="0" borderId="32" xfId="0" applyNumberFormat="1" applyFont="1" applyBorder="1" applyAlignment="1">
      <alignment horizontal="right"/>
    </xf>
    <xf numFmtId="0" fontId="21" fillId="0" borderId="14" xfId="0" applyFont="1" applyFill="1" applyBorder="1" applyAlignment="1">
      <alignment horizontal="center"/>
    </xf>
    <xf numFmtId="3" fontId="22" fillId="0" borderId="14" xfId="0" applyNumberFormat="1" applyFont="1" applyBorder="1" applyAlignment="1">
      <alignment horizontal="center"/>
    </xf>
    <xf numFmtId="0" fontId="20" fillId="0" borderId="0" xfId="0" applyFont="1"/>
    <xf numFmtId="3" fontId="23" fillId="0" borderId="20" xfId="0" applyNumberFormat="1" applyFont="1" applyFill="1" applyBorder="1" applyAlignment="1">
      <alignment horizontal="right"/>
    </xf>
    <xf numFmtId="0" fontId="20" fillId="0" borderId="41" xfId="0" applyFont="1" applyBorder="1" applyAlignment="1"/>
    <xf numFmtId="3" fontId="23" fillId="0" borderId="15" xfId="0" applyNumberFormat="1" applyFont="1" applyFill="1" applyBorder="1" applyAlignment="1">
      <alignment horizontal="right"/>
    </xf>
    <xf numFmtId="3" fontId="20" fillId="0" borderId="15" xfId="0" applyNumberFormat="1" applyFont="1" applyBorder="1" applyAlignment="1"/>
    <xf numFmtId="0" fontId="20" fillId="0" borderId="28" xfId="0" applyFont="1" applyBorder="1"/>
    <xf numFmtId="3" fontId="20" fillId="0" borderId="20" xfId="0" applyNumberFormat="1" applyFont="1" applyFill="1" applyBorder="1"/>
    <xf numFmtId="0" fontId="20" fillId="0" borderId="0" xfId="0" applyFont="1" applyFill="1"/>
    <xf numFmtId="0" fontId="20" fillId="0" borderId="27" xfId="0" applyFont="1" applyBorder="1"/>
    <xf numFmtId="3" fontId="20" fillId="0" borderId="15" xfId="0" applyNumberFormat="1" applyFont="1" applyFill="1" applyBorder="1"/>
    <xf numFmtId="0" fontId="22" fillId="0" borderId="0" xfId="0" applyFont="1" applyFill="1"/>
    <xf numFmtId="0" fontId="20" fillId="0" borderId="27" xfId="0" applyFont="1" applyFill="1" applyBorder="1"/>
    <xf numFmtId="0" fontId="23" fillId="0" borderId="27" xfId="0" applyFont="1" applyBorder="1"/>
    <xf numFmtId="3" fontId="23" fillId="0" borderId="15" xfId="0" applyNumberFormat="1" applyFont="1" applyFill="1" applyBorder="1"/>
    <xf numFmtId="0" fontId="24" fillId="0" borderId="0" xfId="0" applyFont="1" applyFill="1"/>
    <xf numFmtId="0" fontId="25" fillId="0" borderId="0" xfId="0" applyFont="1" applyFill="1"/>
    <xf numFmtId="0" fontId="23" fillId="0" borderId="27" xfId="0" applyFont="1" applyFill="1" applyBorder="1"/>
    <xf numFmtId="0" fontId="23" fillId="0" borderId="0" xfId="0" applyFont="1" applyFill="1"/>
    <xf numFmtId="3" fontId="23" fillId="0" borderId="32" xfId="0" applyNumberFormat="1" applyFont="1" applyFill="1" applyBorder="1"/>
    <xf numFmtId="0" fontId="20" fillId="0" borderId="14" xfId="0" applyFont="1" applyFill="1" applyBorder="1"/>
    <xf numFmtId="0" fontId="22" fillId="0" borderId="29" xfId="0" applyFont="1" applyFill="1" applyBorder="1" applyAlignment="1">
      <alignment horizontal="right"/>
    </xf>
    <xf numFmtId="3" fontId="22" fillId="0" borderId="14" xfId="0" applyNumberFormat="1" applyFont="1" applyFill="1" applyBorder="1"/>
    <xf numFmtId="3" fontId="23" fillId="0" borderId="0" xfId="0" applyNumberFormat="1" applyFont="1" applyFill="1" applyBorder="1"/>
    <xf numFmtId="0" fontId="20" fillId="0" borderId="48" xfId="0" applyFont="1" applyBorder="1" applyAlignment="1"/>
    <xf numFmtId="0" fontId="20" fillId="0" borderId="6" xfId="0" applyFont="1" applyBorder="1" applyAlignment="1"/>
    <xf numFmtId="0" fontId="22" fillId="0" borderId="14" xfId="0" applyFont="1" applyBorder="1" applyAlignment="1">
      <alignment horizontal="center" vertical="center"/>
    </xf>
    <xf numFmtId="0" fontId="0" fillId="0" borderId="17" xfId="0" applyFont="1" applyFill="1" applyBorder="1"/>
    <xf numFmtId="3" fontId="23" fillId="0" borderId="17" xfId="0" applyNumberFormat="1" applyFont="1" applyFill="1" applyBorder="1"/>
    <xf numFmtId="0" fontId="27" fillId="0" borderId="59" xfId="0" applyFont="1" applyBorder="1" applyAlignment="1"/>
    <xf numFmtId="3" fontId="23" fillId="0" borderId="31" xfId="0" applyNumberFormat="1" applyFont="1" applyFill="1" applyBorder="1" applyAlignment="1">
      <alignment horizontal="right"/>
    </xf>
    <xf numFmtId="0" fontId="27" fillId="0" borderId="41" xfId="0" applyFont="1" applyBorder="1" applyAlignment="1"/>
    <xf numFmtId="0" fontId="23" fillId="0" borderId="41" xfId="0" applyFont="1" applyFill="1" applyBorder="1"/>
    <xf numFmtId="0" fontId="23" fillId="0" borderId="43" xfId="0" applyFont="1" applyFill="1" applyBorder="1"/>
    <xf numFmtId="0" fontId="20" fillId="0" borderId="31" xfId="0" applyFont="1" applyBorder="1" applyAlignment="1"/>
    <xf numFmtId="0" fontId="20" fillId="0" borderId="15" xfId="0" applyFont="1" applyBorder="1" applyAlignment="1"/>
    <xf numFmtId="3" fontId="29" fillId="0" borderId="31" xfId="0" applyNumberFormat="1" applyFont="1" applyBorder="1" applyAlignment="1"/>
    <xf numFmtId="3" fontId="29" fillId="0" borderId="15" xfId="0" applyNumberFormat="1" applyFont="1" applyBorder="1" applyAlignment="1"/>
    <xf numFmtId="3" fontId="29" fillId="0" borderId="58" xfId="0" applyNumberFormat="1" applyFont="1" applyBorder="1" applyAlignment="1"/>
    <xf numFmtId="3" fontId="26" fillId="0" borderId="15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17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165" fontId="11" fillId="0" borderId="10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0" fillId="0" borderId="0" xfId="0" applyAlignment="1"/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.tervez&#233;s/ktgv_2016_p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A6" t="str">
            <v>K311/4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G1"/>
    </sheetView>
  </sheetViews>
  <sheetFormatPr defaultRowHeight="15" x14ac:dyDescent="0.25"/>
  <cols>
    <col min="1" max="1" width="9.140625" style="6"/>
    <col min="2" max="2" width="10.7109375" style="6" customWidth="1"/>
    <col min="3" max="3" width="40.7109375" style="6" customWidth="1"/>
    <col min="4" max="4" width="16.28515625" style="6" customWidth="1"/>
    <col min="5" max="5" width="18.5703125" style="6" customWidth="1"/>
    <col min="6" max="6" width="17.7109375" style="6" customWidth="1"/>
    <col min="7" max="7" width="14.7109375" style="6" customWidth="1"/>
    <col min="8" max="8" width="11.42578125" style="6" customWidth="1"/>
    <col min="9" max="9" width="10.85546875" style="6" bestFit="1" customWidth="1"/>
    <col min="10" max="10" width="12.28515625" style="6" bestFit="1" customWidth="1"/>
    <col min="11" max="11" width="10.85546875" style="6" bestFit="1" customWidth="1"/>
    <col min="12" max="257" width="9.140625" style="6"/>
    <col min="258" max="258" width="10.7109375" style="6" customWidth="1"/>
    <col min="259" max="259" width="40.7109375" style="6" customWidth="1"/>
    <col min="260" max="262" width="17.7109375" style="6" customWidth="1"/>
    <col min="263" max="263" width="9.85546875" style="6" bestFit="1" customWidth="1"/>
    <col min="264" max="264" width="11.42578125" style="6" customWidth="1"/>
    <col min="265" max="513" width="9.140625" style="6"/>
    <col min="514" max="514" width="10.7109375" style="6" customWidth="1"/>
    <col min="515" max="515" width="40.7109375" style="6" customWidth="1"/>
    <col min="516" max="518" width="17.7109375" style="6" customWidth="1"/>
    <col min="519" max="519" width="9.85546875" style="6" bestFit="1" customWidth="1"/>
    <col min="520" max="520" width="11.42578125" style="6" customWidth="1"/>
    <col min="521" max="769" width="9.140625" style="6"/>
    <col min="770" max="770" width="10.7109375" style="6" customWidth="1"/>
    <col min="771" max="771" width="40.7109375" style="6" customWidth="1"/>
    <col min="772" max="774" width="17.7109375" style="6" customWidth="1"/>
    <col min="775" max="775" width="9.85546875" style="6" bestFit="1" customWidth="1"/>
    <col min="776" max="776" width="11.42578125" style="6" customWidth="1"/>
    <col min="777" max="1025" width="9.140625" style="6"/>
    <col min="1026" max="1026" width="10.7109375" style="6" customWidth="1"/>
    <col min="1027" max="1027" width="40.7109375" style="6" customWidth="1"/>
    <col min="1028" max="1030" width="17.7109375" style="6" customWidth="1"/>
    <col min="1031" max="1031" width="9.85546875" style="6" bestFit="1" customWidth="1"/>
    <col min="1032" max="1032" width="11.42578125" style="6" customWidth="1"/>
    <col min="1033" max="1281" width="9.140625" style="6"/>
    <col min="1282" max="1282" width="10.7109375" style="6" customWidth="1"/>
    <col min="1283" max="1283" width="40.7109375" style="6" customWidth="1"/>
    <col min="1284" max="1286" width="17.7109375" style="6" customWidth="1"/>
    <col min="1287" max="1287" width="9.85546875" style="6" bestFit="1" customWidth="1"/>
    <col min="1288" max="1288" width="11.42578125" style="6" customWidth="1"/>
    <col min="1289" max="1537" width="9.140625" style="6"/>
    <col min="1538" max="1538" width="10.7109375" style="6" customWidth="1"/>
    <col min="1539" max="1539" width="40.7109375" style="6" customWidth="1"/>
    <col min="1540" max="1542" width="17.7109375" style="6" customWidth="1"/>
    <col min="1543" max="1543" width="9.85546875" style="6" bestFit="1" customWidth="1"/>
    <col min="1544" max="1544" width="11.42578125" style="6" customWidth="1"/>
    <col min="1545" max="1793" width="9.140625" style="6"/>
    <col min="1794" max="1794" width="10.7109375" style="6" customWidth="1"/>
    <col min="1795" max="1795" width="40.7109375" style="6" customWidth="1"/>
    <col min="1796" max="1798" width="17.7109375" style="6" customWidth="1"/>
    <col min="1799" max="1799" width="9.85546875" style="6" bestFit="1" customWidth="1"/>
    <col min="1800" max="1800" width="11.42578125" style="6" customWidth="1"/>
    <col min="1801" max="2049" width="9.140625" style="6"/>
    <col min="2050" max="2050" width="10.7109375" style="6" customWidth="1"/>
    <col min="2051" max="2051" width="40.7109375" style="6" customWidth="1"/>
    <col min="2052" max="2054" width="17.7109375" style="6" customWidth="1"/>
    <col min="2055" max="2055" width="9.85546875" style="6" bestFit="1" customWidth="1"/>
    <col min="2056" max="2056" width="11.42578125" style="6" customWidth="1"/>
    <col min="2057" max="2305" width="9.140625" style="6"/>
    <col min="2306" max="2306" width="10.7109375" style="6" customWidth="1"/>
    <col min="2307" max="2307" width="40.7109375" style="6" customWidth="1"/>
    <col min="2308" max="2310" width="17.7109375" style="6" customWidth="1"/>
    <col min="2311" max="2311" width="9.85546875" style="6" bestFit="1" customWidth="1"/>
    <col min="2312" max="2312" width="11.42578125" style="6" customWidth="1"/>
    <col min="2313" max="2561" width="9.140625" style="6"/>
    <col min="2562" max="2562" width="10.7109375" style="6" customWidth="1"/>
    <col min="2563" max="2563" width="40.7109375" style="6" customWidth="1"/>
    <col min="2564" max="2566" width="17.7109375" style="6" customWidth="1"/>
    <col min="2567" max="2567" width="9.85546875" style="6" bestFit="1" customWidth="1"/>
    <col min="2568" max="2568" width="11.42578125" style="6" customWidth="1"/>
    <col min="2569" max="2817" width="9.140625" style="6"/>
    <col min="2818" max="2818" width="10.7109375" style="6" customWidth="1"/>
    <col min="2819" max="2819" width="40.7109375" style="6" customWidth="1"/>
    <col min="2820" max="2822" width="17.7109375" style="6" customWidth="1"/>
    <col min="2823" max="2823" width="9.85546875" style="6" bestFit="1" customWidth="1"/>
    <col min="2824" max="2824" width="11.42578125" style="6" customWidth="1"/>
    <col min="2825" max="3073" width="9.140625" style="6"/>
    <col min="3074" max="3074" width="10.7109375" style="6" customWidth="1"/>
    <col min="3075" max="3075" width="40.7109375" style="6" customWidth="1"/>
    <col min="3076" max="3078" width="17.7109375" style="6" customWidth="1"/>
    <col min="3079" max="3079" width="9.85546875" style="6" bestFit="1" customWidth="1"/>
    <col min="3080" max="3080" width="11.42578125" style="6" customWidth="1"/>
    <col min="3081" max="3329" width="9.140625" style="6"/>
    <col min="3330" max="3330" width="10.7109375" style="6" customWidth="1"/>
    <col min="3331" max="3331" width="40.7109375" style="6" customWidth="1"/>
    <col min="3332" max="3334" width="17.7109375" style="6" customWidth="1"/>
    <col min="3335" max="3335" width="9.85546875" style="6" bestFit="1" customWidth="1"/>
    <col min="3336" max="3336" width="11.42578125" style="6" customWidth="1"/>
    <col min="3337" max="3585" width="9.140625" style="6"/>
    <col min="3586" max="3586" width="10.7109375" style="6" customWidth="1"/>
    <col min="3587" max="3587" width="40.7109375" style="6" customWidth="1"/>
    <col min="3588" max="3590" width="17.7109375" style="6" customWidth="1"/>
    <col min="3591" max="3591" width="9.85546875" style="6" bestFit="1" customWidth="1"/>
    <col min="3592" max="3592" width="11.42578125" style="6" customWidth="1"/>
    <col min="3593" max="3841" width="9.140625" style="6"/>
    <col min="3842" max="3842" width="10.7109375" style="6" customWidth="1"/>
    <col min="3843" max="3843" width="40.7109375" style="6" customWidth="1"/>
    <col min="3844" max="3846" width="17.7109375" style="6" customWidth="1"/>
    <col min="3847" max="3847" width="9.85546875" style="6" bestFit="1" customWidth="1"/>
    <col min="3848" max="3848" width="11.42578125" style="6" customWidth="1"/>
    <col min="3849" max="4097" width="9.140625" style="6"/>
    <col min="4098" max="4098" width="10.7109375" style="6" customWidth="1"/>
    <col min="4099" max="4099" width="40.7109375" style="6" customWidth="1"/>
    <col min="4100" max="4102" width="17.7109375" style="6" customWidth="1"/>
    <col min="4103" max="4103" width="9.85546875" style="6" bestFit="1" customWidth="1"/>
    <col min="4104" max="4104" width="11.42578125" style="6" customWidth="1"/>
    <col min="4105" max="4353" width="9.140625" style="6"/>
    <col min="4354" max="4354" width="10.7109375" style="6" customWidth="1"/>
    <col min="4355" max="4355" width="40.7109375" style="6" customWidth="1"/>
    <col min="4356" max="4358" width="17.7109375" style="6" customWidth="1"/>
    <col min="4359" max="4359" width="9.85546875" style="6" bestFit="1" customWidth="1"/>
    <col min="4360" max="4360" width="11.42578125" style="6" customWidth="1"/>
    <col min="4361" max="4609" width="9.140625" style="6"/>
    <col min="4610" max="4610" width="10.7109375" style="6" customWidth="1"/>
    <col min="4611" max="4611" width="40.7109375" style="6" customWidth="1"/>
    <col min="4612" max="4614" width="17.7109375" style="6" customWidth="1"/>
    <col min="4615" max="4615" width="9.85546875" style="6" bestFit="1" customWidth="1"/>
    <col min="4616" max="4616" width="11.42578125" style="6" customWidth="1"/>
    <col min="4617" max="4865" width="9.140625" style="6"/>
    <col min="4866" max="4866" width="10.7109375" style="6" customWidth="1"/>
    <col min="4867" max="4867" width="40.7109375" style="6" customWidth="1"/>
    <col min="4868" max="4870" width="17.7109375" style="6" customWidth="1"/>
    <col min="4871" max="4871" width="9.85546875" style="6" bestFit="1" customWidth="1"/>
    <col min="4872" max="4872" width="11.42578125" style="6" customWidth="1"/>
    <col min="4873" max="5121" width="9.140625" style="6"/>
    <col min="5122" max="5122" width="10.7109375" style="6" customWidth="1"/>
    <col min="5123" max="5123" width="40.7109375" style="6" customWidth="1"/>
    <col min="5124" max="5126" width="17.7109375" style="6" customWidth="1"/>
    <col min="5127" max="5127" width="9.85546875" style="6" bestFit="1" customWidth="1"/>
    <col min="5128" max="5128" width="11.42578125" style="6" customWidth="1"/>
    <col min="5129" max="5377" width="9.140625" style="6"/>
    <col min="5378" max="5378" width="10.7109375" style="6" customWidth="1"/>
    <col min="5379" max="5379" width="40.7109375" style="6" customWidth="1"/>
    <col min="5380" max="5382" width="17.7109375" style="6" customWidth="1"/>
    <col min="5383" max="5383" width="9.85546875" style="6" bestFit="1" customWidth="1"/>
    <col min="5384" max="5384" width="11.42578125" style="6" customWidth="1"/>
    <col min="5385" max="5633" width="9.140625" style="6"/>
    <col min="5634" max="5634" width="10.7109375" style="6" customWidth="1"/>
    <col min="5635" max="5635" width="40.7109375" style="6" customWidth="1"/>
    <col min="5636" max="5638" width="17.7109375" style="6" customWidth="1"/>
    <col min="5639" max="5639" width="9.85546875" style="6" bestFit="1" customWidth="1"/>
    <col min="5640" max="5640" width="11.42578125" style="6" customWidth="1"/>
    <col min="5641" max="5889" width="9.140625" style="6"/>
    <col min="5890" max="5890" width="10.7109375" style="6" customWidth="1"/>
    <col min="5891" max="5891" width="40.7109375" style="6" customWidth="1"/>
    <col min="5892" max="5894" width="17.7109375" style="6" customWidth="1"/>
    <col min="5895" max="5895" width="9.85546875" style="6" bestFit="1" customWidth="1"/>
    <col min="5896" max="5896" width="11.42578125" style="6" customWidth="1"/>
    <col min="5897" max="6145" width="9.140625" style="6"/>
    <col min="6146" max="6146" width="10.7109375" style="6" customWidth="1"/>
    <col min="6147" max="6147" width="40.7109375" style="6" customWidth="1"/>
    <col min="6148" max="6150" width="17.7109375" style="6" customWidth="1"/>
    <col min="6151" max="6151" width="9.85546875" style="6" bestFit="1" customWidth="1"/>
    <col min="6152" max="6152" width="11.42578125" style="6" customWidth="1"/>
    <col min="6153" max="6401" width="9.140625" style="6"/>
    <col min="6402" max="6402" width="10.7109375" style="6" customWidth="1"/>
    <col min="6403" max="6403" width="40.7109375" style="6" customWidth="1"/>
    <col min="6404" max="6406" width="17.7109375" style="6" customWidth="1"/>
    <col min="6407" max="6407" width="9.85546875" style="6" bestFit="1" customWidth="1"/>
    <col min="6408" max="6408" width="11.42578125" style="6" customWidth="1"/>
    <col min="6409" max="6657" width="9.140625" style="6"/>
    <col min="6658" max="6658" width="10.7109375" style="6" customWidth="1"/>
    <col min="6659" max="6659" width="40.7109375" style="6" customWidth="1"/>
    <col min="6660" max="6662" width="17.7109375" style="6" customWidth="1"/>
    <col min="6663" max="6663" width="9.85546875" style="6" bestFit="1" customWidth="1"/>
    <col min="6664" max="6664" width="11.42578125" style="6" customWidth="1"/>
    <col min="6665" max="6913" width="9.140625" style="6"/>
    <col min="6914" max="6914" width="10.7109375" style="6" customWidth="1"/>
    <col min="6915" max="6915" width="40.7109375" style="6" customWidth="1"/>
    <col min="6916" max="6918" width="17.7109375" style="6" customWidth="1"/>
    <col min="6919" max="6919" width="9.85546875" style="6" bestFit="1" customWidth="1"/>
    <col min="6920" max="6920" width="11.42578125" style="6" customWidth="1"/>
    <col min="6921" max="7169" width="9.140625" style="6"/>
    <col min="7170" max="7170" width="10.7109375" style="6" customWidth="1"/>
    <col min="7171" max="7171" width="40.7109375" style="6" customWidth="1"/>
    <col min="7172" max="7174" width="17.7109375" style="6" customWidth="1"/>
    <col min="7175" max="7175" width="9.85546875" style="6" bestFit="1" customWidth="1"/>
    <col min="7176" max="7176" width="11.42578125" style="6" customWidth="1"/>
    <col min="7177" max="7425" width="9.140625" style="6"/>
    <col min="7426" max="7426" width="10.7109375" style="6" customWidth="1"/>
    <col min="7427" max="7427" width="40.7109375" style="6" customWidth="1"/>
    <col min="7428" max="7430" width="17.7109375" style="6" customWidth="1"/>
    <col min="7431" max="7431" width="9.85546875" style="6" bestFit="1" customWidth="1"/>
    <col min="7432" max="7432" width="11.42578125" style="6" customWidth="1"/>
    <col min="7433" max="7681" width="9.140625" style="6"/>
    <col min="7682" max="7682" width="10.7109375" style="6" customWidth="1"/>
    <col min="7683" max="7683" width="40.7109375" style="6" customWidth="1"/>
    <col min="7684" max="7686" width="17.7109375" style="6" customWidth="1"/>
    <col min="7687" max="7687" width="9.85546875" style="6" bestFit="1" customWidth="1"/>
    <col min="7688" max="7688" width="11.42578125" style="6" customWidth="1"/>
    <col min="7689" max="7937" width="9.140625" style="6"/>
    <col min="7938" max="7938" width="10.7109375" style="6" customWidth="1"/>
    <col min="7939" max="7939" width="40.7109375" style="6" customWidth="1"/>
    <col min="7940" max="7942" width="17.7109375" style="6" customWidth="1"/>
    <col min="7943" max="7943" width="9.85546875" style="6" bestFit="1" customWidth="1"/>
    <col min="7944" max="7944" width="11.42578125" style="6" customWidth="1"/>
    <col min="7945" max="8193" width="9.140625" style="6"/>
    <col min="8194" max="8194" width="10.7109375" style="6" customWidth="1"/>
    <col min="8195" max="8195" width="40.7109375" style="6" customWidth="1"/>
    <col min="8196" max="8198" width="17.7109375" style="6" customWidth="1"/>
    <col min="8199" max="8199" width="9.85546875" style="6" bestFit="1" customWidth="1"/>
    <col min="8200" max="8200" width="11.42578125" style="6" customWidth="1"/>
    <col min="8201" max="8449" width="9.140625" style="6"/>
    <col min="8450" max="8450" width="10.7109375" style="6" customWidth="1"/>
    <col min="8451" max="8451" width="40.7109375" style="6" customWidth="1"/>
    <col min="8452" max="8454" width="17.7109375" style="6" customWidth="1"/>
    <col min="8455" max="8455" width="9.85546875" style="6" bestFit="1" customWidth="1"/>
    <col min="8456" max="8456" width="11.42578125" style="6" customWidth="1"/>
    <col min="8457" max="8705" width="9.140625" style="6"/>
    <col min="8706" max="8706" width="10.7109375" style="6" customWidth="1"/>
    <col min="8707" max="8707" width="40.7109375" style="6" customWidth="1"/>
    <col min="8708" max="8710" width="17.7109375" style="6" customWidth="1"/>
    <col min="8711" max="8711" width="9.85546875" style="6" bestFit="1" customWidth="1"/>
    <col min="8712" max="8712" width="11.42578125" style="6" customWidth="1"/>
    <col min="8713" max="8961" width="9.140625" style="6"/>
    <col min="8962" max="8962" width="10.7109375" style="6" customWidth="1"/>
    <col min="8963" max="8963" width="40.7109375" style="6" customWidth="1"/>
    <col min="8964" max="8966" width="17.7109375" style="6" customWidth="1"/>
    <col min="8967" max="8967" width="9.85546875" style="6" bestFit="1" customWidth="1"/>
    <col min="8968" max="8968" width="11.42578125" style="6" customWidth="1"/>
    <col min="8969" max="9217" width="9.140625" style="6"/>
    <col min="9218" max="9218" width="10.7109375" style="6" customWidth="1"/>
    <col min="9219" max="9219" width="40.7109375" style="6" customWidth="1"/>
    <col min="9220" max="9222" width="17.7109375" style="6" customWidth="1"/>
    <col min="9223" max="9223" width="9.85546875" style="6" bestFit="1" customWidth="1"/>
    <col min="9224" max="9224" width="11.42578125" style="6" customWidth="1"/>
    <col min="9225" max="9473" width="9.140625" style="6"/>
    <col min="9474" max="9474" width="10.7109375" style="6" customWidth="1"/>
    <col min="9475" max="9475" width="40.7109375" style="6" customWidth="1"/>
    <col min="9476" max="9478" width="17.7109375" style="6" customWidth="1"/>
    <col min="9479" max="9479" width="9.85546875" style="6" bestFit="1" customWidth="1"/>
    <col min="9480" max="9480" width="11.42578125" style="6" customWidth="1"/>
    <col min="9481" max="9729" width="9.140625" style="6"/>
    <col min="9730" max="9730" width="10.7109375" style="6" customWidth="1"/>
    <col min="9731" max="9731" width="40.7109375" style="6" customWidth="1"/>
    <col min="9732" max="9734" width="17.7109375" style="6" customWidth="1"/>
    <col min="9735" max="9735" width="9.85546875" style="6" bestFit="1" customWidth="1"/>
    <col min="9736" max="9736" width="11.42578125" style="6" customWidth="1"/>
    <col min="9737" max="9985" width="9.140625" style="6"/>
    <col min="9986" max="9986" width="10.7109375" style="6" customWidth="1"/>
    <col min="9987" max="9987" width="40.7109375" style="6" customWidth="1"/>
    <col min="9988" max="9990" width="17.7109375" style="6" customWidth="1"/>
    <col min="9991" max="9991" width="9.85546875" style="6" bestFit="1" customWidth="1"/>
    <col min="9992" max="9992" width="11.42578125" style="6" customWidth="1"/>
    <col min="9993" max="10241" width="9.140625" style="6"/>
    <col min="10242" max="10242" width="10.7109375" style="6" customWidth="1"/>
    <col min="10243" max="10243" width="40.7109375" style="6" customWidth="1"/>
    <col min="10244" max="10246" width="17.7109375" style="6" customWidth="1"/>
    <col min="10247" max="10247" width="9.85546875" style="6" bestFit="1" customWidth="1"/>
    <col min="10248" max="10248" width="11.42578125" style="6" customWidth="1"/>
    <col min="10249" max="10497" width="9.140625" style="6"/>
    <col min="10498" max="10498" width="10.7109375" style="6" customWidth="1"/>
    <col min="10499" max="10499" width="40.7109375" style="6" customWidth="1"/>
    <col min="10500" max="10502" width="17.7109375" style="6" customWidth="1"/>
    <col min="10503" max="10503" width="9.85546875" style="6" bestFit="1" customWidth="1"/>
    <col min="10504" max="10504" width="11.42578125" style="6" customWidth="1"/>
    <col min="10505" max="10753" width="9.140625" style="6"/>
    <col min="10754" max="10754" width="10.7109375" style="6" customWidth="1"/>
    <col min="10755" max="10755" width="40.7109375" style="6" customWidth="1"/>
    <col min="10756" max="10758" width="17.7109375" style="6" customWidth="1"/>
    <col min="10759" max="10759" width="9.85546875" style="6" bestFit="1" customWidth="1"/>
    <col min="10760" max="10760" width="11.42578125" style="6" customWidth="1"/>
    <col min="10761" max="11009" width="9.140625" style="6"/>
    <col min="11010" max="11010" width="10.7109375" style="6" customWidth="1"/>
    <col min="11011" max="11011" width="40.7109375" style="6" customWidth="1"/>
    <col min="11012" max="11014" width="17.7109375" style="6" customWidth="1"/>
    <col min="11015" max="11015" width="9.85546875" style="6" bestFit="1" customWidth="1"/>
    <col min="11016" max="11016" width="11.42578125" style="6" customWidth="1"/>
    <col min="11017" max="11265" width="9.140625" style="6"/>
    <col min="11266" max="11266" width="10.7109375" style="6" customWidth="1"/>
    <col min="11267" max="11267" width="40.7109375" style="6" customWidth="1"/>
    <col min="11268" max="11270" width="17.7109375" style="6" customWidth="1"/>
    <col min="11271" max="11271" width="9.85546875" style="6" bestFit="1" customWidth="1"/>
    <col min="11272" max="11272" width="11.42578125" style="6" customWidth="1"/>
    <col min="11273" max="11521" width="9.140625" style="6"/>
    <col min="11522" max="11522" width="10.7109375" style="6" customWidth="1"/>
    <col min="11523" max="11523" width="40.7109375" style="6" customWidth="1"/>
    <col min="11524" max="11526" width="17.7109375" style="6" customWidth="1"/>
    <col min="11527" max="11527" width="9.85546875" style="6" bestFit="1" customWidth="1"/>
    <col min="11528" max="11528" width="11.42578125" style="6" customWidth="1"/>
    <col min="11529" max="11777" width="9.140625" style="6"/>
    <col min="11778" max="11778" width="10.7109375" style="6" customWidth="1"/>
    <col min="11779" max="11779" width="40.7109375" style="6" customWidth="1"/>
    <col min="11780" max="11782" width="17.7109375" style="6" customWidth="1"/>
    <col min="11783" max="11783" width="9.85546875" style="6" bestFit="1" customWidth="1"/>
    <col min="11784" max="11784" width="11.42578125" style="6" customWidth="1"/>
    <col min="11785" max="12033" width="9.140625" style="6"/>
    <col min="12034" max="12034" width="10.7109375" style="6" customWidth="1"/>
    <col min="12035" max="12035" width="40.7109375" style="6" customWidth="1"/>
    <col min="12036" max="12038" width="17.7109375" style="6" customWidth="1"/>
    <col min="12039" max="12039" width="9.85546875" style="6" bestFit="1" customWidth="1"/>
    <col min="12040" max="12040" width="11.42578125" style="6" customWidth="1"/>
    <col min="12041" max="12289" width="9.140625" style="6"/>
    <col min="12290" max="12290" width="10.7109375" style="6" customWidth="1"/>
    <col min="12291" max="12291" width="40.7109375" style="6" customWidth="1"/>
    <col min="12292" max="12294" width="17.7109375" style="6" customWidth="1"/>
    <col min="12295" max="12295" width="9.85546875" style="6" bestFit="1" customWidth="1"/>
    <col min="12296" max="12296" width="11.42578125" style="6" customWidth="1"/>
    <col min="12297" max="12545" width="9.140625" style="6"/>
    <col min="12546" max="12546" width="10.7109375" style="6" customWidth="1"/>
    <col min="12547" max="12547" width="40.7109375" style="6" customWidth="1"/>
    <col min="12548" max="12550" width="17.7109375" style="6" customWidth="1"/>
    <col min="12551" max="12551" width="9.85546875" style="6" bestFit="1" customWidth="1"/>
    <col min="12552" max="12552" width="11.42578125" style="6" customWidth="1"/>
    <col min="12553" max="12801" width="9.140625" style="6"/>
    <col min="12802" max="12802" width="10.7109375" style="6" customWidth="1"/>
    <col min="12803" max="12803" width="40.7109375" style="6" customWidth="1"/>
    <col min="12804" max="12806" width="17.7109375" style="6" customWidth="1"/>
    <col min="12807" max="12807" width="9.85546875" style="6" bestFit="1" customWidth="1"/>
    <col min="12808" max="12808" width="11.42578125" style="6" customWidth="1"/>
    <col min="12809" max="13057" width="9.140625" style="6"/>
    <col min="13058" max="13058" width="10.7109375" style="6" customWidth="1"/>
    <col min="13059" max="13059" width="40.7109375" style="6" customWidth="1"/>
    <col min="13060" max="13062" width="17.7109375" style="6" customWidth="1"/>
    <col min="13063" max="13063" width="9.85546875" style="6" bestFit="1" customWidth="1"/>
    <col min="13064" max="13064" width="11.42578125" style="6" customWidth="1"/>
    <col min="13065" max="13313" width="9.140625" style="6"/>
    <col min="13314" max="13314" width="10.7109375" style="6" customWidth="1"/>
    <col min="13315" max="13315" width="40.7109375" style="6" customWidth="1"/>
    <col min="13316" max="13318" width="17.7109375" style="6" customWidth="1"/>
    <col min="13319" max="13319" width="9.85546875" style="6" bestFit="1" customWidth="1"/>
    <col min="13320" max="13320" width="11.42578125" style="6" customWidth="1"/>
    <col min="13321" max="13569" width="9.140625" style="6"/>
    <col min="13570" max="13570" width="10.7109375" style="6" customWidth="1"/>
    <col min="13571" max="13571" width="40.7109375" style="6" customWidth="1"/>
    <col min="13572" max="13574" width="17.7109375" style="6" customWidth="1"/>
    <col min="13575" max="13575" width="9.85546875" style="6" bestFit="1" customWidth="1"/>
    <col min="13576" max="13576" width="11.42578125" style="6" customWidth="1"/>
    <col min="13577" max="13825" width="9.140625" style="6"/>
    <col min="13826" max="13826" width="10.7109375" style="6" customWidth="1"/>
    <col min="13827" max="13827" width="40.7109375" style="6" customWidth="1"/>
    <col min="13828" max="13830" width="17.7109375" style="6" customWidth="1"/>
    <col min="13831" max="13831" width="9.85546875" style="6" bestFit="1" customWidth="1"/>
    <col min="13832" max="13832" width="11.42578125" style="6" customWidth="1"/>
    <col min="13833" max="14081" width="9.140625" style="6"/>
    <col min="14082" max="14082" width="10.7109375" style="6" customWidth="1"/>
    <col min="14083" max="14083" width="40.7109375" style="6" customWidth="1"/>
    <col min="14084" max="14086" width="17.7109375" style="6" customWidth="1"/>
    <col min="14087" max="14087" width="9.85546875" style="6" bestFit="1" customWidth="1"/>
    <col min="14088" max="14088" width="11.42578125" style="6" customWidth="1"/>
    <col min="14089" max="14337" width="9.140625" style="6"/>
    <col min="14338" max="14338" width="10.7109375" style="6" customWidth="1"/>
    <col min="14339" max="14339" width="40.7109375" style="6" customWidth="1"/>
    <col min="14340" max="14342" width="17.7109375" style="6" customWidth="1"/>
    <col min="14343" max="14343" width="9.85546875" style="6" bestFit="1" customWidth="1"/>
    <col min="14344" max="14344" width="11.42578125" style="6" customWidth="1"/>
    <col min="14345" max="14593" width="9.140625" style="6"/>
    <col min="14594" max="14594" width="10.7109375" style="6" customWidth="1"/>
    <col min="14595" max="14595" width="40.7109375" style="6" customWidth="1"/>
    <col min="14596" max="14598" width="17.7109375" style="6" customWidth="1"/>
    <col min="14599" max="14599" width="9.85546875" style="6" bestFit="1" customWidth="1"/>
    <col min="14600" max="14600" width="11.42578125" style="6" customWidth="1"/>
    <col min="14601" max="14849" width="9.140625" style="6"/>
    <col min="14850" max="14850" width="10.7109375" style="6" customWidth="1"/>
    <col min="14851" max="14851" width="40.7109375" style="6" customWidth="1"/>
    <col min="14852" max="14854" width="17.7109375" style="6" customWidth="1"/>
    <col min="14855" max="14855" width="9.85546875" style="6" bestFit="1" customWidth="1"/>
    <col min="14856" max="14856" width="11.42578125" style="6" customWidth="1"/>
    <col min="14857" max="15105" width="9.140625" style="6"/>
    <col min="15106" max="15106" width="10.7109375" style="6" customWidth="1"/>
    <col min="15107" max="15107" width="40.7109375" style="6" customWidth="1"/>
    <col min="15108" max="15110" width="17.7109375" style="6" customWidth="1"/>
    <col min="15111" max="15111" width="9.85546875" style="6" bestFit="1" customWidth="1"/>
    <col min="15112" max="15112" width="11.42578125" style="6" customWidth="1"/>
    <col min="15113" max="15361" width="9.140625" style="6"/>
    <col min="15362" max="15362" width="10.7109375" style="6" customWidth="1"/>
    <col min="15363" max="15363" width="40.7109375" style="6" customWidth="1"/>
    <col min="15364" max="15366" width="17.7109375" style="6" customWidth="1"/>
    <col min="15367" max="15367" width="9.85546875" style="6" bestFit="1" customWidth="1"/>
    <col min="15368" max="15368" width="11.42578125" style="6" customWidth="1"/>
    <col min="15369" max="15617" width="9.140625" style="6"/>
    <col min="15618" max="15618" width="10.7109375" style="6" customWidth="1"/>
    <col min="15619" max="15619" width="40.7109375" style="6" customWidth="1"/>
    <col min="15620" max="15622" width="17.7109375" style="6" customWidth="1"/>
    <col min="15623" max="15623" width="9.85546875" style="6" bestFit="1" customWidth="1"/>
    <col min="15624" max="15624" width="11.42578125" style="6" customWidth="1"/>
    <col min="15625" max="15873" width="9.140625" style="6"/>
    <col min="15874" max="15874" width="10.7109375" style="6" customWidth="1"/>
    <col min="15875" max="15875" width="40.7109375" style="6" customWidth="1"/>
    <col min="15876" max="15878" width="17.7109375" style="6" customWidth="1"/>
    <col min="15879" max="15879" width="9.85546875" style="6" bestFit="1" customWidth="1"/>
    <col min="15880" max="15880" width="11.42578125" style="6" customWidth="1"/>
    <col min="15881" max="16129" width="9.140625" style="6"/>
    <col min="16130" max="16130" width="10.7109375" style="6" customWidth="1"/>
    <col min="16131" max="16131" width="40.7109375" style="6" customWidth="1"/>
    <col min="16132" max="16134" width="17.7109375" style="6" customWidth="1"/>
    <col min="16135" max="16135" width="9.85546875" style="6" bestFit="1" customWidth="1"/>
    <col min="16136" max="16136" width="11.42578125" style="6" customWidth="1"/>
    <col min="16137" max="16384" width="9.140625" style="6"/>
  </cols>
  <sheetData>
    <row r="1" spans="1:11" x14ac:dyDescent="0.25">
      <c r="A1" s="278" t="s">
        <v>331</v>
      </c>
      <c r="B1" s="278"/>
      <c r="C1" s="278"/>
      <c r="D1" s="278"/>
      <c r="E1" s="278"/>
      <c r="F1" s="278"/>
      <c r="G1" s="278"/>
    </row>
    <row r="2" spans="1:11" ht="15" customHeight="1" x14ac:dyDescent="0.25">
      <c r="A2" s="279" t="s">
        <v>258</v>
      </c>
      <c r="B2" s="279"/>
      <c r="C2" s="279"/>
      <c r="D2" s="279"/>
      <c r="E2" s="279"/>
      <c r="F2" s="279"/>
      <c r="G2" s="279"/>
      <c r="H2" s="29"/>
    </row>
    <row r="3" spans="1:11" ht="15.75" thickBot="1" x14ac:dyDescent="0.3">
      <c r="F3" s="1"/>
      <c r="G3" s="1" t="s">
        <v>211</v>
      </c>
    </row>
    <row r="4" spans="1:11" s="28" customFormat="1" ht="30.75" thickBot="1" x14ac:dyDescent="0.3">
      <c r="B4" s="195" t="s">
        <v>121</v>
      </c>
      <c r="C4" s="196" t="s">
        <v>122</v>
      </c>
      <c r="D4" s="197" t="s">
        <v>248</v>
      </c>
      <c r="E4" s="198" t="s">
        <v>249</v>
      </c>
      <c r="F4" s="199" t="s">
        <v>250</v>
      </c>
      <c r="G4" s="200" t="s">
        <v>206</v>
      </c>
    </row>
    <row r="5" spans="1:11" s="4" customFormat="1" x14ac:dyDescent="0.25">
      <c r="B5" s="189" t="s">
        <v>123</v>
      </c>
      <c r="C5" s="194" t="s">
        <v>124</v>
      </c>
      <c r="D5" s="190">
        <f>SUM('8.sz. mell.'!D5,'9.sz. mell.'!D5,'10.sz. mell.'!D6,'11.sz. mell.'!D6)-138000</f>
        <v>599120000</v>
      </c>
      <c r="E5" s="190">
        <f>SUM('8.sz. mell.'!E5,'9.sz. mell.'!E5,'10.sz. mell.'!E6,'11.sz. mell.'!E6)-138000</f>
        <v>632746364</v>
      </c>
      <c r="F5" s="190">
        <f>SUM('8.sz. mell.'!F5,'9.sz. mell.'!F5,'10.sz. mell.'!F6,'11.sz. mell.'!F6)</f>
        <v>631817980</v>
      </c>
      <c r="G5" s="130">
        <f>F5/E5</f>
        <v>0.99853277070747415</v>
      </c>
    </row>
    <row r="6" spans="1:11" s="4" customFormat="1" x14ac:dyDescent="0.25">
      <c r="B6" s="186" t="s">
        <v>125</v>
      </c>
      <c r="C6" s="191" t="s">
        <v>126</v>
      </c>
      <c r="D6" s="89">
        <f>SUM('8.sz. mell.'!D6,'9.sz. mell.'!D6,'10.sz. mell.'!D7,'11.sz. mell.'!D7)</f>
        <v>133114000</v>
      </c>
      <c r="E6" s="3">
        <f>SUM('8.sz. mell.'!E6,'9.sz. mell.'!E6,'10.sz. mell.'!E7,'11.sz. mell.'!E7)</f>
        <v>142574789</v>
      </c>
      <c r="F6" s="3">
        <f>SUM('8.sz. mell.'!F6,'9.sz. mell.'!F6,'10.sz. mell.'!F7,'11.sz. mell.'!F7)</f>
        <v>141961329</v>
      </c>
      <c r="G6" s="128">
        <f t="shared" ref="G6:G11" si="0">F6/E6</f>
        <v>0.99569727576451117</v>
      </c>
    </row>
    <row r="7" spans="1:11" x14ac:dyDescent="0.25">
      <c r="B7" s="186" t="s">
        <v>127</v>
      </c>
      <c r="C7" s="191" t="s">
        <v>128</v>
      </c>
      <c r="D7" s="89">
        <f>SUM('8.sz. mell.'!D7,'9.sz. mell.'!D7,'10.sz. mell.'!D8,'11.sz. mell.'!D8)</f>
        <v>482132470</v>
      </c>
      <c r="E7" s="3">
        <f>SUM('8.sz. mell.'!E7,'9.sz. mell.'!E7,'10.sz. mell.'!E8,'11.sz. mell.'!E8)</f>
        <v>538108813</v>
      </c>
      <c r="F7" s="3">
        <f>SUM('8.sz. mell.'!F7,'9.sz. mell.'!F7,'10.sz. mell.'!F8,'11.sz. mell.'!F8)</f>
        <v>504100025</v>
      </c>
      <c r="G7" s="128">
        <f t="shared" si="0"/>
        <v>0.9367994220157847</v>
      </c>
    </row>
    <row r="8" spans="1:11" x14ac:dyDescent="0.25">
      <c r="B8" s="186" t="s">
        <v>129</v>
      </c>
      <c r="C8" s="191" t="s">
        <v>130</v>
      </c>
      <c r="D8" s="89">
        <f>SUM('8.sz. mell.'!D8)</f>
        <v>80000000</v>
      </c>
      <c r="E8" s="3">
        <f>SUM('8.sz. mell.'!E8)</f>
        <v>80600000</v>
      </c>
      <c r="F8" s="3">
        <f>SUM('8.sz. mell.'!F8)</f>
        <v>37474000</v>
      </c>
      <c r="G8" s="128">
        <f t="shared" si="0"/>
        <v>0.46493796526054593</v>
      </c>
    </row>
    <row r="9" spans="1:11" x14ac:dyDescent="0.25">
      <c r="B9" s="186" t="s">
        <v>131</v>
      </c>
      <c r="C9" s="191" t="s">
        <v>132</v>
      </c>
      <c r="D9" s="89">
        <f>SUM('8.sz. mell.'!D9)</f>
        <v>360138000</v>
      </c>
      <c r="E9" s="3">
        <f>SUM('8.sz. mell.'!E9)-406988</f>
        <v>458693665</v>
      </c>
      <c r="F9" s="3">
        <f>SUM('8.sz. mell.'!F9)</f>
        <v>202484402</v>
      </c>
      <c r="G9" s="128">
        <f t="shared" si="0"/>
        <v>0.44143710160025862</v>
      </c>
    </row>
    <row r="10" spans="1:11" x14ac:dyDescent="0.25">
      <c r="B10" s="186" t="s">
        <v>133</v>
      </c>
      <c r="C10" s="191" t="s">
        <v>134</v>
      </c>
      <c r="D10" s="89">
        <f>SUM('8.sz. mell.'!D10,'9.sz. mell.'!D9,'10.sz. mell.'!D9,'11.sz. mell.'!D9)</f>
        <v>441109000</v>
      </c>
      <c r="E10" s="3">
        <f>SUM('8.sz. mell.'!E10,'9.sz. mell.'!E9,'10.sz. mell.'!E9,'11.sz. mell.'!E9)</f>
        <v>838480914</v>
      </c>
      <c r="F10" s="3">
        <f>SUM('8.sz. mell.'!F10,'9.sz. mell.'!F9,'10.sz. mell.'!F9,'11.sz. mell.'!F9)</f>
        <v>513410988</v>
      </c>
      <c r="G10" s="128">
        <f t="shared" si="0"/>
        <v>0.61231088201013006</v>
      </c>
      <c r="I10" s="37"/>
      <c r="J10" s="37"/>
      <c r="K10" s="37"/>
    </row>
    <row r="11" spans="1:11" x14ac:dyDescent="0.25">
      <c r="B11" s="186" t="s">
        <v>135</v>
      </c>
      <c r="C11" s="191" t="s">
        <v>136</v>
      </c>
      <c r="D11" s="89">
        <f>SUM('8.sz. mell.'!D11)</f>
        <v>156500000</v>
      </c>
      <c r="E11" s="3">
        <f>SUM('8.sz. mell.'!E11)</f>
        <v>168417000</v>
      </c>
      <c r="F11" s="3">
        <f>SUM('8.sz. mell.'!F11)</f>
        <v>57757615</v>
      </c>
      <c r="G11" s="128">
        <f t="shared" si="0"/>
        <v>0.34294409115469343</v>
      </c>
      <c r="H11" s="37"/>
    </row>
    <row r="12" spans="1:11" x14ac:dyDescent="0.25">
      <c r="B12" s="186" t="s">
        <v>137</v>
      </c>
      <c r="C12" s="191" t="s">
        <v>138</v>
      </c>
      <c r="D12" s="89">
        <f>SUM('8.sz. mell.'!D12)</f>
        <v>0</v>
      </c>
      <c r="E12" s="3">
        <f>SUM('8.sz. mell.'!E12)</f>
        <v>3090000</v>
      </c>
      <c r="F12" s="3">
        <f>SUM('8.sz. mell.'!F12)</f>
        <v>3089382</v>
      </c>
      <c r="G12" s="128">
        <f>F12/E12</f>
        <v>0.99980000000000002</v>
      </c>
      <c r="H12" s="37"/>
    </row>
    <row r="13" spans="1:11" ht="15.75" thickBot="1" x14ac:dyDescent="0.3">
      <c r="B13" s="187" t="s">
        <v>139</v>
      </c>
      <c r="C13" s="192" t="s">
        <v>140</v>
      </c>
      <c r="D13" s="90">
        <v>0</v>
      </c>
      <c r="E13" s="90">
        <v>317089170</v>
      </c>
      <c r="F13" s="87">
        <v>315188626</v>
      </c>
      <c r="G13" s="128">
        <f>F13/E13</f>
        <v>0.99400627905393302</v>
      </c>
    </row>
    <row r="14" spans="1:11" ht="15.75" thickBot="1" x14ac:dyDescent="0.3">
      <c r="B14" s="188" t="s">
        <v>141</v>
      </c>
      <c r="C14" s="193" t="s">
        <v>142</v>
      </c>
      <c r="D14" s="91">
        <f>SUM(D5:D13)</f>
        <v>2252113470</v>
      </c>
      <c r="E14" s="91">
        <f>SUM(E5:E13)</f>
        <v>3179800715</v>
      </c>
      <c r="F14" s="88">
        <f>SUM(F5:F13)</f>
        <v>2407284347</v>
      </c>
      <c r="G14" s="129">
        <f>F14/E14</f>
        <v>0.75705509959922124</v>
      </c>
    </row>
    <row r="15" spans="1:11" x14ac:dyDescent="0.25">
      <c r="B15" s="189" t="s">
        <v>143</v>
      </c>
      <c r="C15" s="194" t="s">
        <v>144</v>
      </c>
      <c r="D15" s="190">
        <f>SUM('8.sz. mell.'!D15,'10.sz. mell.'!D11,'11.sz. mell.'!D11)</f>
        <v>383281470</v>
      </c>
      <c r="E15" s="5">
        <f>SUM('8.sz. mell.'!E15,'10.sz. mell.'!E11,'11.sz. mell.'!E11)-406988</f>
        <v>450056545</v>
      </c>
      <c r="F15" s="5">
        <f>SUM('8.sz. mell.'!F15,'10.sz. mell.'!F11,'11.sz. mell.'!F11)</f>
        <v>462872829</v>
      </c>
      <c r="G15" s="130">
        <f>SUM(F15/E15)</f>
        <v>1.0284770528112195</v>
      </c>
    </row>
    <row r="16" spans="1:11" x14ac:dyDescent="0.25">
      <c r="B16" s="186" t="s">
        <v>145</v>
      </c>
      <c r="C16" s="191" t="s">
        <v>146</v>
      </c>
      <c r="D16" s="89">
        <f>SUM('8.sz. mell.'!D16)</f>
        <v>50000000</v>
      </c>
      <c r="E16" s="3">
        <f>SUM('8.sz. mell.'!E16)</f>
        <v>387923296</v>
      </c>
      <c r="F16" s="3">
        <f>SUM('8.sz. mell.'!F16)</f>
        <v>387059036</v>
      </c>
      <c r="G16" s="130">
        <f t="shared" ref="G16:G21" si="1">SUM(F16/E16)</f>
        <v>0.99777208533513806</v>
      </c>
    </row>
    <row r="17" spans="2:7" x14ac:dyDescent="0.25">
      <c r="B17" s="186" t="s">
        <v>147</v>
      </c>
      <c r="C17" s="191" t="s">
        <v>148</v>
      </c>
      <c r="D17" s="89">
        <f>SUM('8.sz. mell.'!D17)</f>
        <v>1076000000</v>
      </c>
      <c r="E17" s="3">
        <f>SUM('8.sz. mell.'!E17)</f>
        <v>1166598024</v>
      </c>
      <c r="F17" s="3">
        <f>SUM('8.sz. mell.'!F17)</f>
        <v>1166771999</v>
      </c>
      <c r="G17" s="130">
        <f t="shared" si="1"/>
        <v>1.0001491302028813</v>
      </c>
    </row>
    <row r="18" spans="2:7" x14ac:dyDescent="0.25">
      <c r="B18" s="186" t="s">
        <v>149</v>
      </c>
      <c r="C18" s="191" t="s">
        <v>150</v>
      </c>
      <c r="D18" s="89">
        <f>SUM('8.sz. mell.'!D18,'9.sz. mell.'!D13,'10.sz. mell.'!D12,'11.sz. mell.'!D12)+212000</f>
        <v>112832000</v>
      </c>
      <c r="E18" s="3">
        <f>SUM('8.sz. mell.'!E18,'9.sz. mell.'!E13,'10.sz. mell.'!E12,'11.sz. mell.'!E12)+1454000</f>
        <v>239069963</v>
      </c>
      <c r="F18" s="3">
        <f>SUM('8.sz. mell.'!F18,'9.sz. mell.'!F13,'10.sz. mell.'!F12,'11.sz. mell.'!F12)</f>
        <v>237004099</v>
      </c>
      <c r="G18" s="130">
        <f t="shared" si="1"/>
        <v>0.99135874714633221</v>
      </c>
    </row>
    <row r="19" spans="2:7" x14ac:dyDescent="0.25">
      <c r="B19" s="186" t="s">
        <v>259</v>
      </c>
      <c r="C19" s="191" t="s">
        <v>260</v>
      </c>
      <c r="D19" s="89">
        <v>0</v>
      </c>
      <c r="E19" s="3">
        <f>SUM('8.sz. mell.'!E20)</f>
        <v>6200000</v>
      </c>
      <c r="F19" s="3">
        <f>SUM('8.sz. mell.'!F20)</f>
        <v>6622227</v>
      </c>
      <c r="G19" s="130">
        <f t="shared" si="1"/>
        <v>1.068101129032258</v>
      </c>
    </row>
    <row r="20" spans="2:7" x14ac:dyDescent="0.25">
      <c r="B20" s="186" t="s">
        <v>151</v>
      </c>
      <c r="C20" s="191" t="s">
        <v>152</v>
      </c>
      <c r="D20" s="89">
        <f>SUM('8.sz. mell.'!D21)</f>
        <v>0</v>
      </c>
      <c r="E20" s="3">
        <f>SUM('8.sz. mell.'!E21)</f>
        <v>18255000</v>
      </c>
      <c r="F20" s="3">
        <f>SUM('8.sz. mell.'!F21)</f>
        <v>20622707</v>
      </c>
      <c r="G20" s="130">
        <f t="shared" si="1"/>
        <v>1.1297018351136674</v>
      </c>
    </row>
    <row r="21" spans="2:7" ht="15.75" thickBot="1" x14ac:dyDescent="0.3">
      <c r="B21" s="187" t="s">
        <v>153</v>
      </c>
      <c r="C21" s="192" t="s">
        <v>154</v>
      </c>
      <c r="D21" s="90">
        <v>630000000</v>
      </c>
      <c r="E21" s="90">
        <v>911697887</v>
      </c>
      <c r="F21" s="87">
        <v>621222672</v>
      </c>
      <c r="G21" s="130">
        <f t="shared" si="1"/>
        <v>0.68139093098501391</v>
      </c>
    </row>
    <row r="22" spans="2:7" ht="15.75" thickBot="1" x14ac:dyDescent="0.3">
      <c r="B22" s="188" t="s">
        <v>141</v>
      </c>
      <c r="C22" s="193" t="s">
        <v>155</v>
      </c>
      <c r="D22" s="91">
        <f>SUM(D15:D21)</f>
        <v>2252113470</v>
      </c>
      <c r="E22" s="91">
        <f>SUM(E15:E21)</f>
        <v>3179800715</v>
      </c>
      <c r="F22" s="88">
        <f>SUM(F15:F21)</f>
        <v>2902175569</v>
      </c>
      <c r="G22" s="129">
        <f>F22/E22</f>
        <v>0.91269102346874587</v>
      </c>
    </row>
    <row r="23" spans="2:7" x14ac:dyDescent="0.25">
      <c r="E23" s="37"/>
      <c r="F23" s="37"/>
    </row>
    <row r="24" spans="2:7" x14ac:dyDescent="0.25">
      <c r="F24" s="3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G1"/>
    </sheetView>
  </sheetViews>
  <sheetFormatPr defaultRowHeight="15" x14ac:dyDescent="0.25"/>
  <cols>
    <col min="3" max="3" width="47.7109375" bestFit="1" customWidth="1"/>
    <col min="4" max="4" width="10.85546875" bestFit="1" customWidth="1"/>
    <col min="5" max="5" width="14.140625" customWidth="1"/>
    <col min="6" max="6" width="12" customWidth="1"/>
    <col min="7" max="7" width="10.5703125" customWidth="1"/>
    <col min="259" max="259" width="47.7109375" bestFit="1" customWidth="1"/>
    <col min="260" max="260" width="10.85546875" bestFit="1" customWidth="1"/>
    <col min="261" max="261" width="9.85546875" bestFit="1" customWidth="1"/>
    <col min="515" max="515" width="47.7109375" bestFit="1" customWidth="1"/>
    <col min="516" max="516" width="10.85546875" bestFit="1" customWidth="1"/>
    <col min="517" max="517" width="9.85546875" bestFit="1" customWidth="1"/>
    <col min="771" max="771" width="47.7109375" bestFit="1" customWidth="1"/>
    <col min="772" max="772" width="10.85546875" bestFit="1" customWidth="1"/>
    <col min="773" max="773" width="9.85546875" bestFit="1" customWidth="1"/>
    <col min="1027" max="1027" width="47.7109375" bestFit="1" customWidth="1"/>
    <col min="1028" max="1028" width="10.85546875" bestFit="1" customWidth="1"/>
    <col min="1029" max="1029" width="9.85546875" bestFit="1" customWidth="1"/>
    <col min="1283" max="1283" width="47.7109375" bestFit="1" customWidth="1"/>
    <col min="1284" max="1284" width="10.85546875" bestFit="1" customWidth="1"/>
    <col min="1285" max="1285" width="9.85546875" bestFit="1" customWidth="1"/>
    <col min="1539" max="1539" width="47.7109375" bestFit="1" customWidth="1"/>
    <col min="1540" max="1540" width="10.85546875" bestFit="1" customWidth="1"/>
    <col min="1541" max="1541" width="9.85546875" bestFit="1" customWidth="1"/>
    <col min="1795" max="1795" width="47.7109375" bestFit="1" customWidth="1"/>
    <col min="1796" max="1796" width="10.85546875" bestFit="1" customWidth="1"/>
    <col min="1797" max="1797" width="9.85546875" bestFit="1" customWidth="1"/>
    <col min="2051" max="2051" width="47.7109375" bestFit="1" customWidth="1"/>
    <col min="2052" max="2052" width="10.85546875" bestFit="1" customWidth="1"/>
    <col min="2053" max="2053" width="9.85546875" bestFit="1" customWidth="1"/>
    <col min="2307" max="2307" width="47.7109375" bestFit="1" customWidth="1"/>
    <col min="2308" max="2308" width="10.85546875" bestFit="1" customWidth="1"/>
    <col min="2309" max="2309" width="9.85546875" bestFit="1" customWidth="1"/>
    <col min="2563" max="2563" width="47.7109375" bestFit="1" customWidth="1"/>
    <col min="2564" max="2564" width="10.85546875" bestFit="1" customWidth="1"/>
    <col min="2565" max="2565" width="9.85546875" bestFit="1" customWidth="1"/>
    <col min="2819" max="2819" width="47.7109375" bestFit="1" customWidth="1"/>
    <col min="2820" max="2820" width="10.85546875" bestFit="1" customWidth="1"/>
    <col min="2821" max="2821" width="9.85546875" bestFit="1" customWidth="1"/>
    <col min="3075" max="3075" width="47.7109375" bestFit="1" customWidth="1"/>
    <col min="3076" max="3076" width="10.85546875" bestFit="1" customWidth="1"/>
    <col min="3077" max="3077" width="9.85546875" bestFit="1" customWidth="1"/>
    <col min="3331" max="3331" width="47.7109375" bestFit="1" customWidth="1"/>
    <col min="3332" max="3332" width="10.85546875" bestFit="1" customWidth="1"/>
    <col min="3333" max="3333" width="9.85546875" bestFit="1" customWidth="1"/>
    <col min="3587" max="3587" width="47.7109375" bestFit="1" customWidth="1"/>
    <col min="3588" max="3588" width="10.85546875" bestFit="1" customWidth="1"/>
    <col min="3589" max="3589" width="9.85546875" bestFit="1" customWidth="1"/>
    <col min="3843" max="3843" width="47.7109375" bestFit="1" customWidth="1"/>
    <col min="3844" max="3844" width="10.85546875" bestFit="1" customWidth="1"/>
    <col min="3845" max="3845" width="9.85546875" bestFit="1" customWidth="1"/>
    <col min="4099" max="4099" width="47.7109375" bestFit="1" customWidth="1"/>
    <col min="4100" max="4100" width="10.85546875" bestFit="1" customWidth="1"/>
    <col min="4101" max="4101" width="9.85546875" bestFit="1" customWidth="1"/>
    <col min="4355" max="4355" width="47.7109375" bestFit="1" customWidth="1"/>
    <col min="4356" max="4356" width="10.85546875" bestFit="1" customWidth="1"/>
    <col min="4357" max="4357" width="9.85546875" bestFit="1" customWidth="1"/>
    <col min="4611" max="4611" width="47.7109375" bestFit="1" customWidth="1"/>
    <col min="4612" max="4612" width="10.85546875" bestFit="1" customWidth="1"/>
    <col min="4613" max="4613" width="9.85546875" bestFit="1" customWidth="1"/>
    <col min="4867" max="4867" width="47.7109375" bestFit="1" customWidth="1"/>
    <col min="4868" max="4868" width="10.85546875" bestFit="1" customWidth="1"/>
    <col min="4869" max="4869" width="9.85546875" bestFit="1" customWidth="1"/>
    <col min="5123" max="5123" width="47.7109375" bestFit="1" customWidth="1"/>
    <col min="5124" max="5124" width="10.85546875" bestFit="1" customWidth="1"/>
    <col min="5125" max="5125" width="9.85546875" bestFit="1" customWidth="1"/>
    <col min="5379" max="5379" width="47.7109375" bestFit="1" customWidth="1"/>
    <col min="5380" max="5380" width="10.85546875" bestFit="1" customWidth="1"/>
    <col min="5381" max="5381" width="9.85546875" bestFit="1" customWidth="1"/>
    <col min="5635" max="5635" width="47.7109375" bestFit="1" customWidth="1"/>
    <col min="5636" max="5636" width="10.85546875" bestFit="1" customWidth="1"/>
    <col min="5637" max="5637" width="9.85546875" bestFit="1" customWidth="1"/>
    <col min="5891" max="5891" width="47.7109375" bestFit="1" customWidth="1"/>
    <col min="5892" max="5892" width="10.85546875" bestFit="1" customWidth="1"/>
    <col min="5893" max="5893" width="9.85546875" bestFit="1" customWidth="1"/>
    <col min="6147" max="6147" width="47.7109375" bestFit="1" customWidth="1"/>
    <col min="6148" max="6148" width="10.85546875" bestFit="1" customWidth="1"/>
    <col min="6149" max="6149" width="9.85546875" bestFit="1" customWidth="1"/>
    <col min="6403" max="6403" width="47.7109375" bestFit="1" customWidth="1"/>
    <col min="6404" max="6404" width="10.85546875" bestFit="1" customWidth="1"/>
    <col min="6405" max="6405" width="9.85546875" bestFit="1" customWidth="1"/>
    <col min="6659" max="6659" width="47.7109375" bestFit="1" customWidth="1"/>
    <col min="6660" max="6660" width="10.85546875" bestFit="1" customWidth="1"/>
    <col min="6661" max="6661" width="9.85546875" bestFit="1" customWidth="1"/>
    <col min="6915" max="6915" width="47.7109375" bestFit="1" customWidth="1"/>
    <col min="6916" max="6916" width="10.85546875" bestFit="1" customWidth="1"/>
    <col min="6917" max="6917" width="9.85546875" bestFit="1" customWidth="1"/>
    <col min="7171" max="7171" width="47.7109375" bestFit="1" customWidth="1"/>
    <col min="7172" max="7172" width="10.85546875" bestFit="1" customWidth="1"/>
    <col min="7173" max="7173" width="9.85546875" bestFit="1" customWidth="1"/>
    <col min="7427" max="7427" width="47.7109375" bestFit="1" customWidth="1"/>
    <col min="7428" max="7428" width="10.85546875" bestFit="1" customWidth="1"/>
    <col min="7429" max="7429" width="9.85546875" bestFit="1" customWidth="1"/>
    <col min="7683" max="7683" width="47.7109375" bestFit="1" customWidth="1"/>
    <col min="7684" max="7684" width="10.85546875" bestFit="1" customWidth="1"/>
    <col min="7685" max="7685" width="9.85546875" bestFit="1" customWidth="1"/>
    <col min="7939" max="7939" width="47.7109375" bestFit="1" customWidth="1"/>
    <col min="7940" max="7940" width="10.85546875" bestFit="1" customWidth="1"/>
    <col min="7941" max="7941" width="9.85546875" bestFit="1" customWidth="1"/>
    <col min="8195" max="8195" width="47.7109375" bestFit="1" customWidth="1"/>
    <col min="8196" max="8196" width="10.85546875" bestFit="1" customWidth="1"/>
    <col min="8197" max="8197" width="9.85546875" bestFit="1" customWidth="1"/>
    <col min="8451" max="8451" width="47.7109375" bestFit="1" customWidth="1"/>
    <col min="8452" max="8452" width="10.85546875" bestFit="1" customWidth="1"/>
    <col min="8453" max="8453" width="9.85546875" bestFit="1" customWidth="1"/>
    <col min="8707" max="8707" width="47.7109375" bestFit="1" customWidth="1"/>
    <col min="8708" max="8708" width="10.85546875" bestFit="1" customWidth="1"/>
    <col min="8709" max="8709" width="9.85546875" bestFit="1" customWidth="1"/>
    <col min="8963" max="8963" width="47.7109375" bestFit="1" customWidth="1"/>
    <col min="8964" max="8964" width="10.85546875" bestFit="1" customWidth="1"/>
    <col min="8965" max="8965" width="9.85546875" bestFit="1" customWidth="1"/>
    <col min="9219" max="9219" width="47.7109375" bestFit="1" customWidth="1"/>
    <col min="9220" max="9220" width="10.85546875" bestFit="1" customWidth="1"/>
    <col min="9221" max="9221" width="9.85546875" bestFit="1" customWidth="1"/>
    <col min="9475" max="9475" width="47.7109375" bestFit="1" customWidth="1"/>
    <col min="9476" max="9476" width="10.85546875" bestFit="1" customWidth="1"/>
    <col min="9477" max="9477" width="9.85546875" bestFit="1" customWidth="1"/>
    <col min="9731" max="9731" width="47.7109375" bestFit="1" customWidth="1"/>
    <col min="9732" max="9732" width="10.85546875" bestFit="1" customWidth="1"/>
    <col min="9733" max="9733" width="9.85546875" bestFit="1" customWidth="1"/>
    <col min="9987" max="9987" width="47.7109375" bestFit="1" customWidth="1"/>
    <col min="9988" max="9988" width="10.85546875" bestFit="1" customWidth="1"/>
    <col min="9989" max="9989" width="9.85546875" bestFit="1" customWidth="1"/>
    <col min="10243" max="10243" width="47.7109375" bestFit="1" customWidth="1"/>
    <col min="10244" max="10244" width="10.85546875" bestFit="1" customWidth="1"/>
    <col min="10245" max="10245" width="9.85546875" bestFit="1" customWidth="1"/>
    <col min="10499" max="10499" width="47.7109375" bestFit="1" customWidth="1"/>
    <col min="10500" max="10500" width="10.85546875" bestFit="1" customWidth="1"/>
    <col min="10501" max="10501" width="9.85546875" bestFit="1" customWidth="1"/>
    <col min="10755" max="10755" width="47.7109375" bestFit="1" customWidth="1"/>
    <col min="10756" max="10756" width="10.85546875" bestFit="1" customWidth="1"/>
    <col min="10757" max="10757" width="9.85546875" bestFit="1" customWidth="1"/>
    <col min="11011" max="11011" width="47.7109375" bestFit="1" customWidth="1"/>
    <col min="11012" max="11012" width="10.85546875" bestFit="1" customWidth="1"/>
    <col min="11013" max="11013" width="9.85546875" bestFit="1" customWidth="1"/>
    <col min="11267" max="11267" width="47.7109375" bestFit="1" customWidth="1"/>
    <col min="11268" max="11268" width="10.85546875" bestFit="1" customWidth="1"/>
    <col min="11269" max="11269" width="9.85546875" bestFit="1" customWidth="1"/>
    <col min="11523" max="11523" width="47.7109375" bestFit="1" customWidth="1"/>
    <col min="11524" max="11524" width="10.85546875" bestFit="1" customWidth="1"/>
    <col min="11525" max="11525" width="9.85546875" bestFit="1" customWidth="1"/>
    <col min="11779" max="11779" width="47.7109375" bestFit="1" customWidth="1"/>
    <col min="11780" max="11780" width="10.85546875" bestFit="1" customWidth="1"/>
    <col min="11781" max="11781" width="9.85546875" bestFit="1" customWidth="1"/>
    <col min="12035" max="12035" width="47.7109375" bestFit="1" customWidth="1"/>
    <col min="12036" max="12036" width="10.85546875" bestFit="1" customWidth="1"/>
    <col min="12037" max="12037" width="9.85546875" bestFit="1" customWidth="1"/>
    <col min="12291" max="12291" width="47.7109375" bestFit="1" customWidth="1"/>
    <col min="12292" max="12292" width="10.85546875" bestFit="1" customWidth="1"/>
    <col min="12293" max="12293" width="9.85546875" bestFit="1" customWidth="1"/>
    <col min="12547" max="12547" width="47.7109375" bestFit="1" customWidth="1"/>
    <col min="12548" max="12548" width="10.85546875" bestFit="1" customWidth="1"/>
    <col min="12549" max="12549" width="9.85546875" bestFit="1" customWidth="1"/>
    <col min="12803" max="12803" width="47.7109375" bestFit="1" customWidth="1"/>
    <col min="12804" max="12804" width="10.85546875" bestFit="1" customWidth="1"/>
    <col min="12805" max="12805" width="9.85546875" bestFit="1" customWidth="1"/>
    <col min="13059" max="13059" width="47.7109375" bestFit="1" customWidth="1"/>
    <col min="13060" max="13060" width="10.85546875" bestFit="1" customWidth="1"/>
    <col min="13061" max="13061" width="9.85546875" bestFit="1" customWidth="1"/>
    <col min="13315" max="13315" width="47.7109375" bestFit="1" customWidth="1"/>
    <col min="13316" max="13316" width="10.85546875" bestFit="1" customWidth="1"/>
    <col min="13317" max="13317" width="9.85546875" bestFit="1" customWidth="1"/>
    <col min="13571" max="13571" width="47.7109375" bestFit="1" customWidth="1"/>
    <col min="13572" max="13572" width="10.85546875" bestFit="1" customWidth="1"/>
    <col min="13573" max="13573" width="9.85546875" bestFit="1" customWidth="1"/>
    <col min="13827" max="13827" width="47.7109375" bestFit="1" customWidth="1"/>
    <col min="13828" max="13828" width="10.85546875" bestFit="1" customWidth="1"/>
    <col min="13829" max="13829" width="9.85546875" bestFit="1" customWidth="1"/>
    <col min="14083" max="14083" width="47.7109375" bestFit="1" customWidth="1"/>
    <col min="14084" max="14084" width="10.85546875" bestFit="1" customWidth="1"/>
    <col min="14085" max="14085" width="9.85546875" bestFit="1" customWidth="1"/>
    <col min="14339" max="14339" width="47.7109375" bestFit="1" customWidth="1"/>
    <col min="14340" max="14340" width="10.85546875" bestFit="1" customWidth="1"/>
    <col min="14341" max="14341" width="9.85546875" bestFit="1" customWidth="1"/>
    <col min="14595" max="14595" width="47.7109375" bestFit="1" customWidth="1"/>
    <col min="14596" max="14596" width="10.85546875" bestFit="1" customWidth="1"/>
    <col min="14597" max="14597" width="9.85546875" bestFit="1" customWidth="1"/>
    <col min="14851" max="14851" width="47.7109375" bestFit="1" customWidth="1"/>
    <col min="14852" max="14852" width="10.85546875" bestFit="1" customWidth="1"/>
    <col min="14853" max="14853" width="9.85546875" bestFit="1" customWidth="1"/>
    <col min="15107" max="15107" width="47.7109375" bestFit="1" customWidth="1"/>
    <col min="15108" max="15108" width="10.85546875" bestFit="1" customWidth="1"/>
    <col min="15109" max="15109" width="9.85546875" bestFit="1" customWidth="1"/>
    <col min="15363" max="15363" width="47.7109375" bestFit="1" customWidth="1"/>
    <col min="15364" max="15364" width="10.85546875" bestFit="1" customWidth="1"/>
    <col min="15365" max="15365" width="9.85546875" bestFit="1" customWidth="1"/>
    <col min="15619" max="15619" width="47.7109375" bestFit="1" customWidth="1"/>
    <col min="15620" max="15620" width="10.85546875" bestFit="1" customWidth="1"/>
    <col min="15621" max="15621" width="9.85546875" bestFit="1" customWidth="1"/>
    <col min="15875" max="15875" width="47.7109375" bestFit="1" customWidth="1"/>
    <col min="15876" max="15876" width="10.85546875" bestFit="1" customWidth="1"/>
    <col min="15877" max="15877" width="9.85546875" bestFit="1" customWidth="1"/>
    <col min="16131" max="16131" width="47.7109375" bestFit="1" customWidth="1"/>
    <col min="16132" max="16132" width="10.85546875" bestFit="1" customWidth="1"/>
    <col min="16133" max="16133" width="9.85546875" bestFit="1" customWidth="1"/>
  </cols>
  <sheetData>
    <row r="1" spans="1:16" s="6" customFormat="1" x14ac:dyDescent="0.25">
      <c r="A1" s="278" t="s">
        <v>340</v>
      </c>
      <c r="B1" s="278"/>
      <c r="C1" s="278"/>
      <c r="D1" s="278"/>
      <c r="E1" s="278"/>
      <c r="F1" s="278"/>
      <c r="G1" s="278"/>
      <c r="H1" s="2"/>
      <c r="I1" s="2"/>
      <c r="J1" s="2"/>
      <c r="K1" s="2"/>
      <c r="L1" s="2"/>
      <c r="M1" s="2"/>
      <c r="N1" s="2"/>
      <c r="O1" s="2"/>
    </row>
    <row r="2" spans="1:16" s="6" customFormat="1" ht="48" customHeight="1" x14ac:dyDescent="0.25">
      <c r="A2" s="279" t="s">
        <v>254</v>
      </c>
      <c r="B2" s="279"/>
      <c r="C2" s="279"/>
      <c r="D2" s="279"/>
      <c r="E2" s="279"/>
      <c r="F2" s="279"/>
      <c r="G2" s="279"/>
      <c r="H2" s="2"/>
      <c r="I2" s="2"/>
      <c r="J2" s="2"/>
      <c r="K2" s="2"/>
      <c r="L2" s="2"/>
      <c r="M2" s="2"/>
      <c r="N2" s="2"/>
      <c r="O2" s="2"/>
    </row>
    <row r="3" spans="1:16" s="6" customFormat="1" x14ac:dyDescent="0.25">
      <c r="E3" s="1"/>
      <c r="O3" s="1"/>
      <c r="P3"/>
    </row>
    <row r="4" spans="1:16" ht="15.75" thickBot="1" x14ac:dyDescent="0.3">
      <c r="B4" s="61"/>
      <c r="D4" s="35"/>
      <c r="E4" s="1"/>
      <c r="F4" s="1"/>
      <c r="G4" s="1" t="s">
        <v>214</v>
      </c>
    </row>
    <row r="5" spans="1:16" ht="30.75" thickBot="1" x14ac:dyDescent="0.3">
      <c r="B5" s="171" t="s">
        <v>121</v>
      </c>
      <c r="C5" s="70" t="s">
        <v>122</v>
      </c>
      <c r="D5" s="175" t="s">
        <v>251</v>
      </c>
      <c r="E5" s="92" t="s">
        <v>253</v>
      </c>
      <c r="F5" s="92" t="s">
        <v>250</v>
      </c>
      <c r="G5" s="70" t="s">
        <v>206</v>
      </c>
    </row>
    <row r="6" spans="1:16" x14ac:dyDescent="0.25">
      <c r="B6" s="167" t="s">
        <v>123</v>
      </c>
      <c r="C6" s="182" t="s">
        <v>124</v>
      </c>
      <c r="D6" s="176">
        <v>353487000</v>
      </c>
      <c r="E6" s="93">
        <v>361429052</v>
      </c>
      <c r="F6" s="93">
        <v>361327128</v>
      </c>
      <c r="G6" s="100">
        <f>F6/E6</f>
        <v>0.9997179972129081</v>
      </c>
    </row>
    <row r="7" spans="1:16" x14ac:dyDescent="0.25">
      <c r="B7" s="168" t="s">
        <v>125</v>
      </c>
      <c r="C7" s="63" t="s">
        <v>126</v>
      </c>
      <c r="D7" s="177">
        <v>77814000</v>
      </c>
      <c r="E7" s="62">
        <v>83818948</v>
      </c>
      <c r="F7" s="62">
        <v>83255958</v>
      </c>
      <c r="G7" s="99">
        <f t="shared" ref="G7:G9" si="0">F7/E7</f>
        <v>0.99328326096385744</v>
      </c>
    </row>
    <row r="8" spans="1:16" x14ac:dyDescent="0.25">
      <c r="B8" s="168" t="s">
        <v>127</v>
      </c>
      <c r="C8" s="63" t="s">
        <v>128</v>
      </c>
      <c r="D8" s="177">
        <v>25508000</v>
      </c>
      <c r="E8" s="62">
        <v>26504917</v>
      </c>
      <c r="F8" s="62">
        <v>25008003</v>
      </c>
      <c r="G8" s="99">
        <f t="shared" si="0"/>
        <v>0.94352315836340861</v>
      </c>
    </row>
    <row r="9" spans="1:16" ht="15.75" thickBot="1" x14ac:dyDescent="0.3">
      <c r="B9" s="172" t="s">
        <v>133</v>
      </c>
      <c r="C9" s="96" t="s">
        <v>134</v>
      </c>
      <c r="D9" s="178">
        <v>4000000</v>
      </c>
      <c r="E9" s="95">
        <v>3900000</v>
      </c>
      <c r="F9" s="95">
        <v>3640734</v>
      </c>
      <c r="G9" s="99">
        <f t="shared" si="0"/>
        <v>0.93352153846153851</v>
      </c>
    </row>
    <row r="10" spans="1:16" ht="15.75" thickBot="1" x14ac:dyDescent="0.3">
      <c r="B10" s="173" t="s">
        <v>141</v>
      </c>
      <c r="C10" s="75" t="s">
        <v>142</v>
      </c>
      <c r="D10" s="179">
        <f>SUM(D6:D9)</f>
        <v>460809000</v>
      </c>
      <c r="E10" s="109">
        <f t="shared" ref="E10:F10" si="1">SUM(E6:E9)</f>
        <v>475652917</v>
      </c>
      <c r="F10" s="109">
        <f t="shared" si="1"/>
        <v>473231823</v>
      </c>
      <c r="G10" s="110">
        <f>F10/E10</f>
        <v>0.99490995658079817</v>
      </c>
    </row>
    <row r="11" spans="1:16" x14ac:dyDescent="0.25">
      <c r="B11" s="167" t="s">
        <v>143</v>
      </c>
      <c r="C11" s="67" t="s">
        <v>144</v>
      </c>
      <c r="D11" s="176">
        <v>27500000</v>
      </c>
      <c r="E11" s="114">
        <v>27500000</v>
      </c>
      <c r="F11" s="115">
        <v>26888400</v>
      </c>
      <c r="G11" s="113">
        <f>F11/E11</f>
        <v>0.97775999999999996</v>
      </c>
    </row>
    <row r="12" spans="1:16" x14ac:dyDescent="0.25">
      <c r="B12" s="168" t="s">
        <v>149</v>
      </c>
      <c r="C12" s="63" t="s">
        <v>150</v>
      </c>
      <c r="D12" s="177">
        <v>3150000</v>
      </c>
      <c r="E12" s="111">
        <v>2840000</v>
      </c>
      <c r="F12" s="112">
        <v>2613325</v>
      </c>
      <c r="G12" s="113">
        <f>F12/E12</f>
        <v>0.92018485915492954</v>
      </c>
    </row>
    <row r="13" spans="1:16" x14ac:dyDescent="0.25">
      <c r="B13" s="168" t="s">
        <v>165</v>
      </c>
      <c r="C13" s="63" t="s">
        <v>166</v>
      </c>
      <c r="D13" s="177">
        <v>350000</v>
      </c>
      <c r="E13" s="93">
        <v>865000</v>
      </c>
      <c r="F13" s="93">
        <v>525500</v>
      </c>
      <c r="G13" s="100">
        <f t="shared" ref="G13:G15" si="2">F13/E13</f>
        <v>0.60751445086705202</v>
      </c>
    </row>
    <row r="14" spans="1:16" ht="15.75" thickBot="1" x14ac:dyDescent="0.3">
      <c r="B14" s="172" t="s">
        <v>153</v>
      </c>
      <c r="C14" s="96" t="s">
        <v>154</v>
      </c>
      <c r="D14" s="178">
        <v>429809000</v>
      </c>
      <c r="E14" s="95">
        <v>444447917</v>
      </c>
      <c r="F14" s="95">
        <v>444435320</v>
      </c>
      <c r="G14" s="108">
        <f t="shared" si="2"/>
        <v>0.99997165697145118</v>
      </c>
      <c r="H14" s="164"/>
      <c r="I14" s="164"/>
      <c r="J14" s="164"/>
    </row>
    <row r="15" spans="1:16" ht="15.75" thickBot="1" x14ac:dyDescent="0.3">
      <c r="B15" s="174" t="s">
        <v>141</v>
      </c>
      <c r="C15" s="181" t="s">
        <v>155</v>
      </c>
      <c r="D15" s="180">
        <f>SUM(D11:D14)</f>
        <v>460809000</v>
      </c>
      <c r="E15" s="94">
        <f t="shared" ref="E15:F15" si="3">SUM(E11:E14)</f>
        <v>475652917</v>
      </c>
      <c r="F15" s="94">
        <f t="shared" si="3"/>
        <v>474462545</v>
      </c>
      <c r="G15" s="116">
        <f t="shared" si="2"/>
        <v>0.99749739367203338</v>
      </c>
    </row>
    <row r="16" spans="1:16" x14ac:dyDescent="0.25">
      <c r="F16" s="10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sqref="A1:G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2.140625" customWidth="1"/>
    <col min="5" max="6" width="10.85546875" bestFit="1" customWidth="1"/>
    <col min="7" max="7" width="9.42578125" bestFit="1" customWidth="1"/>
  </cols>
  <sheetData>
    <row r="1" spans="1:16" s="6" customFormat="1" x14ac:dyDescent="0.25">
      <c r="A1" s="278" t="s">
        <v>341</v>
      </c>
      <c r="B1" s="278"/>
      <c r="C1" s="278"/>
      <c r="D1" s="278"/>
      <c r="E1" s="278"/>
      <c r="F1" s="278"/>
      <c r="G1" s="278"/>
      <c r="H1" s="2"/>
      <c r="I1" s="2"/>
      <c r="J1" s="2"/>
      <c r="K1" s="2"/>
      <c r="L1" s="2"/>
      <c r="M1" s="2"/>
      <c r="N1" s="2"/>
      <c r="O1" s="2"/>
    </row>
    <row r="2" spans="1:16" s="6" customFormat="1" x14ac:dyDescent="0.25">
      <c r="A2" s="278" t="s">
        <v>255</v>
      </c>
      <c r="B2" s="278"/>
      <c r="C2" s="278"/>
      <c r="D2" s="278"/>
      <c r="E2" s="278"/>
      <c r="F2" s="278"/>
      <c r="G2" s="278"/>
      <c r="H2" s="2"/>
      <c r="I2" s="2"/>
      <c r="J2" s="2"/>
      <c r="K2" s="2"/>
      <c r="L2" s="2"/>
      <c r="M2" s="2"/>
      <c r="N2" s="2"/>
      <c r="O2" s="2"/>
    </row>
    <row r="3" spans="1:16" s="6" customFormat="1" x14ac:dyDescent="0.25">
      <c r="E3" s="1"/>
      <c r="O3" s="1"/>
      <c r="P3"/>
    </row>
    <row r="4" spans="1:16" ht="15.75" thickBot="1" x14ac:dyDescent="0.3">
      <c r="B4" s="61"/>
      <c r="D4" s="1"/>
      <c r="E4" s="1"/>
      <c r="F4" s="1"/>
      <c r="G4" s="1" t="s">
        <v>214</v>
      </c>
    </row>
    <row r="5" spans="1:16" ht="45.75" thickBot="1" x14ac:dyDescent="0.3">
      <c r="B5" s="171" t="s">
        <v>121</v>
      </c>
      <c r="C5" s="70" t="s">
        <v>122</v>
      </c>
      <c r="D5" s="175" t="s">
        <v>251</v>
      </c>
      <c r="E5" s="92" t="s">
        <v>253</v>
      </c>
      <c r="F5" s="92" t="s">
        <v>250</v>
      </c>
      <c r="G5" s="70" t="s">
        <v>206</v>
      </c>
    </row>
    <row r="6" spans="1:16" x14ac:dyDescent="0.25">
      <c r="B6" s="167" t="s">
        <v>123</v>
      </c>
      <c r="C6" s="67" t="s">
        <v>124</v>
      </c>
      <c r="D6" s="176">
        <v>9875000</v>
      </c>
      <c r="E6" s="93">
        <v>10862134</v>
      </c>
      <c r="F6" s="93">
        <v>10767040</v>
      </c>
      <c r="G6" s="100">
        <f>F6/E6</f>
        <v>0.99124536670234409</v>
      </c>
    </row>
    <row r="7" spans="1:16" x14ac:dyDescent="0.25">
      <c r="B7" s="168" t="s">
        <v>125</v>
      </c>
      <c r="C7" s="63" t="s">
        <v>126</v>
      </c>
      <c r="D7" s="177">
        <v>2200000</v>
      </c>
      <c r="E7" s="62">
        <v>2420866</v>
      </c>
      <c r="F7" s="62">
        <v>2420866</v>
      </c>
      <c r="G7" s="99">
        <f t="shared" ref="G7:G9" si="0">F7/E7</f>
        <v>1</v>
      </c>
    </row>
    <row r="8" spans="1:16" x14ac:dyDescent="0.25">
      <c r="B8" s="168" t="s">
        <v>127</v>
      </c>
      <c r="C8" s="63" t="s">
        <v>128</v>
      </c>
      <c r="D8" s="177">
        <v>3010000</v>
      </c>
      <c r="E8" s="62">
        <v>2501819</v>
      </c>
      <c r="F8" s="62">
        <v>2164233</v>
      </c>
      <c r="G8" s="99">
        <f t="shared" si="0"/>
        <v>0.86506377959396741</v>
      </c>
    </row>
    <row r="9" spans="1:16" ht="15.75" thickBot="1" x14ac:dyDescent="0.3">
      <c r="B9" s="172" t="s">
        <v>133</v>
      </c>
      <c r="C9" s="96" t="s">
        <v>134</v>
      </c>
      <c r="D9" s="178">
        <v>4191000</v>
      </c>
      <c r="E9" s="95">
        <v>3746000</v>
      </c>
      <c r="F9" s="95">
        <v>3608310</v>
      </c>
      <c r="G9" s="99">
        <f t="shared" si="0"/>
        <v>0.96324345969033631</v>
      </c>
    </row>
    <row r="10" spans="1:16" ht="15.75" thickBot="1" x14ac:dyDescent="0.3">
      <c r="B10" s="173" t="s">
        <v>141</v>
      </c>
      <c r="C10" s="75" t="s">
        <v>142</v>
      </c>
      <c r="D10" s="179">
        <f>SUM(D6:D9)</f>
        <v>19276000</v>
      </c>
      <c r="E10" s="109">
        <f t="shared" ref="E10:F10" si="1">SUM(E6:E9)</f>
        <v>19530819</v>
      </c>
      <c r="F10" s="109">
        <f t="shared" si="1"/>
        <v>18960449</v>
      </c>
      <c r="G10" s="110">
        <f>F10/E10</f>
        <v>0.9707964115585731</v>
      </c>
    </row>
    <row r="11" spans="1:16" x14ac:dyDescent="0.25">
      <c r="B11" s="167" t="s">
        <v>143</v>
      </c>
      <c r="C11" s="67" t="s">
        <v>144</v>
      </c>
      <c r="D11" s="176">
        <v>0</v>
      </c>
      <c r="E11" s="114">
        <v>0</v>
      </c>
      <c r="F11" s="115">
        <v>0</v>
      </c>
      <c r="G11" s="113"/>
    </row>
    <row r="12" spans="1:16" x14ac:dyDescent="0.25">
      <c r="B12" s="168" t="s">
        <v>149</v>
      </c>
      <c r="C12" s="63" t="s">
        <v>150</v>
      </c>
      <c r="D12" s="177">
        <v>300000</v>
      </c>
      <c r="E12" s="111">
        <v>300000</v>
      </c>
      <c r="F12" s="112">
        <v>317661</v>
      </c>
      <c r="G12" s="113">
        <f>F12/E12</f>
        <v>1.05887</v>
      </c>
    </row>
    <row r="13" spans="1:16" x14ac:dyDescent="0.25">
      <c r="B13" s="168" t="s">
        <v>165</v>
      </c>
      <c r="C13" s="63" t="s">
        <v>166</v>
      </c>
      <c r="D13" s="177">
        <v>0</v>
      </c>
      <c r="E13" s="93">
        <v>0</v>
      </c>
      <c r="F13" s="93">
        <v>0</v>
      </c>
      <c r="G13" s="100"/>
    </row>
    <row r="14" spans="1:16" ht="15.75" thickBot="1" x14ac:dyDescent="0.3">
      <c r="B14" s="172" t="s">
        <v>153</v>
      </c>
      <c r="C14" s="96" t="s">
        <v>154</v>
      </c>
      <c r="D14" s="178">
        <v>18976000</v>
      </c>
      <c r="E14" s="95">
        <v>19230819</v>
      </c>
      <c r="F14" s="95">
        <v>18817783</v>
      </c>
      <c r="G14" s="108">
        <f t="shared" ref="G14:G15" si="2">F14/E14</f>
        <v>0.97852218358458887</v>
      </c>
      <c r="H14" s="164"/>
      <c r="I14" s="164"/>
      <c r="J14" s="164"/>
    </row>
    <row r="15" spans="1:16" ht="15.75" thickBot="1" x14ac:dyDescent="0.3">
      <c r="B15" s="174" t="s">
        <v>141</v>
      </c>
      <c r="C15" s="181" t="s">
        <v>155</v>
      </c>
      <c r="D15" s="180">
        <f>SUM(D11:D14)</f>
        <v>19276000</v>
      </c>
      <c r="E15" s="94">
        <f t="shared" ref="E15:F15" si="3">SUM(E11:E14)</f>
        <v>19530819</v>
      </c>
      <c r="F15" s="94">
        <f t="shared" si="3"/>
        <v>19135444</v>
      </c>
      <c r="G15" s="116">
        <f t="shared" si="2"/>
        <v>0.97975635327939914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sqref="A1:H1"/>
    </sheetView>
  </sheetViews>
  <sheetFormatPr defaultColWidth="6.140625" defaultRowHeight="15" x14ac:dyDescent="0.25"/>
  <cols>
    <col min="1" max="1" width="6.140625" style="6"/>
    <col min="2" max="2" width="3" style="6" bestFit="1" customWidth="1"/>
    <col min="3" max="3" width="45.140625" style="6" customWidth="1"/>
    <col min="4" max="4" width="14.140625" style="6" customWidth="1"/>
    <col min="5" max="5" width="13.5703125" style="6" customWidth="1"/>
    <col min="6" max="6" width="15.7109375" style="6" customWidth="1"/>
    <col min="7" max="8" width="15" style="6" customWidth="1"/>
    <col min="9" max="9" width="6.140625" style="6"/>
    <col min="10" max="10" width="10.85546875" style="6" bestFit="1" customWidth="1"/>
    <col min="11" max="16384" width="6.140625" style="6"/>
  </cols>
  <sheetData>
    <row r="1" spans="1:8" x14ac:dyDescent="0.25">
      <c r="A1" s="280" t="s">
        <v>332</v>
      </c>
      <c r="B1" s="280"/>
      <c r="C1" s="280"/>
      <c r="D1" s="280"/>
      <c r="E1" s="280"/>
      <c r="F1" s="280"/>
      <c r="G1" s="280"/>
      <c r="H1" s="280"/>
    </row>
    <row r="2" spans="1:8" x14ac:dyDescent="0.25">
      <c r="A2" s="280" t="s">
        <v>247</v>
      </c>
      <c r="B2" s="280"/>
      <c r="C2" s="280"/>
      <c r="D2" s="280"/>
      <c r="E2" s="280"/>
      <c r="F2" s="280"/>
      <c r="G2" s="280"/>
      <c r="H2" s="280"/>
    </row>
    <row r="3" spans="1:8" x14ac:dyDescent="0.25">
      <c r="B3" s="7"/>
      <c r="C3" s="7"/>
      <c r="D3" s="7"/>
      <c r="E3" s="7"/>
      <c r="F3" s="86"/>
      <c r="G3" s="86"/>
      <c r="H3" s="86"/>
    </row>
    <row r="4" spans="1:8" x14ac:dyDescent="0.25">
      <c r="B4" s="283" t="s">
        <v>19</v>
      </c>
      <c r="C4" s="283"/>
      <c r="D4" s="283"/>
      <c r="E4" s="283"/>
    </row>
    <row r="5" spans="1:8" ht="15.75" thickBot="1" x14ac:dyDescent="0.3">
      <c r="B5" s="8"/>
      <c r="C5" s="8"/>
      <c r="D5" s="34"/>
      <c r="E5" s="35"/>
      <c r="F5" s="35"/>
      <c r="G5" s="35"/>
      <c r="H5" s="35" t="s">
        <v>211</v>
      </c>
    </row>
    <row r="6" spans="1:8" ht="15.75" thickBot="1" x14ac:dyDescent="0.3">
      <c r="B6" s="9"/>
      <c r="C6" s="10" t="s">
        <v>20</v>
      </c>
      <c r="D6" s="10" t="s">
        <v>21</v>
      </c>
      <c r="E6" s="10" t="s">
        <v>22</v>
      </c>
      <c r="F6" s="10" t="s">
        <v>207</v>
      </c>
      <c r="G6" s="10" t="s">
        <v>208</v>
      </c>
      <c r="H6" s="10" t="s">
        <v>209</v>
      </c>
    </row>
    <row r="7" spans="1:8" ht="30" x14ac:dyDescent="0.25">
      <c r="B7" s="11">
        <v>1</v>
      </c>
      <c r="C7" s="12" t="s">
        <v>23</v>
      </c>
      <c r="D7" s="13" t="s">
        <v>24</v>
      </c>
      <c r="E7" s="118" t="s">
        <v>251</v>
      </c>
      <c r="F7" s="13" t="s">
        <v>252</v>
      </c>
      <c r="G7" s="13" t="s">
        <v>250</v>
      </c>
      <c r="H7" s="13" t="s">
        <v>206</v>
      </c>
    </row>
    <row r="8" spans="1:8" ht="30" x14ac:dyDescent="0.25">
      <c r="B8" s="14">
        <v>2</v>
      </c>
      <c r="C8" s="15" t="s">
        <v>25</v>
      </c>
      <c r="D8" s="119" t="s">
        <v>26</v>
      </c>
      <c r="E8" s="120">
        <v>8329738</v>
      </c>
      <c r="F8" s="16">
        <v>8694355</v>
      </c>
      <c r="G8" s="16">
        <v>8694355</v>
      </c>
      <c r="H8" s="105">
        <f>SUM(G8/F8)</f>
        <v>1</v>
      </c>
    </row>
    <row r="9" spans="1:8" ht="30" x14ac:dyDescent="0.25">
      <c r="B9" s="14">
        <v>3</v>
      </c>
      <c r="C9" s="15" t="s">
        <v>27</v>
      </c>
      <c r="D9" s="119" t="s">
        <v>28</v>
      </c>
      <c r="E9" s="120">
        <v>255013620</v>
      </c>
      <c r="F9" s="16">
        <v>263295068</v>
      </c>
      <c r="G9" s="16">
        <v>263295068</v>
      </c>
      <c r="H9" s="105">
        <f t="shared" ref="H9:H12" si="0">SUM(G9/F9)</f>
        <v>1</v>
      </c>
    </row>
    <row r="10" spans="1:8" ht="45" x14ac:dyDescent="0.25">
      <c r="B10" s="14">
        <v>4</v>
      </c>
      <c r="C10" s="15" t="s">
        <v>29</v>
      </c>
      <c r="D10" s="119" t="s">
        <v>30</v>
      </c>
      <c r="E10" s="120">
        <v>79044252</v>
      </c>
      <c r="F10" s="16">
        <v>99868546</v>
      </c>
      <c r="G10" s="16">
        <v>99868546</v>
      </c>
      <c r="H10" s="105">
        <f t="shared" si="0"/>
        <v>1</v>
      </c>
    </row>
    <row r="11" spans="1:8" ht="30" x14ac:dyDescent="0.25">
      <c r="B11" s="14">
        <v>5</v>
      </c>
      <c r="C11" s="15" t="s">
        <v>18</v>
      </c>
      <c r="D11" s="119" t="s">
        <v>31</v>
      </c>
      <c r="E11" s="120">
        <v>13393860</v>
      </c>
      <c r="F11" s="16">
        <v>14753090</v>
      </c>
      <c r="G11" s="16">
        <v>14753090</v>
      </c>
      <c r="H11" s="105">
        <f t="shared" si="0"/>
        <v>1</v>
      </c>
    </row>
    <row r="12" spans="1:8" ht="30" x14ac:dyDescent="0.25">
      <c r="B12" s="14">
        <v>6</v>
      </c>
      <c r="C12" s="15" t="s">
        <v>32</v>
      </c>
      <c r="D12" s="119" t="s">
        <v>33</v>
      </c>
      <c r="E12" s="120">
        <v>0</v>
      </c>
      <c r="F12" s="16">
        <v>2282562</v>
      </c>
      <c r="G12" s="16">
        <v>2282562</v>
      </c>
      <c r="H12" s="105">
        <f t="shared" si="0"/>
        <v>1</v>
      </c>
    </row>
    <row r="13" spans="1:8" x14ac:dyDescent="0.25">
      <c r="B13" s="14">
        <v>7</v>
      </c>
      <c r="C13" s="15" t="s">
        <v>34</v>
      </c>
      <c r="D13" s="119" t="s">
        <v>35</v>
      </c>
      <c r="E13" s="120">
        <v>0</v>
      </c>
      <c r="F13" s="16">
        <v>0</v>
      </c>
      <c r="G13" s="16">
        <v>3807845</v>
      </c>
      <c r="H13" s="105"/>
    </row>
    <row r="14" spans="1:8" x14ac:dyDescent="0.25">
      <c r="B14" s="14">
        <v>8</v>
      </c>
      <c r="C14" s="17" t="s">
        <v>36</v>
      </c>
      <c r="D14" s="121" t="s">
        <v>37</v>
      </c>
      <c r="E14" s="120">
        <f>SUM(E8:E13)</f>
        <v>355781470</v>
      </c>
      <c r="F14" s="16">
        <f>SUM(F8:F13)</f>
        <v>388893621</v>
      </c>
      <c r="G14" s="16">
        <f>SUM(G8:G13)</f>
        <v>392701466</v>
      </c>
      <c r="H14" s="105">
        <f>G14/F14</f>
        <v>1.0097914822830174</v>
      </c>
    </row>
    <row r="15" spans="1:8" x14ac:dyDescent="0.25">
      <c r="B15" s="14">
        <v>9</v>
      </c>
      <c r="C15" s="17" t="s">
        <v>38</v>
      </c>
      <c r="D15" s="121" t="s">
        <v>39</v>
      </c>
      <c r="E15" s="120">
        <v>0</v>
      </c>
      <c r="F15" s="16">
        <v>0</v>
      </c>
      <c r="G15" s="16">
        <v>0</v>
      </c>
      <c r="H15" s="16">
        <v>0</v>
      </c>
    </row>
    <row r="16" spans="1:8" ht="45" x14ac:dyDescent="0.25">
      <c r="B16" s="14">
        <v>10</v>
      </c>
      <c r="C16" s="17" t="s">
        <v>40</v>
      </c>
      <c r="D16" s="121" t="s">
        <v>41</v>
      </c>
      <c r="E16" s="120">
        <v>0</v>
      </c>
      <c r="F16" s="16">
        <v>0</v>
      </c>
      <c r="G16" s="16">
        <v>0</v>
      </c>
      <c r="H16" s="16">
        <v>0</v>
      </c>
    </row>
    <row r="17" spans="2:8" ht="45" x14ac:dyDescent="0.25">
      <c r="B17" s="14">
        <v>11</v>
      </c>
      <c r="C17" s="17" t="s">
        <v>42</v>
      </c>
      <c r="D17" s="121" t="s">
        <v>43</v>
      </c>
      <c r="E17" s="120">
        <v>0</v>
      </c>
      <c r="F17" s="16">
        <v>0</v>
      </c>
      <c r="G17" s="16">
        <v>0</v>
      </c>
      <c r="H17" s="16">
        <v>0</v>
      </c>
    </row>
    <row r="18" spans="2:8" ht="45" x14ac:dyDescent="0.25">
      <c r="B18" s="14">
        <v>12</v>
      </c>
      <c r="C18" s="17" t="s">
        <v>44</v>
      </c>
      <c r="D18" s="121" t="s">
        <v>45</v>
      </c>
      <c r="E18" s="120">
        <v>0</v>
      </c>
      <c r="F18" s="16">
        <v>0</v>
      </c>
      <c r="G18" s="16">
        <v>0</v>
      </c>
      <c r="H18" s="16">
        <v>0</v>
      </c>
    </row>
    <row r="19" spans="2:8" ht="30" x14ac:dyDescent="0.25">
      <c r="B19" s="14">
        <v>13</v>
      </c>
      <c r="C19" s="17" t="s">
        <v>46</v>
      </c>
      <c r="D19" s="121" t="s">
        <v>47</v>
      </c>
      <c r="E19" s="120">
        <v>0</v>
      </c>
      <c r="F19" s="16">
        <v>34069912</v>
      </c>
      <c r="G19" s="16">
        <v>43282963</v>
      </c>
      <c r="H19" s="105">
        <f>G19/F19</f>
        <v>1.270416049210811</v>
      </c>
    </row>
    <row r="20" spans="2:8" ht="30.75" thickBot="1" x14ac:dyDescent="0.3">
      <c r="B20" s="18">
        <v>14</v>
      </c>
      <c r="C20" s="19" t="s">
        <v>48</v>
      </c>
      <c r="D20" s="122" t="s">
        <v>49</v>
      </c>
      <c r="E20" s="123">
        <f>SUM(E14,E19)</f>
        <v>355781470</v>
      </c>
      <c r="F20" s="20">
        <f>SUM(F14,F19)</f>
        <v>422963533</v>
      </c>
      <c r="G20" s="20">
        <f>SUM(G14,G19)</f>
        <v>435984429</v>
      </c>
      <c r="H20" s="106">
        <f>G20/F20</f>
        <v>1.0307849140270917</v>
      </c>
    </row>
    <row r="21" spans="2:8" x14ac:dyDescent="0.25">
      <c r="B21" s="21"/>
      <c r="C21" s="22"/>
      <c r="D21" s="23"/>
      <c r="E21" s="24"/>
      <c r="F21" s="24"/>
      <c r="G21" s="24"/>
      <c r="H21" s="24"/>
    </row>
    <row r="22" spans="2:8" x14ac:dyDescent="0.25">
      <c r="B22" s="284" t="s">
        <v>50</v>
      </c>
      <c r="C22" s="284"/>
      <c r="D22" s="284"/>
      <c r="E22" s="284"/>
    </row>
    <row r="23" spans="2:8" ht="15.75" thickBot="1" x14ac:dyDescent="0.3">
      <c r="B23" s="8"/>
      <c r="C23" s="8"/>
      <c r="D23" s="282"/>
      <c r="E23" s="282"/>
    </row>
    <row r="24" spans="2:8" ht="15.75" thickBot="1" x14ac:dyDescent="0.3">
      <c r="B24" s="25"/>
      <c r="C24" s="26" t="s">
        <v>20</v>
      </c>
      <c r="D24" s="124" t="s">
        <v>21</v>
      </c>
      <c r="E24" s="9" t="s">
        <v>22</v>
      </c>
      <c r="F24" s="10" t="s">
        <v>207</v>
      </c>
      <c r="G24" s="10" t="s">
        <v>208</v>
      </c>
      <c r="H24" s="10" t="s">
        <v>209</v>
      </c>
    </row>
    <row r="25" spans="2:8" ht="30" x14ac:dyDescent="0.25">
      <c r="B25" s="14">
        <v>1</v>
      </c>
      <c r="C25" s="27" t="s">
        <v>23</v>
      </c>
      <c r="D25" s="125" t="s">
        <v>24</v>
      </c>
      <c r="E25" s="118" t="s">
        <v>251</v>
      </c>
      <c r="F25" s="13" t="s">
        <v>252</v>
      </c>
      <c r="G25" s="13" t="s">
        <v>250</v>
      </c>
      <c r="H25" s="13" t="s">
        <v>206</v>
      </c>
    </row>
    <row r="26" spans="2:8" x14ac:dyDescent="0.25">
      <c r="B26" s="14">
        <v>2</v>
      </c>
      <c r="C26" s="17" t="s">
        <v>51</v>
      </c>
      <c r="D26" s="121" t="s">
        <v>52</v>
      </c>
      <c r="E26" s="120">
        <v>50000000</v>
      </c>
      <c r="F26" s="16">
        <v>50039382</v>
      </c>
      <c r="G26" s="16">
        <v>50039382</v>
      </c>
      <c r="H26" s="105">
        <f>G26/F26</f>
        <v>1</v>
      </c>
    </row>
    <row r="27" spans="2:8" ht="45" x14ac:dyDescent="0.25">
      <c r="B27" s="14">
        <v>3</v>
      </c>
      <c r="C27" s="17" t="s">
        <v>53</v>
      </c>
      <c r="D27" s="121" t="s">
        <v>54</v>
      </c>
      <c r="E27" s="120">
        <v>0</v>
      </c>
      <c r="F27" s="16">
        <v>0</v>
      </c>
      <c r="G27" s="16">
        <v>0</v>
      </c>
      <c r="H27" s="16">
        <v>0</v>
      </c>
    </row>
    <row r="28" spans="2:8" ht="45" x14ac:dyDescent="0.25">
      <c r="B28" s="14">
        <v>4</v>
      </c>
      <c r="C28" s="17" t="s">
        <v>55</v>
      </c>
      <c r="D28" s="121" t="s">
        <v>56</v>
      </c>
      <c r="E28" s="120">
        <v>0</v>
      </c>
      <c r="F28" s="16">
        <v>0</v>
      </c>
      <c r="G28" s="16">
        <v>0</v>
      </c>
      <c r="H28" s="16">
        <v>0</v>
      </c>
    </row>
    <row r="29" spans="2:8" ht="45" x14ac:dyDescent="0.25">
      <c r="B29" s="14">
        <v>5</v>
      </c>
      <c r="C29" s="17" t="s">
        <v>57</v>
      </c>
      <c r="D29" s="121" t="s">
        <v>58</v>
      </c>
      <c r="E29" s="120">
        <v>0</v>
      </c>
      <c r="F29" s="16">
        <v>0</v>
      </c>
      <c r="G29" s="16">
        <v>0</v>
      </c>
      <c r="H29" s="16">
        <v>0</v>
      </c>
    </row>
    <row r="30" spans="2:8" ht="30" x14ac:dyDescent="0.25">
      <c r="B30" s="14">
        <v>6</v>
      </c>
      <c r="C30" s="17" t="s">
        <v>59</v>
      </c>
      <c r="D30" s="121" t="s">
        <v>60</v>
      </c>
      <c r="E30" s="120">
        <v>0</v>
      </c>
      <c r="F30" s="16">
        <v>337883914</v>
      </c>
      <c r="G30" s="16">
        <v>337019654</v>
      </c>
      <c r="H30" s="105">
        <f>G30/F30</f>
        <v>0.99744213925496317</v>
      </c>
    </row>
    <row r="31" spans="2:8" ht="30.75" thickBot="1" x14ac:dyDescent="0.3">
      <c r="B31" s="18">
        <v>7</v>
      </c>
      <c r="C31" s="19" t="s">
        <v>61</v>
      </c>
      <c r="D31" s="122" t="s">
        <v>62</v>
      </c>
      <c r="E31" s="123">
        <f>SUM(E27:E30)</f>
        <v>0</v>
      </c>
      <c r="F31" s="20">
        <f>SUM(F27:F30)</f>
        <v>337883914</v>
      </c>
      <c r="G31" s="20">
        <f>SUM(G27:G30)</f>
        <v>337019654</v>
      </c>
      <c r="H31" s="106">
        <f>SUM(H27:H30)</f>
        <v>0.99744213925496317</v>
      </c>
    </row>
    <row r="32" spans="2:8" x14ac:dyDescent="0.25">
      <c r="B32" s="281" t="s">
        <v>63</v>
      </c>
      <c r="C32" s="281"/>
      <c r="D32" s="281"/>
      <c r="E32" s="281"/>
    </row>
    <row r="33" spans="2:8" ht="15.75" thickBot="1" x14ac:dyDescent="0.3">
      <c r="B33" s="8"/>
      <c r="C33" s="8"/>
      <c r="D33" s="282"/>
      <c r="E33" s="282"/>
    </row>
    <row r="34" spans="2:8" ht="15.75" thickBot="1" x14ac:dyDescent="0.3">
      <c r="B34" s="25"/>
      <c r="C34" s="26" t="s">
        <v>20</v>
      </c>
      <c r="D34" s="126" t="s">
        <v>21</v>
      </c>
      <c r="E34" s="9" t="s">
        <v>22</v>
      </c>
      <c r="F34" s="10" t="s">
        <v>207</v>
      </c>
      <c r="G34" s="10" t="s">
        <v>208</v>
      </c>
      <c r="H34" s="10" t="s">
        <v>209</v>
      </c>
    </row>
    <row r="35" spans="2:8" ht="30" x14ac:dyDescent="0.25">
      <c r="B35" s="14">
        <v>1</v>
      </c>
      <c r="C35" s="27" t="s">
        <v>23</v>
      </c>
      <c r="D35" s="127" t="s">
        <v>24</v>
      </c>
      <c r="E35" s="118" t="s">
        <v>251</v>
      </c>
      <c r="F35" s="13" t="s">
        <v>252</v>
      </c>
      <c r="G35" s="13" t="s">
        <v>250</v>
      </c>
      <c r="H35" s="13" t="s">
        <v>206</v>
      </c>
    </row>
    <row r="36" spans="2:8" x14ac:dyDescent="0.25">
      <c r="B36" s="14">
        <v>2</v>
      </c>
      <c r="C36" s="17" t="s">
        <v>64</v>
      </c>
      <c r="D36" s="121" t="s">
        <v>65</v>
      </c>
      <c r="E36" s="120">
        <v>0</v>
      </c>
      <c r="F36" s="16">
        <v>0</v>
      </c>
      <c r="G36" s="16">
        <v>0</v>
      </c>
      <c r="H36" s="16"/>
    </row>
    <row r="37" spans="2:8" x14ac:dyDescent="0.25">
      <c r="B37" s="14">
        <v>3</v>
      </c>
      <c r="C37" s="17" t="s">
        <v>66</v>
      </c>
      <c r="D37" s="121" t="s">
        <v>67</v>
      </c>
      <c r="E37" s="120">
        <v>0</v>
      </c>
      <c r="F37" s="16">
        <v>0</v>
      </c>
      <c r="G37" s="16">
        <v>0</v>
      </c>
      <c r="H37" s="16"/>
    </row>
    <row r="38" spans="2:8" x14ac:dyDescent="0.25">
      <c r="B38" s="14">
        <v>4</v>
      </c>
      <c r="C38" s="17" t="s">
        <v>68</v>
      </c>
      <c r="D38" s="121" t="s">
        <v>69</v>
      </c>
      <c r="E38" s="120">
        <v>0</v>
      </c>
      <c r="F38" s="16">
        <v>0</v>
      </c>
      <c r="G38" s="16">
        <v>0</v>
      </c>
      <c r="H38" s="16"/>
    </row>
    <row r="39" spans="2:8" x14ac:dyDescent="0.25">
      <c r="B39" s="14">
        <v>5</v>
      </c>
      <c r="C39" s="17" t="s">
        <v>70</v>
      </c>
      <c r="D39" s="121" t="s">
        <v>71</v>
      </c>
      <c r="E39" s="120">
        <v>280000000</v>
      </c>
      <c r="F39" s="16">
        <v>296598024</v>
      </c>
      <c r="G39" s="16">
        <v>296575215</v>
      </c>
      <c r="H39" s="105">
        <f t="shared" ref="H39:H57" si="1">G39/F39</f>
        <v>0.99992309793675493</v>
      </c>
    </row>
    <row r="40" spans="2:8" x14ac:dyDescent="0.25">
      <c r="B40" s="14">
        <v>6</v>
      </c>
      <c r="C40" s="17" t="s">
        <v>72</v>
      </c>
      <c r="D40" s="121"/>
      <c r="E40" s="120">
        <v>280000000</v>
      </c>
      <c r="F40" s="16">
        <v>296598024</v>
      </c>
      <c r="G40" s="16">
        <v>296575215</v>
      </c>
      <c r="H40" s="105">
        <f t="shared" si="1"/>
        <v>0.99992309793675493</v>
      </c>
    </row>
    <row r="41" spans="2:8" x14ac:dyDescent="0.25">
      <c r="B41" s="14">
        <v>7</v>
      </c>
      <c r="C41" s="17" t="s">
        <v>73</v>
      </c>
      <c r="D41" s="121"/>
      <c r="E41" s="120">
        <v>280000000</v>
      </c>
      <c r="F41" s="16">
        <v>296598024</v>
      </c>
      <c r="G41" s="16">
        <v>296575215</v>
      </c>
      <c r="H41" s="105">
        <f t="shared" si="1"/>
        <v>0.99992309793675493</v>
      </c>
    </row>
    <row r="42" spans="2:8" x14ac:dyDescent="0.25">
      <c r="B42" s="14">
        <v>8</v>
      </c>
      <c r="C42" s="17" t="s">
        <v>74</v>
      </c>
      <c r="D42" s="121"/>
      <c r="E42" s="120">
        <v>0</v>
      </c>
      <c r="F42" s="16">
        <v>0</v>
      </c>
      <c r="G42" s="16">
        <v>0</v>
      </c>
      <c r="H42" s="105"/>
    </row>
    <row r="43" spans="2:8" x14ac:dyDescent="0.25">
      <c r="B43" s="14">
        <v>9</v>
      </c>
      <c r="C43" s="17" t="s">
        <v>75</v>
      </c>
      <c r="D43" s="121"/>
      <c r="E43" s="120">
        <v>0</v>
      </c>
      <c r="F43" s="16">
        <v>0</v>
      </c>
      <c r="G43" s="16">
        <v>0</v>
      </c>
      <c r="H43" s="105"/>
    </row>
    <row r="44" spans="2:8" x14ac:dyDescent="0.25">
      <c r="B44" s="14">
        <v>10</v>
      </c>
      <c r="C44" s="17" t="s">
        <v>76</v>
      </c>
      <c r="D44" s="121"/>
      <c r="E44" s="120">
        <v>0</v>
      </c>
      <c r="F44" s="16">
        <v>0</v>
      </c>
      <c r="G44" s="16">
        <v>0</v>
      </c>
      <c r="H44" s="105"/>
    </row>
    <row r="45" spans="2:8" x14ac:dyDescent="0.25">
      <c r="B45" s="14">
        <v>11</v>
      </c>
      <c r="C45" s="15" t="s">
        <v>77</v>
      </c>
      <c r="D45" s="119" t="s">
        <v>78</v>
      </c>
      <c r="E45" s="120">
        <v>760000000</v>
      </c>
      <c r="F45" s="16">
        <v>820800000</v>
      </c>
      <c r="G45" s="16">
        <v>820699329</v>
      </c>
      <c r="H45" s="105">
        <f t="shared" si="1"/>
        <v>0.99987735014619883</v>
      </c>
    </row>
    <row r="46" spans="2:8" x14ac:dyDescent="0.25">
      <c r="B46" s="14">
        <v>12</v>
      </c>
      <c r="C46" s="17" t="s">
        <v>72</v>
      </c>
      <c r="D46" s="121"/>
      <c r="E46" s="120">
        <v>760000000</v>
      </c>
      <c r="F46" s="16">
        <v>820800000</v>
      </c>
      <c r="G46" s="16">
        <v>820699329</v>
      </c>
      <c r="H46" s="105">
        <f t="shared" si="1"/>
        <v>0.99987735014619883</v>
      </c>
    </row>
    <row r="47" spans="2:8" ht="30" x14ac:dyDescent="0.25">
      <c r="B47" s="14">
        <v>13</v>
      </c>
      <c r="C47" s="17" t="s">
        <v>79</v>
      </c>
      <c r="D47" s="121"/>
      <c r="E47" s="120"/>
      <c r="F47" s="16"/>
      <c r="G47" s="16"/>
      <c r="H47" s="105"/>
    </row>
    <row r="48" spans="2:8" ht="30" x14ac:dyDescent="0.25">
      <c r="B48" s="14">
        <v>14</v>
      </c>
      <c r="C48" s="17" t="s">
        <v>80</v>
      </c>
      <c r="D48" s="121"/>
      <c r="E48" s="120"/>
      <c r="F48" s="16"/>
      <c r="G48" s="16"/>
      <c r="H48" s="105"/>
    </row>
    <row r="49" spans="2:10" x14ac:dyDescent="0.25">
      <c r="B49" s="14">
        <v>15</v>
      </c>
      <c r="C49" s="15" t="s">
        <v>81</v>
      </c>
      <c r="D49" s="119" t="s">
        <v>82</v>
      </c>
      <c r="E49" s="120">
        <v>0</v>
      </c>
      <c r="F49" s="16">
        <v>0</v>
      </c>
      <c r="G49" s="16">
        <v>0</v>
      </c>
      <c r="H49" s="105"/>
    </row>
    <row r="50" spans="2:10" ht="30" x14ac:dyDescent="0.25">
      <c r="B50" s="14">
        <v>16</v>
      </c>
      <c r="C50" s="15" t="s">
        <v>83</v>
      </c>
      <c r="D50" s="119" t="s">
        <v>84</v>
      </c>
      <c r="E50" s="120">
        <v>0</v>
      </c>
      <c r="F50" s="16">
        <v>0</v>
      </c>
      <c r="G50" s="16">
        <v>0</v>
      </c>
      <c r="H50" s="105"/>
    </row>
    <row r="51" spans="2:10" x14ac:dyDescent="0.25">
      <c r="B51" s="14">
        <v>17</v>
      </c>
      <c r="C51" s="15" t="s">
        <v>85</v>
      </c>
      <c r="D51" s="119" t="s">
        <v>86</v>
      </c>
      <c r="E51" s="120">
        <v>30000000</v>
      </c>
      <c r="F51" s="16">
        <v>40000000</v>
      </c>
      <c r="G51" s="16">
        <v>40272488</v>
      </c>
      <c r="H51" s="105">
        <f t="shared" si="1"/>
        <v>1.0068121999999999</v>
      </c>
    </row>
    <row r="52" spans="2:10" x14ac:dyDescent="0.25">
      <c r="B52" s="14">
        <v>18</v>
      </c>
      <c r="C52" s="15" t="s">
        <v>87</v>
      </c>
      <c r="D52" s="119" t="s">
        <v>88</v>
      </c>
      <c r="E52" s="120">
        <v>1000000</v>
      </c>
      <c r="F52" s="16">
        <v>0</v>
      </c>
      <c r="G52" s="16">
        <v>0</v>
      </c>
      <c r="H52" s="105"/>
    </row>
    <row r="53" spans="2:10" x14ac:dyDescent="0.25">
      <c r="B53" s="14">
        <v>19</v>
      </c>
      <c r="C53" s="17" t="s">
        <v>72</v>
      </c>
      <c r="D53" s="121"/>
      <c r="E53" s="120">
        <v>0</v>
      </c>
      <c r="F53" s="16">
        <v>0</v>
      </c>
      <c r="G53" s="16">
        <v>0</v>
      </c>
      <c r="H53" s="105"/>
    </row>
    <row r="54" spans="2:10" x14ac:dyDescent="0.25">
      <c r="B54" s="14">
        <v>20</v>
      </c>
      <c r="C54" s="17" t="s">
        <v>89</v>
      </c>
      <c r="D54" s="121"/>
      <c r="E54" s="120">
        <v>0</v>
      </c>
      <c r="F54" s="16">
        <v>0</v>
      </c>
      <c r="G54" s="16">
        <v>0</v>
      </c>
      <c r="H54" s="105"/>
    </row>
    <row r="55" spans="2:10" x14ac:dyDescent="0.25">
      <c r="B55" s="14">
        <v>21</v>
      </c>
      <c r="C55" s="17" t="s">
        <v>90</v>
      </c>
      <c r="D55" s="121" t="s">
        <v>91</v>
      </c>
      <c r="E55" s="120">
        <f>SUM(E46,E51:E52)</f>
        <v>791000000</v>
      </c>
      <c r="F55" s="120">
        <f t="shared" ref="F55:G55" si="2">SUM(F46,F51:F52)</f>
        <v>860800000</v>
      </c>
      <c r="G55" s="120">
        <f t="shared" si="2"/>
        <v>860971817</v>
      </c>
      <c r="H55" s="105">
        <f t="shared" si="1"/>
        <v>1.0001996015334573</v>
      </c>
    </row>
    <row r="56" spans="2:10" x14ac:dyDescent="0.25">
      <c r="B56" s="14">
        <v>22</v>
      </c>
      <c r="C56" s="17" t="s">
        <v>92</v>
      </c>
      <c r="D56" s="121" t="s">
        <v>93</v>
      </c>
      <c r="E56" s="120">
        <v>5000000</v>
      </c>
      <c r="F56" s="16">
        <v>9200000</v>
      </c>
      <c r="G56" s="16">
        <v>9244967</v>
      </c>
      <c r="H56" s="105">
        <f t="shared" si="1"/>
        <v>1.0048877173913044</v>
      </c>
    </row>
    <row r="57" spans="2:10" ht="15.75" thickBot="1" x14ac:dyDescent="0.3">
      <c r="B57" s="18">
        <v>23</v>
      </c>
      <c r="C57" s="19" t="s">
        <v>94</v>
      </c>
      <c r="D57" s="122" t="s">
        <v>95</v>
      </c>
      <c r="E57" s="123">
        <f>SUM(E39,E55,E56)</f>
        <v>1076000000</v>
      </c>
      <c r="F57" s="20">
        <f>SUM(F39,F55,F56)</f>
        <v>1166598024</v>
      </c>
      <c r="G57" s="20">
        <f>SUM(G39,G55,G56)</f>
        <v>1166791999</v>
      </c>
      <c r="H57" s="117">
        <f t="shared" si="1"/>
        <v>1.0001662740687105</v>
      </c>
      <c r="J57" s="37"/>
    </row>
  </sheetData>
  <mergeCells count="7">
    <mergeCell ref="A1:H1"/>
    <mergeCell ref="A2:H2"/>
    <mergeCell ref="B32:E32"/>
    <mergeCell ref="D33:E33"/>
    <mergeCell ref="B4:E4"/>
    <mergeCell ref="B22:E22"/>
    <mergeCell ref="D23:E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sqref="A1:E1"/>
    </sheetView>
  </sheetViews>
  <sheetFormatPr defaultColWidth="9.28515625" defaultRowHeight="15" x14ac:dyDescent="0.25"/>
  <cols>
    <col min="1" max="1" width="3.5703125" style="31" bestFit="1" customWidth="1"/>
    <col min="2" max="2" width="59.42578125" style="31" bestFit="1" customWidth="1"/>
    <col min="3" max="4" width="19.28515625" style="31" bestFit="1" customWidth="1"/>
    <col min="5" max="5" width="12.42578125" style="31" bestFit="1" customWidth="1"/>
    <col min="6" max="16384" width="9.28515625" style="31"/>
  </cols>
  <sheetData>
    <row r="1" spans="1:5" s="6" customFormat="1" x14ac:dyDescent="0.25">
      <c r="A1" s="285" t="s">
        <v>333</v>
      </c>
      <c r="B1" s="285"/>
      <c r="C1" s="285"/>
      <c r="D1" s="285"/>
      <c r="E1" s="285"/>
    </row>
    <row r="2" spans="1:5" s="6" customFormat="1" x14ac:dyDescent="0.25">
      <c r="A2" s="286" t="s">
        <v>328</v>
      </c>
      <c r="B2" s="285"/>
      <c r="C2" s="285"/>
      <c r="D2" s="285"/>
      <c r="E2" s="285"/>
    </row>
    <row r="3" spans="1:5" s="6" customFormat="1" x14ac:dyDescent="0.25">
      <c r="A3" s="83"/>
      <c r="B3" s="83"/>
      <c r="C3" s="1"/>
      <c r="D3" s="1"/>
    </row>
    <row r="4" spans="1:5" ht="15.75" thickBot="1" x14ac:dyDescent="0.3">
      <c r="E4" s="1" t="s">
        <v>211</v>
      </c>
    </row>
    <row r="5" spans="1:5" s="239" customFormat="1" ht="16.5" thickBot="1" x14ac:dyDescent="0.3">
      <c r="A5" s="263"/>
      <c r="B5" s="264" t="s">
        <v>327</v>
      </c>
      <c r="C5" s="237" t="s">
        <v>321</v>
      </c>
      <c r="D5" s="237" t="s">
        <v>322</v>
      </c>
      <c r="E5" s="238" t="s">
        <v>210</v>
      </c>
    </row>
    <row r="6" spans="1:5" s="239" customFormat="1" ht="15.75" x14ac:dyDescent="0.25">
      <c r="A6" s="272" t="s">
        <v>2</v>
      </c>
      <c r="B6" s="267" t="s">
        <v>263</v>
      </c>
      <c r="C6" s="268">
        <v>3000000</v>
      </c>
      <c r="D6" s="240">
        <v>3000000</v>
      </c>
      <c r="E6" s="274">
        <v>2850000</v>
      </c>
    </row>
    <row r="7" spans="1:5" s="239" customFormat="1" ht="15.75" x14ac:dyDescent="0.25">
      <c r="A7" s="273" t="s">
        <v>3</v>
      </c>
      <c r="B7" s="269" t="s">
        <v>329</v>
      </c>
      <c r="C7" s="242">
        <v>13000000</v>
      </c>
      <c r="D7" s="242">
        <v>14675000</v>
      </c>
      <c r="E7" s="275">
        <v>14675000</v>
      </c>
    </row>
    <row r="8" spans="1:5" s="239" customFormat="1" ht="15.75" x14ac:dyDescent="0.25">
      <c r="A8" s="273" t="s">
        <v>4</v>
      </c>
      <c r="B8" s="269" t="s">
        <v>266</v>
      </c>
      <c r="C8" s="242">
        <v>6350000</v>
      </c>
      <c r="D8" s="242">
        <v>13350000</v>
      </c>
      <c r="E8" s="276">
        <v>13350000</v>
      </c>
    </row>
    <row r="9" spans="1:5" s="239" customFormat="1" ht="15.75" x14ac:dyDescent="0.25">
      <c r="A9" s="273" t="s">
        <v>14</v>
      </c>
      <c r="B9" s="262" t="s">
        <v>264</v>
      </c>
      <c r="C9" s="240">
        <v>132000000</v>
      </c>
      <c r="D9" s="242">
        <v>135880000</v>
      </c>
      <c r="E9" s="243">
        <v>129223000</v>
      </c>
    </row>
    <row r="10" spans="1:5" s="239" customFormat="1" ht="15.75" x14ac:dyDescent="0.25">
      <c r="A10" s="273" t="s">
        <v>5</v>
      </c>
      <c r="B10" s="241" t="s">
        <v>265</v>
      </c>
      <c r="C10" s="242">
        <v>76000000</v>
      </c>
      <c r="D10" s="242">
        <v>101750000</v>
      </c>
      <c r="E10" s="243">
        <v>74122000</v>
      </c>
    </row>
    <row r="11" spans="1:5" s="246" customFormat="1" ht="15.75" x14ac:dyDescent="0.25">
      <c r="A11" s="273" t="s">
        <v>6</v>
      </c>
      <c r="B11" s="244" t="s">
        <v>267</v>
      </c>
      <c r="C11" s="245">
        <v>30000000</v>
      </c>
      <c r="D11" s="245">
        <v>30000000</v>
      </c>
      <c r="E11" s="245">
        <v>990600</v>
      </c>
    </row>
    <row r="12" spans="1:5" s="249" customFormat="1" ht="15.75" x14ac:dyDescent="0.25">
      <c r="A12" s="273" t="s">
        <v>7</v>
      </c>
      <c r="B12" s="247" t="s">
        <v>268</v>
      </c>
      <c r="C12" s="248">
        <v>8400000</v>
      </c>
      <c r="D12" s="248">
        <v>8400000</v>
      </c>
      <c r="E12" s="248">
        <v>6231250</v>
      </c>
    </row>
    <row r="13" spans="1:5" s="246" customFormat="1" ht="15.75" x14ac:dyDescent="0.25">
      <c r="A13" s="273" t="s">
        <v>244</v>
      </c>
      <c r="B13" s="247" t="s">
        <v>269</v>
      </c>
      <c r="C13" s="248">
        <v>8400000</v>
      </c>
      <c r="D13" s="248">
        <v>8400000</v>
      </c>
      <c r="E13" s="248">
        <v>8261000</v>
      </c>
    </row>
    <row r="14" spans="1:5" s="249" customFormat="1" ht="15.75" x14ac:dyDescent="0.25">
      <c r="A14" s="273" t="s">
        <v>8</v>
      </c>
      <c r="B14" s="250" t="s">
        <v>270</v>
      </c>
      <c r="C14" s="248">
        <v>20000000</v>
      </c>
      <c r="D14" s="248">
        <v>16000000</v>
      </c>
      <c r="E14" s="248">
        <v>15640000</v>
      </c>
    </row>
    <row r="15" spans="1:5" s="246" customFormat="1" ht="15.75" x14ac:dyDescent="0.25">
      <c r="A15" s="273" t="s">
        <v>9</v>
      </c>
      <c r="B15" s="251" t="s">
        <v>271</v>
      </c>
      <c r="C15" s="252">
        <v>20000000</v>
      </c>
      <c r="D15" s="252">
        <v>20000000</v>
      </c>
      <c r="E15" s="248">
        <v>21405400</v>
      </c>
    </row>
    <row r="16" spans="1:5" s="249" customFormat="1" ht="15.75" x14ac:dyDescent="0.25">
      <c r="A16" s="273" t="s">
        <v>10</v>
      </c>
      <c r="B16" s="247" t="s">
        <v>272</v>
      </c>
      <c r="C16" s="248">
        <v>5000000</v>
      </c>
      <c r="D16" s="248">
        <v>2556000</v>
      </c>
      <c r="E16" s="248">
        <v>0</v>
      </c>
    </row>
    <row r="17" spans="1:5" s="253" customFormat="1" ht="15.75" x14ac:dyDescent="0.25">
      <c r="A17" s="273" t="s">
        <v>15</v>
      </c>
      <c r="B17" s="255" t="s">
        <v>273</v>
      </c>
      <c r="C17" s="252">
        <v>40000000</v>
      </c>
      <c r="D17" s="252">
        <v>40000000</v>
      </c>
      <c r="E17" s="252">
        <v>0</v>
      </c>
    </row>
    <row r="18" spans="1:5" s="254" customFormat="1" ht="15.75" x14ac:dyDescent="0.25">
      <c r="A18" s="273" t="s">
        <v>11</v>
      </c>
      <c r="B18" s="251" t="s">
        <v>200</v>
      </c>
      <c r="C18" s="252">
        <v>50000000</v>
      </c>
      <c r="D18" s="252">
        <v>50000000</v>
      </c>
      <c r="E18" s="252">
        <v>0</v>
      </c>
    </row>
    <row r="19" spans="1:5" s="253" customFormat="1" ht="15.75" x14ac:dyDescent="0.25">
      <c r="A19" s="273" t="s">
        <v>12</v>
      </c>
      <c r="B19" s="251" t="s">
        <v>274</v>
      </c>
      <c r="C19" s="252">
        <v>3000000</v>
      </c>
      <c r="D19" s="252">
        <v>3000000</v>
      </c>
      <c r="E19" s="252">
        <v>0</v>
      </c>
    </row>
    <row r="20" spans="1:5" s="249" customFormat="1" ht="15.75" x14ac:dyDescent="0.25">
      <c r="A20" s="273" t="s">
        <v>201</v>
      </c>
      <c r="B20" s="250" t="s">
        <v>275</v>
      </c>
      <c r="C20" s="248">
        <v>5000000</v>
      </c>
      <c r="D20" s="248">
        <v>5000000</v>
      </c>
      <c r="E20" s="248">
        <v>4962398</v>
      </c>
    </row>
    <row r="21" spans="1:5" s="246" customFormat="1" ht="15.75" x14ac:dyDescent="0.25">
      <c r="A21" s="273" t="s">
        <v>202</v>
      </c>
      <c r="B21" s="251" t="s">
        <v>276</v>
      </c>
      <c r="C21" s="252">
        <v>2500000</v>
      </c>
      <c r="D21" s="252">
        <v>2500000</v>
      </c>
      <c r="E21" s="248">
        <v>1282700</v>
      </c>
    </row>
    <row r="22" spans="1:5" s="256" customFormat="1" ht="15.75" x14ac:dyDescent="0.25">
      <c r="A22" s="273" t="s">
        <v>245</v>
      </c>
      <c r="B22" s="255" t="s">
        <v>277</v>
      </c>
      <c r="C22" s="252">
        <v>37000000</v>
      </c>
      <c r="D22" s="252">
        <v>61193314</v>
      </c>
      <c r="E22" s="252">
        <v>0</v>
      </c>
    </row>
    <row r="23" spans="1:5" s="249" customFormat="1" ht="15.75" x14ac:dyDescent="0.25">
      <c r="A23" s="273" t="s">
        <v>203</v>
      </c>
      <c r="B23" s="250" t="s">
        <v>278</v>
      </c>
      <c r="C23" s="248">
        <v>20500000</v>
      </c>
      <c r="D23" s="248">
        <v>22542000</v>
      </c>
      <c r="E23" s="248">
        <v>16615410</v>
      </c>
    </row>
    <row r="24" spans="1:5" s="246" customFormat="1" ht="15.75" x14ac:dyDescent="0.25">
      <c r="A24" s="273" t="s">
        <v>204</v>
      </c>
      <c r="B24" s="251" t="s">
        <v>279</v>
      </c>
      <c r="C24" s="252">
        <v>2000000</v>
      </c>
      <c r="D24" s="252">
        <v>2000000</v>
      </c>
      <c r="E24" s="248">
        <v>948690</v>
      </c>
    </row>
    <row r="25" spans="1:5" s="246" customFormat="1" ht="15.75" x14ac:dyDescent="0.25">
      <c r="A25" s="273" t="s">
        <v>246</v>
      </c>
      <c r="B25" s="247" t="s">
        <v>282</v>
      </c>
      <c r="C25" s="248">
        <v>1200000</v>
      </c>
      <c r="D25" s="248">
        <v>1200000</v>
      </c>
      <c r="E25" s="248">
        <v>0</v>
      </c>
    </row>
    <row r="26" spans="1:5" s="256" customFormat="1" ht="15.75" x14ac:dyDescent="0.25">
      <c r="A26" s="273" t="s">
        <v>281</v>
      </c>
      <c r="B26" s="251" t="s">
        <v>284</v>
      </c>
      <c r="C26" s="252">
        <v>1000000</v>
      </c>
      <c r="D26" s="252">
        <v>1000000</v>
      </c>
      <c r="E26" s="252">
        <v>0</v>
      </c>
    </row>
    <row r="27" spans="1:5" s="246" customFormat="1" ht="15.75" x14ac:dyDescent="0.25">
      <c r="A27" s="273" t="s">
        <v>283</v>
      </c>
      <c r="B27" s="251" t="s">
        <v>286</v>
      </c>
      <c r="C27" s="252">
        <v>2000000</v>
      </c>
      <c r="D27" s="252">
        <v>2000000</v>
      </c>
      <c r="E27" s="248">
        <v>1998980</v>
      </c>
    </row>
    <row r="28" spans="1:5" s="256" customFormat="1" ht="15.75" x14ac:dyDescent="0.25">
      <c r="A28" s="273" t="s">
        <v>285</v>
      </c>
      <c r="B28" s="251" t="s">
        <v>288</v>
      </c>
      <c r="C28" s="252">
        <v>2000000</v>
      </c>
      <c r="D28" s="252">
        <v>2000000</v>
      </c>
      <c r="E28" s="252">
        <v>0</v>
      </c>
    </row>
    <row r="29" spans="1:5" s="256" customFormat="1" ht="15.75" x14ac:dyDescent="0.25">
      <c r="A29" s="273" t="s">
        <v>287</v>
      </c>
      <c r="B29" s="255" t="s">
        <v>290</v>
      </c>
      <c r="C29" s="252">
        <v>12000000</v>
      </c>
      <c r="D29" s="252">
        <v>12000000</v>
      </c>
      <c r="E29" s="252">
        <v>0</v>
      </c>
    </row>
    <row r="30" spans="1:5" s="256" customFormat="1" ht="15.75" x14ac:dyDescent="0.25">
      <c r="A30" s="273" t="s">
        <v>289</v>
      </c>
      <c r="B30" s="255" t="s">
        <v>292</v>
      </c>
      <c r="C30" s="252">
        <v>55000000</v>
      </c>
      <c r="D30" s="252">
        <v>0</v>
      </c>
      <c r="E30" s="252">
        <v>0</v>
      </c>
    </row>
    <row r="31" spans="1:5" s="256" customFormat="1" ht="15.75" x14ac:dyDescent="0.25">
      <c r="A31" s="273" t="s">
        <v>291</v>
      </c>
      <c r="B31" s="255" t="s">
        <v>294</v>
      </c>
      <c r="C31" s="252">
        <v>3000000</v>
      </c>
      <c r="D31" s="252">
        <v>3000000</v>
      </c>
      <c r="E31" s="252">
        <v>0</v>
      </c>
    </row>
    <row r="32" spans="1:5" s="256" customFormat="1" ht="15.75" x14ac:dyDescent="0.25">
      <c r="A32" s="273" t="s">
        <v>293</v>
      </c>
      <c r="B32" s="255" t="s">
        <v>296</v>
      </c>
      <c r="C32" s="252">
        <v>5000000</v>
      </c>
      <c r="D32" s="252">
        <v>0</v>
      </c>
      <c r="E32" s="252">
        <v>0</v>
      </c>
    </row>
    <row r="33" spans="1:5" s="256" customFormat="1" ht="15.75" x14ac:dyDescent="0.25">
      <c r="A33" s="273" t="s">
        <v>295</v>
      </c>
      <c r="B33" s="255" t="s">
        <v>330</v>
      </c>
      <c r="C33" s="252">
        <v>28300000</v>
      </c>
      <c r="D33" s="252">
        <v>30500000</v>
      </c>
      <c r="E33" s="252">
        <v>22500000</v>
      </c>
    </row>
    <row r="34" spans="1:5" s="256" customFormat="1" ht="15.75" x14ac:dyDescent="0.25">
      <c r="A34" s="273" t="s">
        <v>297</v>
      </c>
      <c r="B34" s="247" t="s">
        <v>280</v>
      </c>
      <c r="C34" s="248">
        <v>6000000</v>
      </c>
      <c r="D34" s="248">
        <v>9000000</v>
      </c>
      <c r="E34" s="277">
        <v>9000000</v>
      </c>
    </row>
    <row r="35" spans="1:5" s="253" customFormat="1" ht="15.75" x14ac:dyDescent="0.25">
      <c r="A35" s="273" t="s">
        <v>299</v>
      </c>
      <c r="B35" s="255" t="s">
        <v>326</v>
      </c>
      <c r="C35" s="252"/>
      <c r="D35" s="252">
        <v>0</v>
      </c>
      <c r="E35" s="252">
        <v>32502000</v>
      </c>
    </row>
    <row r="36" spans="1:5" s="256" customFormat="1" ht="15.75" x14ac:dyDescent="0.25">
      <c r="A36" s="273" t="s">
        <v>301</v>
      </c>
      <c r="B36" s="255" t="s">
        <v>298</v>
      </c>
      <c r="C36" s="252"/>
      <c r="D36" s="252">
        <v>6286000</v>
      </c>
      <c r="E36" s="252">
        <v>6286000</v>
      </c>
    </row>
    <row r="37" spans="1:5" s="256" customFormat="1" ht="15.75" x14ac:dyDescent="0.25">
      <c r="A37" s="273" t="s">
        <v>303</v>
      </c>
      <c r="B37" s="255" t="s">
        <v>300</v>
      </c>
      <c r="C37" s="252"/>
      <c r="D37" s="252">
        <v>245320000</v>
      </c>
      <c r="E37" s="252">
        <v>138533505</v>
      </c>
    </row>
    <row r="38" spans="1:5" s="256" customFormat="1" ht="15.75" x14ac:dyDescent="0.25">
      <c r="A38" s="273" t="s">
        <v>305</v>
      </c>
      <c r="B38" s="255" t="s">
        <v>302</v>
      </c>
      <c r="C38" s="252"/>
      <c r="D38" s="252">
        <v>5054600</v>
      </c>
      <c r="E38" s="252">
        <v>5181600</v>
      </c>
    </row>
    <row r="39" spans="1:5" s="256" customFormat="1" ht="15.75" x14ac:dyDescent="0.25">
      <c r="A39" s="273" t="s">
        <v>307</v>
      </c>
      <c r="B39" s="255" t="s">
        <v>304</v>
      </c>
      <c r="C39" s="252"/>
      <c r="D39" s="252">
        <v>3500000</v>
      </c>
      <c r="E39" s="252">
        <v>0</v>
      </c>
    </row>
    <row r="40" spans="1:5" s="256" customFormat="1" ht="15.75" x14ac:dyDescent="0.25">
      <c r="A40" s="273" t="s">
        <v>309</v>
      </c>
      <c r="B40" s="255" t="s">
        <v>306</v>
      </c>
      <c r="C40" s="252"/>
      <c r="D40" s="252">
        <v>500000</v>
      </c>
      <c r="E40" s="252">
        <v>505449</v>
      </c>
    </row>
    <row r="41" spans="1:5" s="256" customFormat="1" ht="15.75" x14ac:dyDescent="0.25">
      <c r="A41" s="273" t="s">
        <v>311</v>
      </c>
      <c r="B41" s="255" t="s">
        <v>308</v>
      </c>
      <c r="C41" s="252"/>
      <c r="D41" s="252">
        <v>500000</v>
      </c>
      <c r="E41" s="252">
        <v>466391</v>
      </c>
    </row>
    <row r="42" spans="1:5" s="256" customFormat="1" ht="15.75" x14ac:dyDescent="0.25">
      <c r="A42" s="273" t="s">
        <v>312</v>
      </c>
      <c r="B42" s="270" t="s">
        <v>310</v>
      </c>
      <c r="C42" s="252"/>
      <c r="D42" s="252">
        <v>1156000</v>
      </c>
      <c r="E42" s="252">
        <v>255000</v>
      </c>
    </row>
    <row r="43" spans="1:5" s="256" customFormat="1" ht="15.75" x14ac:dyDescent="0.25">
      <c r="A43" s="273" t="s">
        <v>314</v>
      </c>
      <c r="B43" s="255" t="s">
        <v>313</v>
      </c>
      <c r="C43" s="252"/>
      <c r="D43" s="252">
        <v>168332000</v>
      </c>
      <c r="E43" s="252">
        <v>32964000</v>
      </c>
    </row>
    <row r="44" spans="1:5" s="256" customFormat="1" ht="15.75" x14ac:dyDescent="0.25">
      <c r="A44" s="273" t="s">
        <v>316</v>
      </c>
      <c r="B44" s="270" t="s">
        <v>315</v>
      </c>
      <c r="C44" s="252"/>
      <c r="D44" s="252">
        <v>3500000</v>
      </c>
      <c r="E44" s="252">
        <v>4061460</v>
      </c>
    </row>
    <row r="45" spans="1:5" s="256" customFormat="1" ht="15.75" x14ac:dyDescent="0.25">
      <c r="A45" s="273" t="s">
        <v>318</v>
      </c>
      <c r="B45" s="270" t="s">
        <v>324</v>
      </c>
      <c r="C45" s="252"/>
      <c r="D45" s="252"/>
      <c r="E45" s="252">
        <v>43527980</v>
      </c>
    </row>
    <row r="46" spans="1:5" s="256" customFormat="1" ht="15.75" x14ac:dyDescent="0.25">
      <c r="A46" s="273" t="s">
        <v>323</v>
      </c>
      <c r="B46" s="270" t="s">
        <v>317</v>
      </c>
      <c r="C46" s="252"/>
      <c r="D46" s="252">
        <v>828000</v>
      </c>
      <c r="E46" s="252">
        <v>828000</v>
      </c>
    </row>
    <row r="47" spans="1:5" s="256" customFormat="1" ht="16.5" thickBot="1" x14ac:dyDescent="0.3">
      <c r="A47" s="273" t="s">
        <v>325</v>
      </c>
      <c r="B47" s="271" t="s">
        <v>319</v>
      </c>
      <c r="C47" s="257"/>
      <c r="D47" s="257">
        <v>2000000</v>
      </c>
      <c r="E47" s="257">
        <v>1875790</v>
      </c>
    </row>
    <row r="48" spans="1:5" s="246" customFormat="1" ht="16.5" thickBot="1" x14ac:dyDescent="0.3">
      <c r="A48" s="258"/>
      <c r="B48" s="259" t="s">
        <v>320</v>
      </c>
      <c r="C48" s="260">
        <f>SUM(C6:C47)</f>
        <v>597650000</v>
      </c>
      <c r="D48" s="260">
        <f>SUM(D9:D47)</f>
        <v>1006897914</v>
      </c>
      <c r="E48" s="260">
        <f>SUM(E9:E33,E35:E47)</f>
        <v>571168603</v>
      </c>
    </row>
    <row r="49" spans="3:5" ht="15.75" x14ac:dyDescent="0.25">
      <c r="C49" s="265"/>
      <c r="D49" s="266"/>
      <c r="E49" s="266"/>
    </row>
    <row r="50" spans="3:5" ht="15.75" x14ac:dyDescent="0.25">
      <c r="C50" s="169"/>
      <c r="D50" s="169"/>
      <c r="E50" s="261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F1"/>
    </sheetView>
  </sheetViews>
  <sheetFormatPr defaultRowHeight="15" x14ac:dyDescent="0.25"/>
  <cols>
    <col min="1" max="1" width="9.140625" style="6"/>
    <col min="2" max="2" width="8.140625" style="6" bestFit="1" customWidth="1"/>
    <col min="3" max="3" width="36.7109375" style="6" customWidth="1"/>
    <col min="4" max="4" width="12" style="6" customWidth="1"/>
    <col min="5" max="5" width="11.42578125" style="32" customWidth="1"/>
    <col min="6" max="6" width="16.7109375" style="6" customWidth="1"/>
    <col min="7" max="16384" width="9.140625" style="6"/>
  </cols>
  <sheetData>
    <row r="1" spans="1:6" x14ac:dyDescent="0.25">
      <c r="A1" s="278" t="s">
        <v>334</v>
      </c>
      <c r="B1" s="278"/>
      <c r="C1" s="278"/>
      <c r="D1" s="278"/>
      <c r="E1" s="278"/>
      <c r="F1" s="278"/>
    </row>
    <row r="2" spans="1:6" x14ac:dyDescent="0.25">
      <c r="A2" s="278" t="s">
        <v>223</v>
      </c>
      <c r="B2" s="278"/>
      <c r="C2" s="278"/>
      <c r="D2" s="278"/>
      <c r="E2" s="278"/>
      <c r="F2" s="278"/>
    </row>
    <row r="3" spans="1:6" ht="15.75" thickBot="1" x14ac:dyDescent="0.3"/>
    <row r="4" spans="1:6" ht="11.25" customHeight="1" x14ac:dyDescent="0.25">
      <c r="B4" s="287" t="s">
        <v>96</v>
      </c>
      <c r="C4" s="300" t="s">
        <v>97</v>
      </c>
      <c r="D4" s="300" t="s">
        <v>98</v>
      </c>
      <c r="E4" s="300"/>
      <c r="F4" s="302"/>
    </row>
    <row r="5" spans="1:6" ht="11.25" customHeight="1" x14ac:dyDescent="0.25">
      <c r="B5" s="288"/>
      <c r="C5" s="293"/>
      <c r="D5" s="293" t="s">
        <v>99</v>
      </c>
      <c r="E5" s="293"/>
      <c r="F5" s="170" t="s">
        <v>100</v>
      </c>
    </row>
    <row r="6" spans="1:6" x14ac:dyDescent="0.25">
      <c r="B6" s="288"/>
      <c r="C6" s="293"/>
      <c r="D6" s="294" t="s">
        <v>218</v>
      </c>
      <c r="E6" s="296" t="s">
        <v>219</v>
      </c>
      <c r="F6" s="298" t="s">
        <v>1</v>
      </c>
    </row>
    <row r="7" spans="1:6" ht="15.75" thickBot="1" x14ac:dyDescent="0.3">
      <c r="B7" s="289"/>
      <c r="C7" s="301"/>
      <c r="D7" s="295"/>
      <c r="E7" s="297"/>
      <c r="F7" s="299"/>
    </row>
    <row r="8" spans="1:6" ht="15.75" thickBot="1" x14ac:dyDescent="0.3">
      <c r="B8" s="287" t="s">
        <v>101</v>
      </c>
      <c r="C8" s="211" t="s">
        <v>102</v>
      </c>
      <c r="D8" s="217">
        <f>SUM(D9:D11)</f>
        <v>5</v>
      </c>
      <c r="E8" s="217">
        <f>SUM(E9:E11)</f>
        <v>5</v>
      </c>
      <c r="F8" s="213">
        <f>D8/E8</f>
        <v>1</v>
      </c>
    </row>
    <row r="9" spans="1:6" x14ac:dyDescent="0.25">
      <c r="B9" s="288"/>
      <c r="C9" s="215" t="s">
        <v>103</v>
      </c>
      <c r="D9" s="216">
        <v>2</v>
      </c>
      <c r="E9" s="216">
        <v>2</v>
      </c>
      <c r="F9" s="206">
        <f t="shared" ref="F9:F16" si="0">D9/E9</f>
        <v>1</v>
      </c>
    </row>
    <row r="10" spans="1:6" x14ac:dyDescent="0.25">
      <c r="B10" s="288"/>
      <c r="C10" s="201" t="s">
        <v>104</v>
      </c>
      <c r="D10" s="134">
        <v>2</v>
      </c>
      <c r="E10" s="134">
        <v>2</v>
      </c>
      <c r="F10" s="204">
        <f t="shared" si="0"/>
        <v>1</v>
      </c>
    </row>
    <row r="11" spans="1:6" ht="15.75" thickBot="1" x14ac:dyDescent="0.3">
      <c r="B11" s="289"/>
      <c r="C11" s="207" t="s">
        <v>168</v>
      </c>
      <c r="D11" s="208">
        <v>1</v>
      </c>
      <c r="E11" s="208">
        <v>1</v>
      </c>
      <c r="F11" s="209">
        <f t="shared" si="0"/>
        <v>1</v>
      </c>
    </row>
    <row r="12" spans="1:6" ht="15.75" thickBot="1" x14ac:dyDescent="0.3">
      <c r="B12" s="290" t="s">
        <v>105</v>
      </c>
      <c r="C12" s="218" t="s">
        <v>16</v>
      </c>
      <c r="D12" s="219">
        <f>SUM(D13:D16)</f>
        <v>38</v>
      </c>
      <c r="E12" s="219">
        <f>SUM(E13:E16)</f>
        <v>38</v>
      </c>
      <c r="F12" s="213">
        <f t="shared" si="0"/>
        <v>1</v>
      </c>
    </row>
    <row r="13" spans="1:6" x14ac:dyDescent="0.25">
      <c r="B13" s="288"/>
      <c r="C13" s="215" t="s">
        <v>205</v>
      </c>
      <c r="D13" s="216">
        <v>2</v>
      </c>
      <c r="E13" s="216">
        <v>2</v>
      </c>
      <c r="F13" s="206">
        <f t="shared" si="0"/>
        <v>1</v>
      </c>
    </row>
    <row r="14" spans="1:6" x14ac:dyDescent="0.25">
      <c r="B14" s="288"/>
      <c r="C14" s="201" t="s">
        <v>106</v>
      </c>
      <c r="D14" s="134">
        <v>31</v>
      </c>
      <c r="E14" s="134">
        <v>31</v>
      </c>
      <c r="F14" s="204">
        <f t="shared" si="0"/>
        <v>1</v>
      </c>
    </row>
    <row r="15" spans="1:6" x14ac:dyDescent="0.25">
      <c r="B15" s="288"/>
      <c r="C15" s="201" t="s">
        <v>167</v>
      </c>
      <c r="D15" s="134">
        <v>2</v>
      </c>
      <c r="E15" s="134">
        <v>2</v>
      </c>
      <c r="F15" s="204">
        <f t="shared" si="0"/>
        <v>1</v>
      </c>
    </row>
    <row r="16" spans="1:6" ht="15.75" thickBot="1" x14ac:dyDescent="0.3">
      <c r="B16" s="289"/>
      <c r="C16" s="207" t="s">
        <v>107</v>
      </c>
      <c r="D16" s="208">
        <v>3</v>
      </c>
      <c r="E16" s="208">
        <v>3</v>
      </c>
      <c r="F16" s="209">
        <f t="shared" si="0"/>
        <v>1</v>
      </c>
    </row>
    <row r="17" spans="2:6" ht="30.75" thickBot="1" x14ac:dyDescent="0.3">
      <c r="B17" s="287" t="s">
        <v>4</v>
      </c>
      <c r="C17" s="220" t="s">
        <v>171</v>
      </c>
      <c r="D17" s="221">
        <f>SUM(D19:D25)</f>
        <v>113</v>
      </c>
      <c r="E17" s="221">
        <f>SUM(E19:E25)</f>
        <v>120.25</v>
      </c>
      <c r="F17" s="222">
        <f>E17/D17</f>
        <v>1.0641592920353982</v>
      </c>
    </row>
    <row r="18" spans="2:6" ht="15.75" thickBot="1" x14ac:dyDescent="0.3">
      <c r="B18" s="291"/>
      <c r="C18" s="226" t="s">
        <v>169</v>
      </c>
      <c r="D18" s="227">
        <f>SUM(D19:D24)</f>
        <v>109.5</v>
      </c>
      <c r="E18" s="227">
        <f>SUM(E19:E24)</f>
        <v>116.75</v>
      </c>
      <c r="F18" s="222">
        <f>E18/D18</f>
        <v>1.0662100456621004</v>
      </c>
    </row>
    <row r="19" spans="2:6" x14ac:dyDescent="0.25">
      <c r="B19" s="291"/>
      <c r="C19" s="223" t="s">
        <v>118</v>
      </c>
      <c r="D19" s="224">
        <v>18</v>
      </c>
      <c r="E19" s="225">
        <v>18</v>
      </c>
      <c r="F19" s="206">
        <f>D19/E19</f>
        <v>1</v>
      </c>
    </row>
    <row r="20" spans="2:6" x14ac:dyDescent="0.25">
      <c r="B20" s="291"/>
      <c r="C20" s="202" t="s">
        <v>119</v>
      </c>
      <c r="D20" s="205">
        <v>8</v>
      </c>
      <c r="E20" s="33">
        <v>8.25</v>
      </c>
      <c r="F20" s="204">
        <f>E20/D20</f>
        <v>1.03125</v>
      </c>
    </row>
    <row r="21" spans="2:6" x14ac:dyDescent="0.25">
      <c r="B21" s="291"/>
      <c r="C21" s="202" t="s">
        <v>170</v>
      </c>
      <c r="D21" s="205">
        <v>66</v>
      </c>
      <c r="E21" s="33">
        <v>71.75</v>
      </c>
      <c r="F21" s="204">
        <f>E21/D21</f>
        <v>1.0871212121212122</v>
      </c>
    </row>
    <row r="22" spans="2:6" x14ac:dyDescent="0.25">
      <c r="B22" s="291"/>
      <c r="C22" s="203" t="s">
        <v>221</v>
      </c>
      <c r="D22" s="205">
        <v>11.5</v>
      </c>
      <c r="E22" s="33">
        <v>8.75</v>
      </c>
      <c r="F22" s="204">
        <f>E22/D22</f>
        <v>0.76086956521739135</v>
      </c>
    </row>
    <row r="23" spans="2:6" x14ac:dyDescent="0.25">
      <c r="B23" s="291"/>
      <c r="C23" s="203" t="s">
        <v>220</v>
      </c>
      <c r="D23" s="205">
        <v>0</v>
      </c>
      <c r="E23" s="33">
        <v>2.75</v>
      </c>
      <c r="F23" s="204"/>
    </row>
    <row r="24" spans="2:6" ht="15.75" thickBot="1" x14ac:dyDescent="0.3">
      <c r="B24" s="291"/>
      <c r="C24" s="229" t="s">
        <v>222</v>
      </c>
      <c r="D24" s="214">
        <v>6</v>
      </c>
      <c r="E24" s="230">
        <v>7.25</v>
      </c>
      <c r="F24" s="209">
        <f>E24/D24</f>
        <v>1.2083333333333333</v>
      </c>
    </row>
    <row r="25" spans="2:6" ht="15.75" thickBot="1" x14ac:dyDescent="0.3">
      <c r="B25" s="292"/>
      <c r="C25" s="228" t="s">
        <v>120</v>
      </c>
      <c r="D25" s="231">
        <v>3.5</v>
      </c>
      <c r="E25" s="231">
        <v>3.5</v>
      </c>
      <c r="F25" s="232">
        <f>E25/D25</f>
        <v>1</v>
      </c>
    </row>
    <row r="26" spans="2:6" ht="15.75" thickBot="1" x14ac:dyDescent="0.3">
      <c r="B26" s="210" t="s">
        <v>14</v>
      </c>
      <c r="C26" s="211" t="s">
        <v>108</v>
      </c>
      <c r="D26" s="212">
        <f>D17+D8+D12</f>
        <v>156</v>
      </c>
      <c r="E26" s="212">
        <f>E17+E8+E12</f>
        <v>163.25</v>
      </c>
      <c r="F26" s="213">
        <f>E26/D26</f>
        <v>1.046474358974359</v>
      </c>
    </row>
  </sheetData>
  <mergeCells count="12">
    <mergeCell ref="A1:F1"/>
    <mergeCell ref="A2:F2"/>
    <mergeCell ref="B8:B11"/>
    <mergeCell ref="B12:B16"/>
    <mergeCell ref="B17:B25"/>
    <mergeCell ref="D5:E5"/>
    <mergeCell ref="D6:D7"/>
    <mergeCell ref="E6:E7"/>
    <mergeCell ref="F6:F7"/>
    <mergeCell ref="B4:B7"/>
    <mergeCell ref="C4:C7"/>
    <mergeCell ref="D4:F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sqref="A1:D1"/>
    </sheetView>
  </sheetViews>
  <sheetFormatPr defaultRowHeight="15" x14ac:dyDescent="0.25"/>
  <cols>
    <col min="1" max="1" width="9.140625" style="6"/>
    <col min="2" max="2" width="73.85546875" style="6" bestFit="1" customWidth="1"/>
    <col min="3" max="4" width="14.28515625" style="6" bestFit="1" customWidth="1"/>
    <col min="5" max="256" width="9.140625" style="6"/>
    <col min="257" max="257" width="73.85546875" style="6" bestFit="1" customWidth="1"/>
    <col min="258" max="258" width="14.28515625" style="6" bestFit="1" customWidth="1"/>
    <col min="259" max="259" width="17.28515625" style="6" customWidth="1"/>
    <col min="260" max="512" width="9.140625" style="6"/>
    <col min="513" max="513" width="73.85546875" style="6" bestFit="1" customWidth="1"/>
    <col min="514" max="514" width="14.28515625" style="6" bestFit="1" customWidth="1"/>
    <col min="515" max="515" width="17.28515625" style="6" customWidth="1"/>
    <col min="516" max="768" width="9.140625" style="6"/>
    <col min="769" max="769" width="73.85546875" style="6" bestFit="1" customWidth="1"/>
    <col min="770" max="770" width="14.28515625" style="6" bestFit="1" customWidth="1"/>
    <col min="771" max="771" width="17.28515625" style="6" customWidth="1"/>
    <col min="772" max="1024" width="9.140625" style="6"/>
    <col min="1025" max="1025" width="73.85546875" style="6" bestFit="1" customWidth="1"/>
    <col min="1026" max="1026" width="14.28515625" style="6" bestFit="1" customWidth="1"/>
    <col min="1027" max="1027" width="17.28515625" style="6" customWidth="1"/>
    <col min="1028" max="1280" width="9.140625" style="6"/>
    <col min="1281" max="1281" width="73.85546875" style="6" bestFit="1" customWidth="1"/>
    <col min="1282" max="1282" width="14.28515625" style="6" bestFit="1" customWidth="1"/>
    <col min="1283" max="1283" width="17.28515625" style="6" customWidth="1"/>
    <col min="1284" max="1536" width="9.140625" style="6"/>
    <col min="1537" max="1537" width="73.85546875" style="6" bestFit="1" customWidth="1"/>
    <col min="1538" max="1538" width="14.28515625" style="6" bestFit="1" customWidth="1"/>
    <col min="1539" max="1539" width="17.28515625" style="6" customWidth="1"/>
    <col min="1540" max="1792" width="9.140625" style="6"/>
    <col min="1793" max="1793" width="73.85546875" style="6" bestFit="1" customWidth="1"/>
    <col min="1794" max="1794" width="14.28515625" style="6" bestFit="1" customWidth="1"/>
    <col min="1795" max="1795" width="17.28515625" style="6" customWidth="1"/>
    <col min="1796" max="2048" width="9.140625" style="6"/>
    <col min="2049" max="2049" width="73.85546875" style="6" bestFit="1" customWidth="1"/>
    <col min="2050" max="2050" width="14.28515625" style="6" bestFit="1" customWidth="1"/>
    <col min="2051" max="2051" width="17.28515625" style="6" customWidth="1"/>
    <col min="2052" max="2304" width="9.140625" style="6"/>
    <col min="2305" max="2305" width="73.85546875" style="6" bestFit="1" customWidth="1"/>
    <col min="2306" max="2306" width="14.28515625" style="6" bestFit="1" customWidth="1"/>
    <col min="2307" max="2307" width="17.28515625" style="6" customWidth="1"/>
    <col min="2308" max="2560" width="9.140625" style="6"/>
    <col min="2561" max="2561" width="73.85546875" style="6" bestFit="1" customWidth="1"/>
    <col min="2562" max="2562" width="14.28515625" style="6" bestFit="1" customWidth="1"/>
    <col min="2563" max="2563" width="17.28515625" style="6" customWidth="1"/>
    <col min="2564" max="2816" width="9.140625" style="6"/>
    <col min="2817" max="2817" width="73.85546875" style="6" bestFit="1" customWidth="1"/>
    <col min="2818" max="2818" width="14.28515625" style="6" bestFit="1" customWidth="1"/>
    <col min="2819" max="2819" width="17.28515625" style="6" customWidth="1"/>
    <col min="2820" max="3072" width="9.140625" style="6"/>
    <col min="3073" max="3073" width="73.85546875" style="6" bestFit="1" customWidth="1"/>
    <col min="3074" max="3074" width="14.28515625" style="6" bestFit="1" customWidth="1"/>
    <col min="3075" max="3075" width="17.28515625" style="6" customWidth="1"/>
    <col min="3076" max="3328" width="9.140625" style="6"/>
    <col min="3329" max="3329" width="73.85546875" style="6" bestFit="1" customWidth="1"/>
    <col min="3330" max="3330" width="14.28515625" style="6" bestFit="1" customWidth="1"/>
    <col min="3331" max="3331" width="17.28515625" style="6" customWidth="1"/>
    <col min="3332" max="3584" width="9.140625" style="6"/>
    <col min="3585" max="3585" width="73.85546875" style="6" bestFit="1" customWidth="1"/>
    <col min="3586" max="3586" width="14.28515625" style="6" bestFit="1" customWidth="1"/>
    <col min="3587" max="3587" width="17.28515625" style="6" customWidth="1"/>
    <col min="3588" max="3840" width="9.140625" style="6"/>
    <col min="3841" max="3841" width="73.85546875" style="6" bestFit="1" customWidth="1"/>
    <col min="3842" max="3842" width="14.28515625" style="6" bestFit="1" customWidth="1"/>
    <col min="3843" max="3843" width="17.28515625" style="6" customWidth="1"/>
    <col min="3844" max="4096" width="9.140625" style="6"/>
    <col min="4097" max="4097" width="73.85546875" style="6" bestFit="1" customWidth="1"/>
    <col min="4098" max="4098" width="14.28515625" style="6" bestFit="1" customWidth="1"/>
    <col min="4099" max="4099" width="17.28515625" style="6" customWidth="1"/>
    <col min="4100" max="4352" width="9.140625" style="6"/>
    <col min="4353" max="4353" width="73.85546875" style="6" bestFit="1" customWidth="1"/>
    <col min="4354" max="4354" width="14.28515625" style="6" bestFit="1" customWidth="1"/>
    <col min="4355" max="4355" width="17.28515625" style="6" customWidth="1"/>
    <col min="4356" max="4608" width="9.140625" style="6"/>
    <col min="4609" max="4609" width="73.85546875" style="6" bestFit="1" customWidth="1"/>
    <col min="4610" max="4610" width="14.28515625" style="6" bestFit="1" customWidth="1"/>
    <col min="4611" max="4611" width="17.28515625" style="6" customWidth="1"/>
    <col min="4612" max="4864" width="9.140625" style="6"/>
    <col min="4865" max="4865" width="73.85546875" style="6" bestFit="1" customWidth="1"/>
    <col min="4866" max="4866" width="14.28515625" style="6" bestFit="1" customWidth="1"/>
    <col min="4867" max="4867" width="17.28515625" style="6" customWidth="1"/>
    <col min="4868" max="5120" width="9.140625" style="6"/>
    <col min="5121" max="5121" width="73.85546875" style="6" bestFit="1" customWidth="1"/>
    <col min="5122" max="5122" width="14.28515625" style="6" bestFit="1" customWidth="1"/>
    <col min="5123" max="5123" width="17.28515625" style="6" customWidth="1"/>
    <col min="5124" max="5376" width="9.140625" style="6"/>
    <col min="5377" max="5377" width="73.85546875" style="6" bestFit="1" customWidth="1"/>
    <col min="5378" max="5378" width="14.28515625" style="6" bestFit="1" customWidth="1"/>
    <col min="5379" max="5379" width="17.28515625" style="6" customWidth="1"/>
    <col min="5380" max="5632" width="9.140625" style="6"/>
    <col min="5633" max="5633" width="73.85546875" style="6" bestFit="1" customWidth="1"/>
    <col min="5634" max="5634" width="14.28515625" style="6" bestFit="1" customWidth="1"/>
    <col min="5635" max="5635" width="17.28515625" style="6" customWidth="1"/>
    <col min="5636" max="5888" width="9.140625" style="6"/>
    <col min="5889" max="5889" width="73.85546875" style="6" bestFit="1" customWidth="1"/>
    <col min="5890" max="5890" width="14.28515625" style="6" bestFit="1" customWidth="1"/>
    <col min="5891" max="5891" width="17.28515625" style="6" customWidth="1"/>
    <col min="5892" max="6144" width="9.140625" style="6"/>
    <col min="6145" max="6145" width="73.85546875" style="6" bestFit="1" customWidth="1"/>
    <col min="6146" max="6146" width="14.28515625" style="6" bestFit="1" customWidth="1"/>
    <col min="6147" max="6147" width="17.28515625" style="6" customWidth="1"/>
    <col min="6148" max="6400" width="9.140625" style="6"/>
    <col min="6401" max="6401" width="73.85546875" style="6" bestFit="1" customWidth="1"/>
    <col min="6402" max="6402" width="14.28515625" style="6" bestFit="1" customWidth="1"/>
    <col min="6403" max="6403" width="17.28515625" style="6" customWidth="1"/>
    <col min="6404" max="6656" width="9.140625" style="6"/>
    <col min="6657" max="6657" width="73.85546875" style="6" bestFit="1" customWidth="1"/>
    <col min="6658" max="6658" width="14.28515625" style="6" bestFit="1" customWidth="1"/>
    <col min="6659" max="6659" width="17.28515625" style="6" customWidth="1"/>
    <col min="6660" max="6912" width="9.140625" style="6"/>
    <col min="6913" max="6913" width="73.85546875" style="6" bestFit="1" customWidth="1"/>
    <col min="6914" max="6914" width="14.28515625" style="6" bestFit="1" customWidth="1"/>
    <col min="6915" max="6915" width="17.28515625" style="6" customWidth="1"/>
    <col min="6916" max="7168" width="9.140625" style="6"/>
    <col min="7169" max="7169" width="73.85546875" style="6" bestFit="1" customWidth="1"/>
    <col min="7170" max="7170" width="14.28515625" style="6" bestFit="1" customWidth="1"/>
    <col min="7171" max="7171" width="17.28515625" style="6" customWidth="1"/>
    <col min="7172" max="7424" width="9.140625" style="6"/>
    <col min="7425" max="7425" width="73.85546875" style="6" bestFit="1" customWidth="1"/>
    <col min="7426" max="7426" width="14.28515625" style="6" bestFit="1" customWidth="1"/>
    <col min="7427" max="7427" width="17.28515625" style="6" customWidth="1"/>
    <col min="7428" max="7680" width="9.140625" style="6"/>
    <col min="7681" max="7681" width="73.85546875" style="6" bestFit="1" customWidth="1"/>
    <col min="7682" max="7682" width="14.28515625" style="6" bestFit="1" customWidth="1"/>
    <col min="7683" max="7683" width="17.28515625" style="6" customWidth="1"/>
    <col min="7684" max="7936" width="9.140625" style="6"/>
    <col min="7937" max="7937" width="73.85546875" style="6" bestFit="1" customWidth="1"/>
    <col min="7938" max="7938" width="14.28515625" style="6" bestFit="1" customWidth="1"/>
    <col min="7939" max="7939" width="17.28515625" style="6" customWidth="1"/>
    <col min="7940" max="8192" width="9.140625" style="6"/>
    <col min="8193" max="8193" width="73.85546875" style="6" bestFit="1" customWidth="1"/>
    <col min="8194" max="8194" width="14.28515625" style="6" bestFit="1" customWidth="1"/>
    <col min="8195" max="8195" width="17.28515625" style="6" customWidth="1"/>
    <col min="8196" max="8448" width="9.140625" style="6"/>
    <col min="8449" max="8449" width="73.85546875" style="6" bestFit="1" customWidth="1"/>
    <col min="8450" max="8450" width="14.28515625" style="6" bestFit="1" customWidth="1"/>
    <col min="8451" max="8451" width="17.28515625" style="6" customWidth="1"/>
    <col min="8452" max="8704" width="9.140625" style="6"/>
    <col min="8705" max="8705" width="73.85546875" style="6" bestFit="1" customWidth="1"/>
    <col min="8706" max="8706" width="14.28515625" style="6" bestFit="1" customWidth="1"/>
    <col min="8707" max="8707" width="17.28515625" style="6" customWidth="1"/>
    <col min="8708" max="8960" width="9.140625" style="6"/>
    <col min="8961" max="8961" width="73.85546875" style="6" bestFit="1" customWidth="1"/>
    <col min="8962" max="8962" width="14.28515625" style="6" bestFit="1" customWidth="1"/>
    <col min="8963" max="8963" width="17.28515625" style="6" customWidth="1"/>
    <col min="8964" max="9216" width="9.140625" style="6"/>
    <col min="9217" max="9217" width="73.85546875" style="6" bestFit="1" customWidth="1"/>
    <col min="9218" max="9218" width="14.28515625" style="6" bestFit="1" customWidth="1"/>
    <col min="9219" max="9219" width="17.28515625" style="6" customWidth="1"/>
    <col min="9220" max="9472" width="9.140625" style="6"/>
    <col min="9473" max="9473" width="73.85546875" style="6" bestFit="1" customWidth="1"/>
    <col min="9474" max="9474" width="14.28515625" style="6" bestFit="1" customWidth="1"/>
    <col min="9475" max="9475" width="17.28515625" style="6" customWidth="1"/>
    <col min="9476" max="9728" width="9.140625" style="6"/>
    <col min="9729" max="9729" width="73.85546875" style="6" bestFit="1" customWidth="1"/>
    <col min="9730" max="9730" width="14.28515625" style="6" bestFit="1" customWidth="1"/>
    <col min="9731" max="9731" width="17.28515625" style="6" customWidth="1"/>
    <col min="9732" max="9984" width="9.140625" style="6"/>
    <col min="9985" max="9985" width="73.85546875" style="6" bestFit="1" customWidth="1"/>
    <col min="9986" max="9986" width="14.28515625" style="6" bestFit="1" customWidth="1"/>
    <col min="9987" max="9987" width="17.28515625" style="6" customWidth="1"/>
    <col min="9988" max="10240" width="9.140625" style="6"/>
    <col min="10241" max="10241" width="73.85546875" style="6" bestFit="1" customWidth="1"/>
    <col min="10242" max="10242" width="14.28515625" style="6" bestFit="1" customWidth="1"/>
    <col min="10243" max="10243" width="17.28515625" style="6" customWidth="1"/>
    <col min="10244" max="10496" width="9.140625" style="6"/>
    <col min="10497" max="10497" width="73.85546875" style="6" bestFit="1" customWidth="1"/>
    <col min="10498" max="10498" width="14.28515625" style="6" bestFit="1" customWidth="1"/>
    <col min="10499" max="10499" width="17.28515625" style="6" customWidth="1"/>
    <col min="10500" max="10752" width="9.140625" style="6"/>
    <col min="10753" max="10753" width="73.85546875" style="6" bestFit="1" customWidth="1"/>
    <col min="10754" max="10754" width="14.28515625" style="6" bestFit="1" customWidth="1"/>
    <col min="10755" max="10755" width="17.28515625" style="6" customWidth="1"/>
    <col min="10756" max="11008" width="9.140625" style="6"/>
    <col min="11009" max="11009" width="73.85546875" style="6" bestFit="1" customWidth="1"/>
    <col min="11010" max="11010" width="14.28515625" style="6" bestFit="1" customWidth="1"/>
    <col min="11011" max="11011" width="17.28515625" style="6" customWidth="1"/>
    <col min="11012" max="11264" width="9.140625" style="6"/>
    <col min="11265" max="11265" width="73.85546875" style="6" bestFit="1" customWidth="1"/>
    <col min="11266" max="11266" width="14.28515625" style="6" bestFit="1" customWidth="1"/>
    <col min="11267" max="11267" width="17.28515625" style="6" customWidth="1"/>
    <col min="11268" max="11520" width="9.140625" style="6"/>
    <col min="11521" max="11521" width="73.85546875" style="6" bestFit="1" customWidth="1"/>
    <col min="11522" max="11522" width="14.28515625" style="6" bestFit="1" customWidth="1"/>
    <col min="11523" max="11523" width="17.28515625" style="6" customWidth="1"/>
    <col min="11524" max="11776" width="9.140625" style="6"/>
    <col min="11777" max="11777" width="73.85546875" style="6" bestFit="1" customWidth="1"/>
    <col min="11778" max="11778" width="14.28515625" style="6" bestFit="1" customWidth="1"/>
    <col min="11779" max="11779" width="17.28515625" style="6" customWidth="1"/>
    <col min="11780" max="12032" width="9.140625" style="6"/>
    <col min="12033" max="12033" width="73.85546875" style="6" bestFit="1" customWidth="1"/>
    <col min="12034" max="12034" width="14.28515625" style="6" bestFit="1" customWidth="1"/>
    <col min="12035" max="12035" width="17.28515625" style="6" customWidth="1"/>
    <col min="12036" max="12288" width="9.140625" style="6"/>
    <col min="12289" max="12289" width="73.85546875" style="6" bestFit="1" customWidth="1"/>
    <col min="12290" max="12290" width="14.28515625" style="6" bestFit="1" customWidth="1"/>
    <col min="12291" max="12291" width="17.28515625" style="6" customWidth="1"/>
    <col min="12292" max="12544" width="9.140625" style="6"/>
    <col min="12545" max="12545" width="73.85546875" style="6" bestFit="1" customWidth="1"/>
    <col min="12546" max="12546" width="14.28515625" style="6" bestFit="1" customWidth="1"/>
    <col min="12547" max="12547" width="17.28515625" style="6" customWidth="1"/>
    <col min="12548" max="12800" width="9.140625" style="6"/>
    <col min="12801" max="12801" width="73.85546875" style="6" bestFit="1" customWidth="1"/>
    <col min="12802" max="12802" width="14.28515625" style="6" bestFit="1" customWidth="1"/>
    <col min="12803" max="12803" width="17.28515625" style="6" customWidth="1"/>
    <col min="12804" max="13056" width="9.140625" style="6"/>
    <col min="13057" max="13057" width="73.85546875" style="6" bestFit="1" customWidth="1"/>
    <col min="13058" max="13058" width="14.28515625" style="6" bestFit="1" customWidth="1"/>
    <col min="13059" max="13059" width="17.28515625" style="6" customWidth="1"/>
    <col min="13060" max="13312" width="9.140625" style="6"/>
    <col min="13313" max="13313" width="73.85546875" style="6" bestFit="1" customWidth="1"/>
    <col min="13314" max="13314" width="14.28515625" style="6" bestFit="1" customWidth="1"/>
    <col min="13315" max="13315" width="17.28515625" style="6" customWidth="1"/>
    <col min="13316" max="13568" width="9.140625" style="6"/>
    <col min="13569" max="13569" width="73.85546875" style="6" bestFit="1" customWidth="1"/>
    <col min="13570" max="13570" width="14.28515625" style="6" bestFit="1" customWidth="1"/>
    <col min="13571" max="13571" width="17.28515625" style="6" customWidth="1"/>
    <col min="13572" max="13824" width="9.140625" style="6"/>
    <col min="13825" max="13825" width="73.85546875" style="6" bestFit="1" customWidth="1"/>
    <col min="13826" max="13826" width="14.28515625" style="6" bestFit="1" customWidth="1"/>
    <col min="13827" max="13827" width="17.28515625" style="6" customWidth="1"/>
    <col min="13828" max="14080" width="9.140625" style="6"/>
    <col min="14081" max="14081" width="73.85546875" style="6" bestFit="1" customWidth="1"/>
    <col min="14082" max="14082" width="14.28515625" style="6" bestFit="1" customWidth="1"/>
    <col min="14083" max="14083" width="17.28515625" style="6" customWidth="1"/>
    <col min="14084" max="14336" width="9.140625" style="6"/>
    <col min="14337" max="14337" width="73.85546875" style="6" bestFit="1" customWidth="1"/>
    <col min="14338" max="14338" width="14.28515625" style="6" bestFit="1" customWidth="1"/>
    <col min="14339" max="14339" width="17.28515625" style="6" customWidth="1"/>
    <col min="14340" max="14592" width="9.140625" style="6"/>
    <col min="14593" max="14593" width="73.85546875" style="6" bestFit="1" customWidth="1"/>
    <col min="14594" max="14594" width="14.28515625" style="6" bestFit="1" customWidth="1"/>
    <col min="14595" max="14595" width="17.28515625" style="6" customWidth="1"/>
    <col min="14596" max="14848" width="9.140625" style="6"/>
    <col min="14849" max="14849" width="73.85546875" style="6" bestFit="1" customWidth="1"/>
    <col min="14850" max="14850" width="14.28515625" style="6" bestFit="1" customWidth="1"/>
    <col min="14851" max="14851" width="17.28515625" style="6" customWidth="1"/>
    <col min="14852" max="15104" width="9.140625" style="6"/>
    <col min="15105" max="15105" width="73.85546875" style="6" bestFit="1" customWidth="1"/>
    <col min="15106" max="15106" width="14.28515625" style="6" bestFit="1" customWidth="1"/>
    <col min="15107" max="15107" width="17.28515625" style="6" customWidth="1"/>
    <col min="15108" max="15360" width="9.140625" style="6"/>
    <col min="15361" max="15361" width="73.85546875" style="6" bestFit="1" customWidth="1"/>
    <col min="15362" max="15362" width="14.28515625" style="6" bestFit="1" customWidth="1"/>
    <col min="15363" max="15363" width="17.28515625" style="6" customWidth="1"/>
    <col min="15364" max="15616" width="9.140625" style="6"/>
    <col min="15617" max="15617" width="73.85546875" style="6" bestFit="1" customWidth="1"/>
    <col min="15618" max="15618" width="14.28515625" style="6" bestFit="1" customWidth="1"/>
    <col min="15619" max="15619" width="17.28515625" style="6" customWidth="1"/>
    <col min="15620" max="15872" width="9.140625" style="6"/>
    <col min="15873" max="15873" width="73.85546875" style="6" bestFit="1" customWidth="1"/>
    <col min="15874" max="15874" width="14.28515625" style="6" bestFit="1" customWidth="1"/>
    <col min="15875" max="15875" width="17.28515625" style="6" customWidth="1"/>
    <col min="15876" max="16128" width="9.140625" style="6"/>
    <col min="16129" max="16129" width="73.85546875" style="6" bestFit="1" customWidth="1"/>
    <col min="16130" max="16130" width="14.28515625" style="6" bestFit="1" customWidth="1"/>
    <col min="16131" max="16131" width="17.28515625" style="6" customWidth="1"/>
    <col min="16132" max="16384" width="9.140625" style="6"/>
  </cols>
  <sheetData>
    <row r="1" spans="1:16" x14ac:dyDescent="0.25">
      <c r="A1" s="278" t="s">
        <v>335</v>
      </c>
      <c r="B1" s="278"/>
      <c r="C1" s="278"/>
      <c r="D1" s="278"/>
      <c r="E1" s="28"/>
      <c r="F1" s="28"/>
      <c r="G1" s="28"/>
      <c r="H1" s="131"/>
      <c r="I1" s="131"/>
      <c r="J1" s="131"/>
      <c r="K1" s="131"/>
      <c r="L1" s="131"/>
      <c r="M1" s="131"/>
      <c r="N1" s="131"/>
      <c r="O1" s="131"/>
    </row>
    <row r="2" spans="1:16" x14ac:dyDescent="0.25">
      <c r="A2" s="303" t="s">
        <v>164</v>
      </c>
      <c r="B2" s="303"/>
      <c r="C2" s="303"/>
      <c r="D2" s="303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36"/>
      <c r="P2" s="36"/>
    </row>
    <row r="4" spans="1:16" ht="15.75" thickBot="1" x14ac:dyDescent="0.3">
      <c r="C4" s="138"/>
      <c r="D4" s="138" t="s">
        <v>211</v>
      </c>
    </row>
    <row r="5" spans="1:16" ht="15.75" thickBot="1" x14ac:dyDescent="0.3">
      <c r="B5" s="139"/>
      <c r="C5" s="70" t="s">
        <v>216</v>
      </c>
      <c r="D5" s="70" t="s">
        <v>217</v>
      </c>
    </row>
    <row r="6" spans="1:16" ht="15.75" customHeight="1" x14ac:dyDescent="0.25">
      <c r="B6" s="140" t="s">
        <v>156</v>
      </c>
      <c r="C6" s="141">
        <v>2500000</v>
      </c>
      <c r="D6" s="141">
        <v>410000</v>
      </c>
    </row>
    <row r="7" spans="1:16" x14ac:dyDescent="0.25">
      <c r="B7" s="140" t="s">
        <v>157</v>
      </c>
      <c r="C7" s="141">
        <v>1500000</v>
      </c>
      <c r="D7" s="141">
        <v>480000</v>
      </c>
    </row>
    <row r="8" spans="1:16" x14ac:dyDescent="0.25">
      <c r="B8" s="140" t="s">
        <v>158</v>
      </c>
      <c r="C8" s="141">
        <v>2500000</v>
      </c>
      <c r="D8" s="141">
        <v>2032000</v>
      </c>
    </row>
    <row r="9" spans="1:16" x14ac:dyDescent="0.25">
      <c r="B9" s="140" t="s">
        <v>159</v>
      </c>
      <c r="C9" s="141">
        <v>8600000</v>
      </c>
      <c r="D9" s="141">
        <v>3525000</v>
      </c>
    </row>
    <row r="10" spans="1:16" x14ac:dyDescent="0.25">
      <c r="B10" s="140" t="s">
        <v>160</v>
      </c>
      <c r="C10" s="141">
        <v>6800000</v>
      </c>
      <c r="D10" s="141">
        <v>2291000</v>
      </c>
    </row>
    <row r="11" spans="1:16" x14ac:dyDescent="0.25">
      <c r="B11" s="140" t="s">
        <v>161</v>
      </c>
      <c r="C11" s="141">
        <v>12700000</v>
      </c>
      <c r="D11" s="141">
        <v>3980000</v>
      </c>
    </row>
    <row r="12" spans="1:16" x14ac:dyDescent="0.25">
      <c r="B12" s="140" t="s">
        <v>162</v>
      </c>
      <c r="C12" s="141">
        <v>15400000</v>
      </c>
      <c r="D12" s="141">
        <v>8782000</v>
      </c>
    </row>
    <row r="13" spans="1:16" ht="15.75" thickBot="1" x14ac:dyDescent="0.3">
      <c r="B13" s="236" t="s">
        <v>163</v>
      </c>
      <c r="C13" s="141">
        <v>30000000</v>
      </c>
      <c r="D13" s="141">
        <v>15974000</v>
      </c>
    </row>
    <row r="14" spans="1:16" ht="15.75" thickBot="1" x14ac:dyDescent="0.3">
      <c r="B14" s="142" t="s">
        <v>17</v>
      </c>
      <c r="C14" s="77">
        <f>SUM(C6:C13)</f>
        <v>80000000</v>
      </c>
      <c r="D14" s="77">
        <f>SUM(D6:D13)</f>
        <v>37474000</v>
      </c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5" x14ac:dyDescent="0.25"/>
  <cols>
    <col min="1" max="1" width="9.140625" style="6"/>
    <col min="2" max="2" width="36.28515625" style="6" bestFit="1" customWidth="1"/>
    <col min="3" max="3" width="33.5703125" style="6" bestFit="1" customWidth="1"/>
    <col min="4" max="4" width="12" style="6" customWidth="1"/>
    <col min="5" max="5" width="9" style="6" bestFit="1" customWidth="1"/>
    <col min="6" max="6" width="11" style="6" customWidth="1"/>
    <col min="7" max="16384" width="9.140625" style="6"/>
  </cols>
  <sheetData>
    <row r="1" spans="1:6" x14ac:dyDescent="0.25">
      <c r="A1" s="278" t="s">
        <v>336</v>
      </c>
      <c r="B1" s="305"/>
      <c r="C1" s="305"/>
      <c r="D1" s="305"/>
      <c r="E1" s="305"/>
      <c r="F1" s="305"/>
    </row>
    <row r="2" spans="1:6" x14ac:dyDescent="0.25">
      <c r="A2" s="306" t="s">
        <v>117</v>
      </c>
      <c r="B2" s="306"/>
      <c r="C2" s="306"/>
      <c r="D2" s="306"/>
      <c r="E2" s="306"/>
      <c r="F2" s="306"/>
    </row>
    <row r="3" spans="1:6" ht="15.75" thickBot="1" x14ac:dyDescent="0.3">
      <c r="D3" s="37"/>
      <c r="E3" s="304" t="s">
        <v>211</v>
      </c>
      <c r="F3" s="304"/>
    </row>
    <row r="4" spans="1:6" ht="45.75" thickBot="1" x14ac:dyDescent="0.3">
      <c r="B4" s="38" t="s">
        <v>109</v>
      </c>
      <c r="C4" s="39" t="s">
        <v>110</v>
      </c>
      <c r="D4" s="40" t="s">
        <v>111</v>
      </c>
      <c r="E4" s="41" t="s">
        <v>112</v>
      </c>
      <c r="F4" s="42" t="s">
        <v>17</v>
      </c>
    </row>
    <row r="5" spans="1:6" x14ac:dyDescent="0.25">
      <c r="B5" s="43" t="s">
        <v>182</v>
      </c>
      <c r="C5" s="30" t="s">
        <v>113</v>
      </c>
      <c r="D5" s="44">
        <v>24</v>
      </c>
      <c r="E5" s="78">
        <v>5000</v>
      </c>
      <c r="F5" s="45">
        <v>120000</v>
      </c>
    </row>
    <row r="6" spans="1:6" x14ac:dyDescent="0.25">
      <c r="B6" s="46" t="s">
        <v>183</v>
      </c>
      <c r="C6" s="47" t="s">
        <v>114</v>
      </c>
      <c r="D6" s="48"/>
      <c r="E6" s="79"/>
      <c r="F6" s="45">
        <v>3000000</v>
      </c>
    </row>
    <row r="7" spans="1:6" x14ac:dyDescent="0.25">
      <c r="B7" s="46" t="s">
        <v>184</v>
      </c>
      <c r="C7" s="47" t="s">
        <v>113</v>
      </c>
      <c r="D7" s="48">
        <v>500</v>
      </c>
      <c r="E7" s="79">
        <v>5000</v>
      </c>
      <c r="F7" s="45">
        <v>2500000</v>
      </c>
    </row>
    <row r="8" spans="1:6" x14ac:dyDescent="0.25">
      <c r="B8" s="43" t="s">
        <v>185</v>
      </c>
      <c r="C8" s="49" t="s">
        <v>115</v>
      </c>
      <c r="D8" s="44"/>
      <c r="E8" s="54"/>
      <c r="F8" s="45">
        <v>1000000</v>
      </c>
    </row>
    <row r="9" spans="1:6" x14ac:dyDescent="0.25">
      <c r="B9" s="46" t="s">
        <v>186</v>
      </c>
      <c r="C9" s="47" t="s">
        <v>113</v>
      </c>
      <c r="D9" s="48">
        <v>200</v>
      </c>
      <c r="E9" s="79">
        <v>5000</v>
      </c>
      <c r="F9" s="45">
        <v>1000000</v>
      </c>
    </row>
    <row r="10" spans="1:6" x14ac:dyDescent="0.25">
      <c r="B10" s="46" t="s">
        <v>187</v>
      </c>
      <c r="C10" s="47" t="s">
        <v>115</v>
      </c>
      <c r="D10" s="48"/>
      <c r="E10" s="79"/>
      <c r="F10" s="45">
        <v>400000</v>
      </c>
    </row>
    <row r="11" spans="1:6" x14ac:dyDescent="0.25">
      <c r="B11" s="46" t="s">
        <v>188</v>
      </c>
      <c r="C11" s="47" t="s">
        <v>115</v>
      </c>
      <c r="D11" s="50"/>
      <c r="E11" s="80"/>
      <c r="F11" s="45">
        <v>400000</v>
      </c>
    </row>
    <row r="12" spans="1:6" x14ac:dyDescent="0.25">
      <c r="B12" s="46" t="s">
        <v>189</v>
      </c>
      <c r="C12" s="51" t="s">
        <v>195</v>
      </c>
      <c r="D12" s="52">
        <v>500</v>
      </c>
      <c r="E12" s="81">
        <v>12000</v>
      </c>
      <c r="F12" s="45">
        <v>6000000</v>
      </c>
    </row>
    <row r="13" spans="1:6" x14ac:dyDescent="0.25">
      <c r="B13" s="43" t="s">
        <v>190</v>
      </c>
      <c r="C13" s="51" t="s">
        <v>195</v>
      </c>
      <c r="D13" s="53"/>
      <c r="E13" s="54"/>
      <c r="F13" s="45">
        <v>8000000</v>
      </c>
    </row>
    <row r="14" spans="1:6" x14ac:dyDescent="0.25">
      <c r="B14" s="43" t="s">
        <v>191</v>
      </c>
      <c r="C14" s="49" t="s">
        <v>113</v>
      </c>
      <c r="D14" s="53">
        <v>50</v>
      </c>
      <c r="E14" s="54">
        <v>5000</v>
      </c>
      <c r="F14" s="45">
        <v>250000</v>
      </c>
    </row>
    <row r="15" spans="1:6" x14ac:dyDescent="0.25">
      <c r="B15" s="43" t="s">
        <v>199</v>
      </c>
      <c r="C15" s="49" t="s">
        <v>113</v>
      </c>
      <c r="D15" s="53">
        <v>200</v>
      </c>
      <c r="E15" s="54">
        <v>5000</v>
      </c>
      <c r="F15" s="45">
        <v>1000000</v>
      </c>
    </row>
    <row r="16" spans="1:6" x14ac:dyDescent="0.25">
      <c r="B16" s="43" t="s">
        <v>192</v>
      </c>
      <c r="C16" s="49" t="s">
        <v>196</v>
      </c>
      <c r="D16" s="53"/>
      <c r="E16" s="54"/>
      <c r="F16" s="82">
        <v>6000000</v>
      </c>
    </row>
    <row r="17" spans="2:6" x14ac:dyDescent="0.25">
      <c r="B17" s="43" t="s">
        <v>193</v>
      </c>
      <c r="C17" s="49" t="s">
        <v>197</v>
      </c>
      <c r="D17" s="53"/>
      <c r="E17" s="54"/>
      <c r="F17" s="82">
        <v>3000000</v>
      </c>
    </row>
    <row r="18" spans="2:6" ht="15.75" thickBot="1" x14ac:dyDescent="0.3">
      <c r="B18" s="43" t="s">
        <v>194</v>
      </c>
      <c r="C18" s="49" t="s">
        <v>198</v>
      </c>
      <c r="D18" s="53"/>
      <c r="E18" s="54"/>
      <c r="F18" s="82">
        <v>1500000</v>
      </c>
    </row>
    <row r="19" spans="2:6" ht="15.75" thickBot="1" x14ac:dyDescent="0.3">
      <c r="B19" s="55" t="s">
        <v>116</v>
      </c>
      <c r="C19" s="56"/>
      <c r="D19" s="57">
        <f>SUM(D5:D18)</f>
        <v>1474</v>
      </c>
      <c r="E19" s="58"/>
      <c r="F19" s="59">
        <f>SUM(F5:F18)</f>
        <v>34170000</v>
      </c>
    </row>
  </sheetData>
  <mergeCells count="3">
    <mergeCell ref="E3:F3"/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D1"/>
    </sheetView>
  </sheetViews>
  <sheetFormatPr defaultRowHeight="15" x14ac:dyDescent="0.25"/>
  <cols>
    <col min="1" max="1" width="3.28515625" style="6" bestFit="1" customWidth="1"/>
    <col min="2" max="2" width="41.7109375" style="6" bestFit="1" customWidth="1"/>
    <col min="3" max="3" width="18" style="37" customWidth="1"/>
    <col min="4" max="4" width="13.7109375" style="143" customWidth="1"/>
    <col min="5" max="256" width="9.140625" style="6"/>
    <col min="257" max="257" width="3.28515625" style="6" bestFit="1" customWidth="1"/>
    <col min="258" max="258" width="41.7109375" style="6" bestFit="1" customWidth="1"/>
    <col min="259" max="259" width="18" style="6" customWidth="1"/>
    <col min="260" max="260" width="13.7109375" style="6" customWidth="1"/>
    <col min="261" max="512" width="9.140625" style="6"/>
    <col min="513" max="513" width="3.28515625" style="6" bestFit="1" customWidth="1"/>
    <col min="514" max="514" width="41.7109375" style="6" bestFit="1" customWidth="1"/>
    <col min="515" max="515" width="18" style="6" customWidth="1"/>
    <col min="516" max="516" width="13.7109375" style="6" customWidth="1"/>
    <col min="517" max="768" width="9.140625" style="6"/>
    <col min="769" max="769" width="3.28515625" style="6" bestFit="1" customWidth="1"/>
    <col min="770" max="770" width="41.7109375" style="6" bestFit="1" customWidth="1"/>
    <col min="771" max="771" width="18" style="6" customWidth="1"/>
    <col min="772" max="772" width="13.7109375" style="6" customWidth="1"/>
    <col min="773" max="1024" width="9.140625" style="6"/>
    <col min="1025" max="1025" width="3.28515625" style="6" bestFit="1" customWidth="1"/>
    <col min="1026" max="1026" width="41.7109375" style="6" bestFit="1" customWidth="1"/>
    <col min="1027" max="1027" width="18" style="6" customWidth="1"/>
    <col min="1028" max="1028" width="13.7109375" style="6" customWidth="1"/>
    <col min="1029" max="1280" width="9.140625" style="6"/>
    <col min="1281" max="1281" width="3.28515625" style="6" bestFit="1" customWidth="1"/>
    <col min="1282" max="1282" width="41.7109375" style="6" bestFit="1" customWidth="1"/>
    <col min="1283" max="1283" width="18" style="6" customWidth="1"/>
    <col min="1284" max="1284" width="13.7109375" style="6" customWidth="1"/>
    <col min="1285" max="1536" width="9.140625" style="6"/>
    <col min="1537" max="1537" width="3.28515625" style="6" bestFit="1" customWidth="1"/>
    <col min="1538" max="1538" width="41.7109375" style="6" bestFit="1" customWidth="1"/>
    <col min="1539" max="1539" width="18" style="6" customWidth="1"/>
    <col min="1540" max="1540" width="13.7109375" style="6" customWidth="1"/>
    <col min="1541" max="1792" width="9.140625" style="6"/>
    <col min="1793" max="1793" width="3.28515625" style="6" bestFit="1" customWidth="1"/>
    <col min="1794" max="1794" width="41.7109375" style="6" bestFit="1" customWidth="1"/>
    <col min="1795" max="1795" width="18" style="6" customWidth="1"/>
    <col min="1796" max="1796" width="13.7109375" style="6" customWidth="1"/>
    <col min="1797" max="2048" width="9.140625" style="6"/>
    <col min="2049" max="2049" width="3.28515625" style="6" bestFit="1" customWidth="1"/>
    <col min="2050" max="2050" width="41.7109375" style="6" bestFit="1" customWidth="1"/>
    <col min="2051" max="2051" width="18" style="6" customWidth="1"/>
    <col min="2052" max="2052" width="13.7109375" style="6" customWidth="1"/>
    <col min="2053" max="2304" width="9.140625" style="6"/>
    <col min="2305" max="2305" width="3.28515625" style="6" bestFit="1" customWidth="1"/>
    <col min="2306" max="2306" width="41.7109375" style="6" bestFit="1" customWidth="1"/>
    <col min="2307" max="2307" width="18" style="6" customWidth="1"/>
    <col min="2308" max="2308" width="13.7109375" style="6" customWidth="1"/>
    <col min="2309" max="2560" width="9.140625" style="6"/>
    <col min="2561" max="2561" width="3.28515625" style="6" bestFit="1" customWidth="1"/>
    <col min="2562" max="2562" width="41.7109375" style="6" bestFit="1" customWidth="1"/>
    <col min="2563" max="2563" width="18" style="6" customWidth="1"/>
    <col min="2564" max="2564" width="13.7109375" style="6" customWidth="1"/>
    <col min="2565" max="2816" width="9.140625" style="6"/>
    <col min="2817" max="2817" width="3.28515625" style="6" bestFit="1" customWidth="1"/>
    <col min="2818" max="2818" width="41.7109375" style="6" bestFit="1" customWidth="1"/>
    <col min="2819" max="2819" width="18" style="6" customWidth="1"/>
    <col min="2820" max="2820" width="13.7109375" style="6" customWidth="1"/>
    <col min="2821" max="3072" width="9.140625" style="6"/>
    <col min="3073" max="3073" width="3.28515625" style="6" bestFit="1" customWidth="1"/>
    <col min="3074" max="3074" width="41.7109375" style="6" bestFit="1" customWidth="1"/>
    <col min="3075" max="3075" width="18" style="6" customWidth="1"/>
    <col min="3076" max="3076" width="13.7109375" style="6" customWidth="1"/>
    <col min="3077" max="3328" width="9.140625" style="6"/>
    <col min="3329" max="3329" width="3.28515625" style="6" bestFit="1" customWidth="1"/>
    <col min="3330" max="3330" width="41.7109375" style="6" bestFit="1" customWidth="1"/>
    <col min="3331" max="3331" width="18" style="6" customWidth="1"/>
    <col min="3332" max="3332" width="13.7109375" style="6" customWidth="1"/>
    <col min="3333" max="3584" width="9.140625" style="6"/>
    <col min="3585" max="3585" width="3.28515625" style="6" bestFit="1" customWidth="1"/>
    <col min="3586" max="3586" width="41.7109375" style="6" bestFit="1" customWidth="1"/>
    <col min="3587" max="3587" width="18" style="6" customWidth="1"/>
    <col min="3588" max="3588" width="13.7109375" style="6" customWidth="1"/>
    <col min="3589" max="3840" width="9.140625" style="6"/>
    <col min="3841" max="3841" width="3.28515625" style="6" bestFit="1" customWidth="1"/>
    <col min="3842" max="3842" width="41.7109375" style="6" bestFit="1" customWidth="1"/>
    <col min="3843" max="3843" width="18" style="6" customWidth="1"/>
    <col min="3844" max="3844" width="13.7109375" style="6" customWidth="1"/>
    <col min="3845" max="4096" width="9.140625" style="6"/>
    <col min="4097" max="4097" width="3.28515625" style="6" bestFit="1" customWidth="1"/>
    <col min="4098" max="4098" width="41.7109375" style="6" bestFit="1" customWidth="1"/>
    <col min="4099" max="4099" width="18" style="6" customWidth="1"/>
    <col min="4100" max="4100" width="13.7109375" style="6" customWidth="1"/>
    <col min="4101" max="4352" width="9.140625" style="6"/>
    <col min="4353" max="4353" width="3.28515625" style="6" bestFit="1" customWidth="1"/>
    <col min="4354" max="4354" width="41.7109375" style="6" bestFit="1" customWidth="1"/>
    <col min="4355" max="4355" width="18" style="6" customWidth="1"/>
    <col min="4356" max="4356" width="13.7109375" style="6" customWidth="1"/>
    <col min="4357" max="4608" width="9.140625" style="6"/>
    <col min="4609" max="4609" width="3.28515625" style="6" bestFit="1" customWidth="1"/>
    <col min="4610" max="4610" width="41.7109375" style="6" bestFit="1" customWidth="1"/>
    <col min="4611" max="4611" width="18" style="6" customWidth="1"/>
    <col min="4612" max="4612" width="13.7109375" style="6" customWidth="1"/>
    <col min="4613" max="4864" width="9.140625" style="6"/>
    <col min="4865" max="4865" width="3.28515625" style="6" bestFit="1" customWidth="1"/>
    <col min="4866" max="4866" width="41.7109375" style="6" bestFit="1" customWidth="1"/>
    <col min="4867" max="4867" width="18" style="6" customWidth="1"/>
    <col min="4868" max="4868" width="13.7109375" style="6" customWidth="1"/>
    <col min="4869" max="5120" width="9.140625" style="6"/>
    <col min="5121" max="5121" width="3.28515625" style="6" bestFit="1" customWidth="1"/>
    <col min="5122" max="5122" width="41.7109375" style="6" bestFit="1" customWidth="1"/>
    <col min="5123" max="5123" width="18" style="6" customWidth="1"/>
    <col min="5124" max="5124" width="13.7109375" style="6" customWidth="1"/>
    <col min="5125" max="5376" width="9.140625" style="6"/>
    <col min="5377" max="5377" width="3.28515625" style="6" bestFit="1" customWidth="1"/>
    <col min="5378" max="5378" width="41.7109375" style="6" bestFit="1" customWidth="1"/>
    <col min="5379" max="5379" width="18" style="6" customWidth="1"/>
    <col min="5380" max="5380" width="13.7109375" style="6" customWidth="1"/>
    <col min="5381" max="5632" width="9.140625" style="6"/>
    <col min="5633" max="5633" width="3.28515625" style="6" bestFit="1" customWidth="1"/>
    <col min="5634" max="5634" width="41.7109375" style="6" bestFit="1" customWidth="1"/>
    <col min="5635" max="5635" width="18" style="6" customWidth="1"/>
    <col min="5636" max="5636" width="13.7109375" style="6" customWidth="1"/>
    <col min="5637" max="5888" width="9.140625" style="6"/>
    <col min="5889" max="5889" width="3.28515625" style="6" bestFit="1" customWidth="1"/>
    <col min="5890" max="5890" width="41.7109375" style="6" bestFit="1" customWidth="1"/>
    <col min="5891" max="5891" width="18" style="6" customWidth="1"/>
    <col min="5892" max="5892" width="13.7109375" style="6" customWidth="1"/>
    <col min="5893" max="6144" width="9.140625" style="6"/>
    <col min="6145" max="6145" width="3.28515625" style="6" bestFit="1" customWidth="1"/>
    <col min="6146" max="6146" width="41.7109375" style="6" bestFit="1" customWidth="1"/>
    <col min="6147" max="6147" width="18" style="6" customWidth="1"/>
    <col min="6148" max="6148" width="13.7109375" style="6" customWidth="1"/>
    <col min="6149" max="6400" width="9.140625" style="6"/>
    <col min="6401" max="6401" width="3.28515625" style="6" bestFit="1" customWidth="1"/>
    <col min="6402" max="6402" width="41.7109375" style="6" bestFit="1" customWidth="1"/>
    <col min="6403" max="6403" width="18" style="6" customWidth="1"/>
    <col min="6404" max="6404" width="13.7109375" style="6" customWidth="1"/>
    <col min="6405" max="6656" width="9.140625" style="6"/>
    <col min="6657" max="6657" width="3.28515625" style="6" bestFit="1" customWidth="1"/>
    <col min="6658" max="6658" width="41.7109375" style="6" bestFit="1" customWidth="1"/>
    <col min="6659" max="6659" width="18" style="6" customWidth="1"/>
    <col min="6660" max="6660" width="13.7109375" style="6" customWidth="1"/>
    <col min="6661" max="6912" width="9.140625" style="6"/>
    <col min="6913" max="6913" width="3.28515625" style="6" bestFit="1" customWidth="1"/>
    <col min="6914" max="6914" width="41.7109375" style="6" bestFit="1" customWidth="1"/>
    <col min="6915" max="6915" width="18" style="6" customWidth="1"/>
    <col min="6916" max="6916" width="13.7109375" style="6" customWidth="1"/>
    <col min="6917" max="7168" width="9.140625" style="6"/>
    <col min="7169" max="7169" width="3.28515625" style="6" bestFit="1" customWidth="1"/>
    <col min="7170" max="7170" width="41.7109375" style="6" bestFit="1" customWidth="1"/>
    <col min="7171" max="7171" width="18" style="6" customWidth="1"/>
    <col min="7172" max="7172" width="13.7109375" style="6" customWidth="1"/>
    <col min="7173" max="7424" width="9.140625" style="6"/>
    <col min="7425" max="7425" width="3.28515625" style="6" bestFit="1" customWidth="1"/>
    <col min="7426" max="7426" width="41.7109375" style="6" bestFit="1" customWidth="1"/>
    <col min="7427" max="7427" width="18" style="6" customWidth="1"/>
    <col min="7428" max="7428" width="13.7109375" style="6" customWidth="1"/>
    <col min="7429" max="7680" width="9.140625" style="6"/>
    <col min="7681" max="7681" width="3.28515625" style="6" bestFit="1" customWidth="1"/>
    <col min="7682" max="7682" width="41.7109375" style="6" bestFit="1" customWidth="1"/>
    <col min="7683" max="7683" width="18" style="6" customWidth="1"/>
    <col min="7684" max="7684" width="13.7109375" style="6" customWidth="1"/>
    <col min="7685" max="7936" width="9.140625" style="6"/>
    <col min="7937" max="7937" width="3.28515625" style="6" bestFit="1" customWidth="1"/>
    <col min="7938" max="7938" width="41.7109375" style="6" bestFit="1" customWidth="1"/>
    <col min="7939" max="7939" width="18" style="6" customWidth="1"/>
    <col min="7940" max="7940" width="13.7109375" style="6" customWidth="1"/>
    <col min="7941" max="8192" width="9.140625" style="6"/>
    <col min="8193" max="8193" width="3.28515625" style="6" bestFit="1" customWidth="1"/>
    <col min="8194" max="8194" width="41.7109375" style="6" bestFit="1" customWidth="1"/>
    <col min="8195" max="8195" width="18" style="6" customWidth="1"/>
    <col min="8196" max="8196" width="13.7109375" style="6" customWidth="1"/>
    <col min="8197" max="8448" width="9.140625" style="6"/>
    <col min="8449" max="8449" width="3.28515625" style="6" bestFit="1" customWidth="1"/>
    <col min="8450" max="8450" width="41.7109375" style="6" bestFit="1" customWidth="1"/>
    <col min="8451" max="8451" width="18" style="6" customWidth="1"/>
    <col min="8452" max="8452" width="13.7109375" style="6" customWidth="1"/>
    <col min="8453" max="8704" width="9.140625" style="6"/>
    <col min="8705" max="8705" width="3.28515625" style="6" bestFit="1" customWidth="1"/>
    <col min="8706" max="8706" width="41.7109375" style="6" bestFit="1" customWidth="1"/>
    <col min="8707" max="8707" width="18" style="6" customWidth="1"/>
    <col min="8708" max="8708" width="13.7109375" style="6" customWidth="1"/>
    <col min="8709" max="8960" width="9.140625" style="6"/>
    <col min="8961" max="8961" width="3.28515625" style="6" bestFit="1" customWidth="1"/>
    <col min="8962" max="8962" width="41.7109375" style="6" bestFit="1" customWidth="1"/>
    <col min="8963" max="8963" width="18" style="6" customWidth="1"/>
    <col min="8964" max="8964" width="13.7109375" style="6" customWidth="1"/>
    <col min="8965" max="9216" width="9.140625" style="6"/>
    <col min="9217" max="9217" width="3.28515625" style="6" bestFit="1" customWidth="1"/>
    <col min="9218" max="9218" width="41.7109375" style="6" bestFit="1" customWidth="1"/>
    <col min="9219" max="9219" width="18" style="6" customWidth="1"/>
    <col min="9220" max="9220" width="13.7109375" style="6" customWidth="1"/>
    <col min="9221" max="9472" width="9.140625" style="6"/>
    <col min="9473" max="9473" width="3.28515625" style="6" bestFit="1" customWidth="1"/>
    <col min="9474" max="9474" width="41.7109375" style="6" bestFit="1" customWidth="1"/>
    <col min="9475" max="9475" width="18" style="6" customWidth="1"/>
    <col min="9476" max="9476" width="13.7109375" style="6" customWidth="1"/>
    <col min="9477" max="9728" width="9.140625" style="6"/>
    <col min="9729" max="9729" width="3.28515625" style="6" bestFit="1" customWidth="1"/>
    <col min="9730" max="9730" width="41.7109375" style="6" bestFit="1" customWidth="1"/>
    <col min="9731" max="9731" width="18" style="6" customWidth="1"/>
    <col min="9732" max="9732" width="13.7109375" style="6" customWidth="1"/>
    <col min="9733" max="9984" width="9.140625" style="6"/>
    <col min="9985" max="9985" width="3.28515625" style="6" bestFit="1" customWidth="1"/>
    <col min="9986" max="9986" width="41.7109375" style="6" bestFit="1" customWidth="1"/>
    <col min="9987" max="9987" width="18" style="6" customWidth="1"/>
    <col min="9988" max="9988" width="13.7109375" style="6" customWidth="1"/>
    <col min="9989" max="10240" width="9.140625" style="6"/>
    <col min="10241" max="10241" width="3.28515625" style="6" bestFit="1" customWidth="1"/>
    <col min="10242" max="10242" width="41.7109375" style="6" bestFit="1" customWidth="1"/>
    <col min="10243" max="10243" width="18" style="6" customWidth="1"/>
    <col min="10244" max="10244" width="13.7109375" style="6" customWidth="1"/>
    <col min="10245" max="10496" width="9.140625" style="6"/>
    <col min="10497" max="10497" width="3.28515625" style="6" bestFit="1" customWidth="1"/>
    <col min="10498" max="10498" width="41.7109375" style="6" bestFit="1" customWidth="1"/>
    <col min="10499" max="10499" width="18" style="6" customWidth="1"/>
    <col min="10500" max="10500" width="13.7109375" style="6" customWidth="1"/>
    <col min="10501" max="10752" width="9.140625" style="6"/>
    <col min="10753" max="10753" width="3.28515625" style="6" bestFit="1" customWidth="1"/>
    <col min="10754" max="10754" width="41.7109375" style="6" bestFit="1" customWidth="1"/>
    <col min="10755" max="10755" width="18" style="6" customWidth="1"/>
    <col min="10756" max="10756" width="13.7109375" style="6" customWidth="1"/>
    <col min="10757" max="11008" width="9.140625" style="6"/>
    <col min="11009" max="11009" width="3.28515625" style="6" bestFit="1" customWidth="1"/>
    <col min="11010" max="11010" width="41.7109375" style="6" bestFit="1" customWidth="1"/>
    <col min="11011" max="11011" width="18" style="6" customWidth="1"/>
    <col min="11012" max="11012" width="13.7109375" style="6" customWidth="1"/>
    <col min="11013" max="11264" width="9.140625" style="6"/>
    <col min="11265" max="11265" width="3.28515625" style="6" bestFit="1" customWidth="1"/>
    <col min="11266" max="11266" width="41.7109375" style="6" bestFit="1" customWidth="1"/>
    <col min="11267" max="11267" width="18" style="6" customWidth="1"/>
    <col min="11268" max="11268" width="13.7109375" style="6" customWidth="1"/>
    <col min="11269" max="11520" width="9.140625" style="6"/>
    <col min="11521" max="11521" width="3.28515625" style="6" bestFit="1" customWidth="1"/>
    <col min="11522" max="11522" width="41.7109375" style="6" bestFit="1" customWidth="1"/>
    <col min="11523" max="11523" width="18" style="6" customWidth="1"/>
    <col min="11524" max="11524" width="13.7109375" style="6" customWidth="1"/>
    <col min="11525" max="11776" width="9.140625" style="6"/>
    <col min="11777" max="11777" width="3.28515625" style="6" bestFit="1" customWidth="1"/>
    <col min="11778" max="11778" width="41.7109375" style="6" bestFit="1" customWidth="1"/>
    <col min="11779" max="11779" width="18" style="6" customWidth="1"/>
    <col min="11780" max="11780" width="13.7109375" style="6" customWidth="1"/>
    <col min="11781" max="12032" width="9.140625" style="6"/>
    <col min="12033" max="12033" width="3.28515625" style="6" bestFit="1" customWidth="1"/>
    <col min="12034" max="12034" width="41.7109375" style="6" bestFit="1" customWidth="1"/>
    <col min="12035" max="12035" width="18" style="6" customWidth="1"/>
    <col min="12036" max="12036" width="13.7109375" style="6" customWidth="1"/>
    <col min="12037" max="12288" width="9.140625" style="6"/>
    <col min="12289" max="12289" width="3.28515625" style="6" bestFit="1" customWidth="1"/>
    <col min="12290" max="12290" width="41.7109375" style="6" bestFit="1" customWidth="1"/>
    <col min="12291" max="12291" width="18" style="6" customWidth="1"/>
    <col min="12292" max="12292" width="13.7109375" style="6" customWidth="1"/>
    <col min="12293" max="12544" width="9.140625" style="6"/>
    <col min="12545" max="12545" width="3.28515625" style="6" bestFit="1" customWidth="1"/>
    <col min="12546" max="12546" width="41.7109375" style="6" bestFit="1" customWidth="1"/>
    <col min="12547" max="12547" width="18" style="6" customWidth="1"/>
    <col min="12548" max="12548" width="13.7109375" style="6" customWidth="1"/>
    <col min="12549" max="12800" width="9.140625" style="6"/>
    <col min="12801" max="12801" width="3.28515625" style="6" bestFit="1" customWidth="1"/>
    <col min="12802" max="12802" width="41.7109375" style="6" bestFit="1" customWidth="1"/>
    <col min="12803" max="12803" width="18" style="6" customWidth="1"/>
    <col min="12804" max="12804" width="13.7109375" style="6" customWidth="1"/>
    <col min="12805" max="13056" width="9.140625" style="6"/>
    <col min="13057" max="13057" width="3.28515625" style="6" bestFit="1" customWidth="1"/>
    <col min="13058" max="13058" width="41.7109375" style="6" bestFit="1" customWidth="1"/>
    <col min="13059" max="13059" width="18" style="6" customWidth="1"/>
    <col min="13060" max="13060" width="13.7109375" style="6" customWidth="1"/>
    <col min="13061" max="13312" width="9.140625" style="6"/>
    <col min="13313" max="13313" width="3.28515625" style="6" bestFit="1" customWidth="1"/>
    <col min="13314" max="13314" width="41.7109375" style="6" bestFit="1" customWidth="1"/>
    <col min="13315" max="13315" width="18" style="6" customWidth="1"/>
    <col min="13316" max="13316" width="13.7109375" style="6" customWidth="1"/>
    <col min="13317" max="13568" width="9.140625" style="6"/>
    <col min="13569" max="13569" width="3.28515625" style="6" bestFit="1" customWidth="1"/>
    <col min="13570" max="13570" width="41.7109375" style="6" bestFit="1" customWidth="1"/>
    <col min="13571" max="13571" width="18" style="6" customWidth="1"/>
    <col min="13572" max="13572" width="13.7109375" style="6" customWidth="1"/>
    <col min="13573" max="13824" width="9.140625" style="6"/>
    <col min="13825" max="13825" width="3.28515625" style="6" bestFit="1" customWidth="1"/>
    <col min="13826" max="13826" width="41.7109375" style="6" bestFit="1" customWidth="1"/>
    <col min="13827" max="13827" width="18" style="6" customWidth="1"/>
    <col min="13828" max="13828" width="13.7109375" style="6" customWidth="1"/>
    <col min="13829" max="14080" width="9.140625" style="6"/>
    <col min="14081" max="14081" width="3.28515625" style="6" bestFit="1" customWidth="1"/>
    <col min="14082" max="14082" width="41.7109375" style="6" bestFit="1" customWidth="1"/>
    <col min="14083" max="14083" width="18" style="6" customWidth="1"/>
    <col min="14084" max="14084" width="13.7109375" style="6" customWidth="1"/>
    <col min="14085" max="14336" width="9.140625" style="6"/>
    <col min="14337" max="14337" width="3.28515625" style="6" bestFit="1" customWidth="1"/>
    <col min="14338" max="14338" width="41.7109375" style="6" bestFit="1" customWidth="1"/>
    <col min="14339" max="14339" width="18" style="6" customWidth="1"/>
    <col min="14340" max="14340" width="13.7109375" style="6" customWidth="1"/>
    <col min="14341" max="14592" width="9.140625" style="6"/>
    <col min="14593" max="14593" width="3.28515625" style="6" bestFit="1" customWidth="1"/>
    <col min="14594" max="14594" width="41.7109375" style="6" bestFit="1" customWidth="1"/>
    <col min="14595" max="14595" width="18" style="6" customWidth="1"/>
    <col min="14596" max="14596" width="13.7109375" style="6" customWidth="1"/>
    <col min="14597" max="14848" width="9.140625" style="6"/>
    <col min="14849" max="14849" width="3.28515625" style="6" bestFit="1" customWidth="1"/>
    <col min="14850" max="14850" width="41.7109375" style="6" bestFit="1" customWidth="1"/>
    <col min="14851" max="14851" width="18" style="6" customWidth="1"/>
    <col min="14852" max="14852" width="13.7109375" style="6" customWidth="1"/>
    <col min="14853" max="15104" width="9.140625" style="6"/>
    <col min="15105" max="15105" width="3.28515625" style="6" bestFit="1" customWidth="1"/>
    <col min="15106" max="15106" width="41.7109375" style="6" bestFit="1" customWidth="1"/>
    <col min="15107" max="15107" width="18" style="6" customWidth="1"/>
    <col min="15108" max="15108" width="13.7109375" style="6" customWidth="1"/>
    <col min="15109" max="15360" width="9.140625" style="6"/>
    <col min="15361" max="15361" width="3.28515625" style="6" bestFit="1" customWidth="1"/>
    <col min="15362" max="15362" width="41.7109375" style="6" bestFit="1" customWidth="1"/>
    <col min="15363" max="15363" width="18" style="6" customWidth="1"/>
    <col min="15364" max="15364" width="13.7109375" style="6" customWidth="1"/>
    <col min="15365" max="15616" width="9.140625" style="6"/>
    <col min="15617" max="15617" width="3.28515625" style="6" bestFit="1" customWidth="1"/>
    <col min="15618" max="15618" width="41.7109375" style="6" bestFit="1" customWidth="1"/>
    <col min="15619" max="15619" width="18" style="6" customWidth="1"/>
    <col min="15620" max="15620" width="13.7109375" style="6" customWidth="1"/>
    <col min="15621" max="15872" width="9.140625" style="6"/>
    <col min="15873" max="15873" width="3.28515625" style="6" bestFit="1" customWidth="1"/>
    <col min="15874" max="15874" width="41.7109375" style="6" bestFit="1" customWidth="1"/>
    <col min="15875" max="15875" width="18" style="6" customWidth="1"/>
    <col min="15876" max="15876" width="13.7109375" style="6" customWidth="1"/>
    <col min="15877" max="16128" width="9.140625" style="6"/>
    <col min="16129" max="16129" width="3.28515625" style="6" bestFit="1" customWidth="1"/>
    <col min="16130" max="16130" width="41.7109375" style="6" bestFit="1" customWidth="1"/>
    <col min="16131" max="16131" width="18" style="6" customWidth="1"/>
    <col min="16132" max="16132" width="13.7109375" style="6" customWidth="1"/>
    <col min="16133" max="16384" width="9.140625" style="6"/>
  </cols>
  <sheetData>
    <row r="1" spans="1:7" x14ac:dyDescent="0.25">
      <c r="A1" s="285" t="s">
        <v>337</v>
      </c>
      <c r="B1" s="285"/>
      <c r="C1" s="285"/>
      <c r="D1" s="285"/>
      <c r="E1" s="136"/>
      <c r="F1" s="136"/>
      <c r="G1" s="136"/>
    </row>
    <row r="2" spans="1:7" x14ac:dyDescent="0.25">
      <c r="A2" s="136" t="s">
        <v>224</v>
      </c>
      <c r="B2" s="136"/>
      <c r="C2" s="136"/>
      <c r="D2" s="144"/>
      <c r="E2" s="136"/>
      <c r="F2" s="136"/>
      <c r="G2" s="136"/>
    </row>
    <row r="3" spans="1:7" x14ac:dyDescent="0.25">
      <c r="A3" s="136"/>
      <c r="B3" s="136"/>
      <c r="C3" s="136"/>
      <c r="D3" s="144"/>
      <c r="E3" s="136"/>
      <c r="F3" s="136"/>
      <c r="G3" s="136"/>
    </row>
    <row r="4" spans="1:7" ht="15.75" thickBot="1" x14ac:dyDescent="0.3">
      <c r="A4" s="133"/>
      <c r="B4" s="133"/>
      <c r="C4" s="133"/>
      <c r="D4" s="143" t="s">
        <v>211</v>
      </c>
      <c r="E4" s="133"/>
      <c r="F4" s="133"/>
      <c r="G4" s="133"/>
    </row>
    <row r="5" spans="1:7" s="135" customFormat="1" ht="15.75" thickBot="1" x14ac:dyDescent="0.3">
      <c r="A5" s="150"/>
      <c r="B5" s="151" t="s">
        <v>215</v>
      </c>
      <c r="C5" s="152" t="s">
        <v>216</v>
      </c>
      <c r="D5" s="145" t="s">
        <v>217</v>
      </c>
    </row>
    <row r="6" spans="1:7" x14ac:dyDescent="0.25">
      <c r="A6" s="153">
        <v>1</v>
      </c>
      <c r="B6" s="154" t="s">
        <v>225</v>
      </c>
      <c r="C6" s="163">
        <v>3000000</v>
      </c>
      <c r="D6" s="163">
        <v>3050000</v>
      </c>
    </row>
    <row r="7" spans="1:7" x14ac:dyDescent="0.25">
      <c r="A7" s="155">
        <v>2</v>
      </c>
      <c r="B7" s="156" t="s">
        <v>226</v>
      </c>
      <c r="C7" s="84">
        <v>120000</v>
      </c>
      <c r="D7" s="146">
        <v>120000</v>
      </c>
    </row>
    <row r="8" spans="1:7" x14ac:dyDescent="0.25">
      <c r="A8" s="155">
        <v>3</v>
      </c>
      <c r="B8" s="156" t="s">
        <v>227</v>
      </c>
      <c r="C8" s="84">
        <v>100000</v>
      </c>
      <c r="D8" s="146">
        <v>100000</v>
      </c>
    </row>
    <row r="9" spans="1:7" x14ac:dyDescent="0.25">
      <c r="A9" s="155">
        <v>4</v>
      </c>
      <c r="B9" s="156" t="s">
        <v>228</v>
      </c>
      <c r="C9" s="84">
        <v>3650000</v>
      </c>
      <c r="D9" s="146">
        <v>3650000</v>
      </c>
    </row>
    <row r="10" spans="1:7" x14ac:dyDescent="0.25">
      <c r="A10" s="155">
        <v>5</v>
      </c>
      <c r="B10" s="156" t="s">
        <v>229</v>
      </c>
      <c r="C10" s="84">
        <v>1270000</v>
      </c>
      <c r="D10" s="146">
        <v>1270000</v>
      </c>
    </row>
    <row r="11" spans="1:7" x14ac:dyDescent="0.25">
      <c r="A11" s="155">
        <v>6</v>
      </c>
      <c r="B11" s="156" t="s">
        <v>230</v>
      </c>
      <c r="C11" s="84">
        <v>200000</v>
      </c>
      <c r="D11" s="146">
        <v>300000</v>
      </c>
    </row>
    <row r="12" spans="1:7" x14ac:dyDescent="0.25">
      <c r="A12" s="155">
        <v>7</v>
      </c>
      <c r="B12" s="156" t="s">
        <v>231</v>
      </c>
      <c r="C12" s="84">
        <v>100000</v>
      </c>
      <c r="D12" s="146">
        <v>100000</v>
      </c>
    </row>
    <row r="13" spans="1:7" x14ac:dyDescent="0.25">
      <c r="A13" s="155">
        <v>8</v>
      </c>
      <c r="B13" s="156" t="s">
        <v>232</v>
      </c>
      <c r="C13" s="84">
        <v>450000</v>
      </c>
      <c r="D13" s="146">
        <v>500000</v>
      </c>
    </row>
    <row r="14" spans="1:7" x14ac:dyDescent="0.25">
      <c r="A14" s="155">
        <v>9</v>
      </c>
      <c r="B14" s="156" t="s">
        <v>233</v>
      </c>
      <c r="C14" s="84">
        <v>2000000</v>
      </c>
      <c r="D14" s="149">
        <v>2000000</v>
      </c>
    </row>
    <row r="15" spans="1:7" x14ac:dyDescent="0.25">
      <c r="A15" s="155">
        <v>10</v>
      </c>
      <c r="B15" s="156" t="s">
        <v>234</v>
      </c>
      <c r="C15" s="84">
        <v>10552496</v>
      </c>
      <c r="D15" s="149">
        <v>10552496</v>
      </c>
    </row>
    <row r="16" spans="1:7" x14ac:dyDescent="0.25">
      <c r="A16" s="155">
        <v>11</v>
      </c>
      <c r="B16" s="156" t="s">
        <v>235</v>
      </c>
      <c r="C16" s="84">
        <v>800000</v>
      </c>
      <c r="D16" s="146">
        <v>930000</v>
      </c>
    </row>
    <row r="17" spans="1:4" x14ac:dyDescent="0.25">
      <c r="A17" s="155">
        <v>12</v>
      </c>
      <c r="B17" s="156" t="s">
        <v>236</v>
      </c>
      <c r="C17" s="84">
        <v>2640000</v>
      </c>
      <c r="D17" s="146">
        <v>2640000</v>
      </c>
    </row>
    <row r="18" spans="1:4" x14ac:dyDescent="0.25">
      <c r="A18" s="155">
        <v>13</v>
      </c>
      <c r="B18" s="156" t="s">
        <v>237</v>
      </c>
      <c r="C18" s="84">
        <v>300000</v>
      </c>
      <c r="D18" s="146">
        <v>300000</v>
      </c>
    </row>
    <row r="19" spans="1:4" x14ac:dyDescent="0.25">
      <c r="A19" s="155">
        <v>14</v>
      </c>
      <c r="B19" s="156" t="s">
        <v>238</v>
      </c>
      <c r="C19" s="84">
        <v>135000</v>
      </c>
      <c r="D19" s="146">
        <v>235000</v>
      </c>
    </row>
    <row r="20" spans="1:4" x14ac:dyDescent="0.25">
      <c r="A20" s="155">
        <v>15</v>
      </c>
      <c r="B20" s="156" t="s">
        <v>239</v>
      </c>
      <c r="C20" s="84">
        <v>600000</v>
      </c>
      <c r="D20" s="146">
        <v>600000</v>
      </c>
    </row>
    <row r="21" spans="1:4" x14ac:dyDescent="0.25">
      <c r="A21" s="155">
        <v>16</v>
      </c>
      <c r="B21" s="156" t="s">
        <v>240</v>
      </c>
      <c r="C21" s="84">
        <v>1500000</v>
      </c>
      <c r="D21" s="146">
        <v>1600000</v>
      </c>
    </row>
    <row r="22" spans="1:4" ht="30" x14ac:dyDescent="0.25">
      <c r="A22" s="155">
        <v>17</v>
      </c>
      <c r="B22" s="156" t="s">
        <v>241</v>
      </c>
      <c r="C22" s="84">
        <v>300000</v>
      </c>
      <c r="D22" s="147">
        <v>350000</v>
      </c>
    </row>
    <row r="23" spans="1:4" ht="45" x14ac:dyDescent="0.25">
      <c r="A23" s="153">
        <v>18</v>
      </c>
      <c r="B23" s="156" t="s">
        <v>242</v>
      </c>
      <c r="C23" s="84">
        <v>100000</v>
      </c>
      <c r="D23" s="148">
        <v>100000</v>
      </c>
    </row>
    <row r="24" spans="1:4" x14ac:dyDescent="0.25">
      <c r="A24" s="155">
        <v>19</v>
      </c>
      <c r="B24" s="156" t="s">
        <v>243</v>
      </c>
      <c r="C24" s="84">
        <v>19009375</v>
      </c>
      <c r="D24" s="148">
        <v>19009375</v>
      </c>
    </row>
    <row r="25" spans="1:4" x14ac:dyDescent="0.25">
      <c r="A25" s="155">
        <v>20</v>
      </c>
      <c r="B25" s="156" t="s">
        <v>261</v>
      </c>
      <c r="C25" s="84">
        <v>135000</v>
      </c>
      <c r="D25" s="148">
        <v>185000</v>
      </c>
    </row>
    <row r="26" spans="1:4" ht="15.75" thickBot="1" x14ac:dyDescent="0.3">
      <c r="A26" s="233">
        <v>21</v>
      </c>
      <c r="B26" s="234" t="s">
        <v>262</v>
      </c>
      <c r="C26" s="166">
        <v>0</v>
      </c>
      <c r="D26" s="235">
        <v>150000</v>
      </c>
    </row>
    <row r="27" spans="1:4" ht="15.75" thickBot="1" x14ac:dyDescent="0.3">
      <c r="A27" s="157"/>
      <c r="B27" s="158" t="s">
        <v>17</v>
      </c>
      <c r="C27" s="159">
        <f>SUM(C6:C26)</f>
        <v>46961871</v>
      </c>
      <c r="D27" s="159">
        <f>SUM(D6:D26)</f>
        <v>47741871</v>
      </c>
    </row>
    <row r="28" spans="1:4" x14ac:dyDescent="0.25">
      <c r="A28" s="60"/>
      <c r="B28" s="160"/>
      <c r="C28" s="161"/>
    </row>
    <row r="29" spans="1:4" x14ac:dyDescent="0.25">
      <c r="B29" s="4"/>
      <c r="C29" s="162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G1"/>
    </sheetView>
  </sheetViews>
  <sheetFormatPr defaultRowHeight="15" x14ac:dyDescent="0.25"/>
  <cols>
    <col min="3" max="3" width="38.85546875" bestFit="1" customWidth="1"/>
    <col min="4" max="4" width="15.42578125" bestFit="1" customWidth="1"/>
    <col min="5" max="5" width="13.42578125" customWidth="1"/>
    <col min="6" max="6" width="13.140625" customWidth="1"/>
    <col min="7" max="7" width="13" customWidth="1"/>
    <col min="8" max="8" width="12.28515625" bestFit="1" customWidth="1"/>
  </cols>
  <sheetData>
    <row r="1" spans="1:8" x14ac:dyDescent="0.25">
      <c r="A1" s="285" t="s">
        <v>338</v>
      </c>
      <c r="B1" s="285"/>
      <c r="C1" s="285"/>
      <c r="D1" s="285"/>
      <c r="E1" s="285"/>
      <c r="F1" s="285"/>
      <c r="G1" s="285"/>
    </row>
    <row r="2" spans="1:8" x14ac:dyDescent="0.25">
      <c r="A2" s="285" t="s">
        <v>257</v>
      </c>
      <c r="B2" s="285"/>
      <c r="C2" s="285"/>
      <c r="D2" s="285"/>
      <c r="E2" s="285"/>
      <c r="F2" s="285"/>
      <c r="G2" s="285"/>
    </row>
    <row r="3" spans="1:8" ht="15.75" thickBot="1" x14ac:dyDescent="0.3">
      <c r="D3" s="85"/>
      <c r="E3" s="85"/>
      <c r="F3" s="85"/>
      <c r="G3" s="85" t="s">
        <v>211</v>
      </c>
    </row>
    <row r="4" spans="1:8" ht="45.75" thickBot="1" x14ac:dyDescent="0.3">
      <c r="B4" s="70" t="s">
        <v>121</v>
      </c>
      <c r="C4" s="71" t="s">
        <v>122</v>
      </c>
      <c r="D4" s="70" t="s">
        <v>251</v>
      </c>
      <c r="E4" s="92" t="s">
        <v>253</v>
      </c>
      <c r="F4" s="92" t="s">
        <v>250</v>
      </c>
      <c r="G4" s="70" t="s">
        <v>206</v>
      </c>
    </row>
    <row r="5" spans="1:8" x14ac:dyDescent="0.25">
      <c r="B5" s="67" t="s">
        <v>123</v>
      </c>
      <c r="C5" s="68" t="s">
        <v>124</v>
      </c>
      <c r="D5" s="69">
        <v>56846000</v>
      </c>
      <c r="E5" s="69">
        <v>77004295</v>
      </c>
      <c r="F5" s="69">
        <v>77004295</v>
      </c>
      <c r="G5" s="103">
        <f>F5/E5</f>
        <v>1</v>
      </c>
    </row>
    <row r="6" spans="1:8" x14ac:dyDescent="0.25">
      <c r="B6" s="63" t="s">
        <v>125</v>
      </c>
      <c r="C6" s="64" t="s">
        <v>126</v>
      </c>
      <c r="D6" s="66">
        <v>12100000</v>
      </c>
      <c r="E6" s="66">
        <v>14332975</v>
      </c>
      <c r="F6" s="66">
        <v>14332861</v>
      </c>
      <c r="G6" s="103">
        <f t="shared" ref="G6:G13" si="0">F6/E6</f>
        <v>0.99999204631278571</v>
      </c>
    </row>
    <row r="7" spans="1:8" x14ac:dyDescent="0.25">
      <c r="B7" s="63" t="s">
        <v>127</v>
      </c>
      <c r="C7" s="64" t="s">
        <v>128</v>
      </c>
      <c r="D7" s="66">
        <v>407953470</v>
      </c>
      <c r="E7" s="66">
        <v>463668357</v>
      </c>
      <c r="F7" s="66">
        <v>442708686</v>
      </c>
      <c r="G7" s="103">
        <f t="shared" si="0"/>
        <v>0.95479598578688429</v>
      </c>
    </row>
    <row r="8" spans="1:8" x14ac:dyDescent="0.25">
      <c r="B8" s="63" t="s">
        <v>172</v>
      </c>
      <c r="C8" s="65" t="s">
        <v>130</v>
      </c>
      <c r="D8" s="66">
        <v>80000000</v>
      </c>
      <c r="E8" s="66">
        <v>80600000</v>
      </c>
      <c r="F8" s="66">
        <v>37474000</v>
      </c>
      <c r="G8" s="103">
        <f t="shared" si="0"/>
        <v>0.46493796526054593</v>
      </c>
    </row>
    <row r="9" spans="1:8" x14ac:dyDescent="0.25">
      <c r="B9" s="63" t="s">
        <v>173</v>
      </c>
      <c r="C9" s="65" t="s">
        <v>132</v>
      </c>
      <c r="D9" s="66">
        <v>360138000</v>
      </c>
      <c r="E9" s="66">
        <v>459100653</v>
      </c>
      <c r="F9" s="66">
        <v>202484402</v>
      </c>
      <c r="G9" s="103">
        <f t="shared" si="0"/>
        <v>0.44104577215663426</v>
      </c>
    </row>
    <row r="10" spans="1:8" x14ac:dyDescent="0.25">
      <c r="B10" s="63" t="s">
        <v>133</v>
      </c>
      <c r="C10" s="64" t="s">
        <v>134</v>
      </c>
      <c r="D10" s="66">
        <v>424536000</v>
      </c>
      <c r="E10" s="66">
        <v>822452914</v>
      </c>
      <c r="F10" s="66">
        <v>502498212</v>
      </c>
      <c r="G10" s="103">
        <f t="shared" si="0"/>
        <v>0.61097505212316627</v>
      </c>
    </row>
    <row r="11" spans="1:8" x14ac:dyDescent="0.25">
      <c r="B11" s="63" t="s">
        <v>174</v>
      </c>
      <c r="C11" s="64" t="s">
        <v>13</v>
      </c>
      <c r="D11" s="66">
        <v>156500000</v>
      </c>
      <c r="E11" s="66">
        <v>168417000</v>
      </c>
      <c r="F11" s="66">
        <v>57757615</v>
      </c>
      <c r="G11" s="103">
        <f t="shared" si="0"/>
        <v>0.34294409115469343</v>
      </c>
      <c r="H11" s="107"/>
    </row>
    <row r="12" spans="1:8" x14ac:dyDescent="0.25">
      <c r="B12" s="63" t="s">
        <v>175</v>
      </c>
      <c r="C12" s="64" t="s">
        <v>176</v>
      </c>
      <c r="D12" s="66">
        <v>0</v>
      </c>
      <c r="E12" s="66">
        <v>3090000</v>
      </c>
      <c r="F12" s="66">
        <v>3089382</v>
      </c>
      <c r="G12" s="103">
        <f t="shared" si="0"/>
        <v>0.99980000000000002</v>
      </c>
      <c r="H12" s="107"/>
    </row>
    <row r="13" spans="1:8" ht="15.75" thickBot="1" x14ac:dyDescent="0.3">
      <c r="B13" s="96" t="s">
        <v>177</v>
      </c>
      <c r="C13" s="97" t="s">
        <v>178</v>
      </c>
      <c r="D13" s="98">
        <v>719105000</v>
      </c>
      <c r="E13" s="98">
        <v>1055169509</v>
      </c>
      <c r="F13" s="98">
        <v>1038724809</v>
      </c>
      <c r="G13" s="103">
        <f t="shared" si="0"/>
        <v>0.98441511069099707</v>
      </c>
    </row>
    <row r="14" spans="1:8" ht="15.75" thickBot="1" x14ac:dyDescent="0.3">
      <c r="B14" s="75" t="s">
        <v>141</v>
      </c>
      <c r="C14" s="76" t="s">
        <v>142</v>
      </c>
      <c r="D14" s="77">
        <f>SUM(D5:D13)</f>
        <v>2217178470</v>
      </c>
      <c r="E14" s="77">
        <f>SUM(E5:E13)</f>
        <v>3143835703</v>
      </c>
      <c r="F14" s="77">
        <f>SUM(F5:F13)</f>
        <v>2376074262</v>
      </c>
      <c r="G14" s="104">
        <f>F14/E14</f>
        <v>0.75578830653670459</v>
      </c>
    </row>
    <row r="15" spans="1:8" x14ac:dyDescent="0.25">
      <c r="B15" s="67" t="s">
        <v>143</v>
      </c>
      <c r="C15" s="68" t="s">
        <v>144</v>
      </c>
      <c r="D15" s="69">
        <v>355781470</v>
      </c>
      <c r="E15" s="69">
        <v>422963533</v>
      </c>
      <c r="F15" s="69">
        <v>435984429</v>
      </c>
      <c r="G15" s="103">
        <f>F15/E15</f>
        <v>1.0307849140270917</v>
      </c>
    </row>
    <row r="16" spans="1:8" x14ac:dyDescent="0.25">
      <c r="B16" s="63" t="s">
        <v>62</v>
      </c>
      <c r="C16" s="64" t="s">
        <v>179</v>
      </c>
      <c r="D16" s="66">
        <v>50000000</v>
      </c>
      <c r="E16" s="66">
        <v>387923296</v>
      </c>
      <c r="F16" s="66">
        <v>387059036</v>
      </c>
      <c r="G16" s="103">
        <f t="shared" ref="G16:G22" si="1">F16/E16</f>
        <v>0.99777208533513806</v>
      </c>
    </row>
    <row r="17" spans="2:10" x14ac:dyDescent="0.25">
      <c r="B17" s="63" t="s">
        <v>95</v>
      </c>
      <c r="C17" s="64" t="s">
        <v>94</v>
      </c>
      <c r="D17" s="66">
        <v>1076000000</v>
      </c>
      <c r="E17" s="66">
        <v>1166598024</v>
      </c>
      <c r="F17" s="66">
        <v>1166771999</v>
      </c>
      <c r="G17" s="103">
        <f t="shared" si="1"/>
        <v>1.0001491302028813</v>
      </c>
    </row>
    <row r="18" spans="2:10" x14ac:dyDescent="0.25">
      <c r="B18" s="63" t="s">
        <v>149</v>
      </c>
      <c r="C18" s="64" t="s">
        <v>150</v>
      </c>
      <c r="D18" s="66">
        <v>107138000</v>
      </c>
      <c r="E18" s="66">
        <v>231938963</v>
      </c>
      <c r="F18" s="66">
        <v>231726637</v>
      </c>
      <c r="G18" s="103">
        <f t="shared" si="1"/>
        <v>0.99908456088078657</v>
      </c>
    </row>
    <row r="19" spans="2:10" x14ac:dyDescent="0.25">
      <c r="B19" s="63" t="s">
        <v>212</v>
      </c>
      <c r="C19" s="64" t="s">
        <v>213</v>
      </c>
      <c r="D19" s="66">
        <v>0</v>
      </c>
      <c r="E19" s="66">
        <v>0</v>
      </c>
      <c r="F19" s="66">
        <v>0</v>
      </c>
      <c r="G19" s="103"/>
    </row>
    <row r="20" spans="2:10" x14ac:dyDescent="0.25">
      <c r="B20" s="63" t="s">
        <v>165</v>
      </c>
      <c r="C20" s="64" t="s">
        <v>166</v>
      </c>
      <c r="D20" s="66">
        <v>0</v>
      </c>
      <c r="E20" s="66">
        <v>6200000</v>
      </c>
      <c r="F20" s="66">
        <v>6622227</v>
      </c>
      <c r="G20" s="103">
        <f t="shared" si="1"/>
        <v>1.068101129032258</v>
      </c>
    </row>
    <row r="21" spans="2:10" x14ac:dyDescent="0.25">
      <c r="B21" s="63" t="s">
        <v>180</v>
      </c>
      <c r="C21" s="64" t="s">
        <v>181</v>
      </c>
      <c r="D21" s="66">
        <v>0</v>
      </c>
      <c r="E21" s="66">
        <v>18255000</v>
      </c>
      <c r="F21" s="66">
        <v>20622707</v>
      </c>
      <c r="G21" s="103">
        <f t="shared" si="1"/>
        <v>1.1297018351136674</v>
      </c>
    </row>
    <row r="22" spans="2:10" ht="15.75" thickBot="1" x14ac:dyDescent="0.3">
      <c r="B22" s="72" t="s">
        <v>153</v>
      </c>
      <c r="C22" s="73" t="s">
        <v>154</v>
      </c>
      <c r="D22" s="74">
        <v>628259000</v>
      </c>
      <c r="E22" s="74">
        <v>909956887</v>
      </c>
      <c r="F22" s="74">
        <v>621222672</v>
      </c>
      <c r="G22" s="103">
        <f t="shared" si="1"/>
        <v>0.68269462089361599</v>
      </c>
      <c r="H22" s="165"/>
      <c r="I22" s="164"/>
      <c r="J22" s="164"/>
    </row>
    <row r="23" spans="2:10" ht="15.75" thickBot="1" x14ac:dyDescent="0.3">
      <c r="B23" s="75" t="s">
        <v>141</v>
      </c>
      <c r="C23" s="76" t="s">
        <v>155</v>
      </c>
      <c r="D23" s="77">
        <f>SUM(D15:D22)</f>
        <v>2217178470</v>
      </c>
      <c r="E23" s="77">
        <f>SUM(E15:E22)</f>
        <v>3143835703</v>
      </c>
      <c r="F23" s="77">
        <f>SUM(F15:F22)</f>
        <v>2870009707</v>
      </c>
      <c r="G23" s="104">
        <f>F23/E23</f>
        <v>0.91290066597987229</v>
      </c>
    </row>
    <row r="24" spans="2:10" x14ac:dyDescent="0.25">
      <c r="D24" s="107"/>
      <c r="E24" s="107"/>
      <c r="F24" s="107"/>
    </row>
    <row r="25" spans="2:10" x14ac:dyDescent="0.25">
      <c r="G25" s="107">
        <f>SUM(F23-F14)</f>
        <v>493935445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sqref="A1:G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6.140625" customWidth="1"/>
    <col min="5" max="7" width="13.42578125" customWidth="1"/>
  </cols>
  <sheetData>
    <row r="1" spans="1:17" s="6" customFormat="1" x14ac:dyDescent="0.25">
      <c r="A1" s="278" t="s">
        <v>339</v>
      </c>
      <c r="B1" s="307"/>
      <c r="C1" s="307"/>
      <c r="D1" s="307"/>
      <c r="E1" s="307"/>
      <c r="F1" s="307"/>
      <c r="G1" s="307"/>
      <c r="H1" s="2"/>
      <c r="I1" s="2"/>
      <c r="J1" s="2"/>
      <c r="K1" s="2"/>
      <c r="L1" s="2"/>
      <c r="M1" s="2"/>
      <c r="N1" s="2"/>
      <c r="O1" s="2"/>
      <c r="P1" s="2"/>
    </row>
    <row r="2" spans="1:17" s="6" customFormat="1" x14ac:dyDescent="0.25">
      <c r="A2" s="278" t="s">
        <v>256</v>
      </c>
      <c r="B2" s="278"/>
      <c r="C2" s="278"/>
      <c r="D2" s="278"/>
      <c r="E2" s="278"/>
      <c r="F2" s="278"/>
      <c r="G2" s="278"/>
      <c r="H2" s="2"/>
      <c r="I2" s="2"/>
      <c r="J2" s="2"/>
      <c r="K2" s="2"/>
      <c r="L2" s="2"/>
      <c r="M2" s="2"/>
      <c r="N2" s="2"/>
      <c r="O2" s="2"/>
      <c r="P2" s="2"/>
    </row>
    <row r="3" spans="1:17" s="6" customFormat="1" ht="15.75" thickBot="1" x14ac:dyDescent="0.3">
      <c r="D3" s="1"/>
      <c r="E3" s="1"/>
      <c r="F3" s="1"/>
      <c r="G3" s="1" t="s">
        <v>0</v>
      </c>
      <c r="P3" s="1"/>
      <c r="Q3"/>
    </row>
    <row r="4" spans="1:17" ht="45.75" thickBot="1" x14ac:dyDescent="0.3">
      <c r="B4" s="171" t="s">
        <v>121</v>
      </c>
      <c r="C4" s="70" t="s">
        <v>122</v>
      </c>
      <c r="D4" s="70" t="s">
        <v>251</v>
      </c>
      <c r="E4" s="92" t="s">
        <v>253</v>
      </c>
      <c r="F4" s="92" t="s">
        <v>250</v>
      </c>
      <c r="G4" s="70" t="s">
        <v>206</v>
      </c>
    </row>
    <row r="5" spans="1:17" x14ac:dyDescent="0.25">
      <c r="B5" s="167" t="s">
        <v>123</v>
      </c>
      <c r="C5" s="182" t="s">
        <v>124</v>
      </c>
      <c r="D5" s="177">
        <v>179050000</v>
      </c>
      <c r="E5" s="62">
        <v>183588883</v>
      </c>
      <c r="F5" s="62">
        <v>182719517</v>
      </c>
      <c r="G5" s="99">
        <f>F5/E5</f>
        <v>0.99526460433881503</v>
      </c>
    </row>
    <row r="6" spans="1:17" x14ac:dyDescent="0.25">
      <c r="B6" s="168" t="s">
        <v>125</v>
      </c>
      <c r="C6" s="63" t="s">
        <v>126</v>
      </c>
      <c r="D6" s="177">
        <v>41000000</v>
      </c>
      <c r="E6" s="62">
        <v>42002000</v>
      </c>
      <c r="F6" s="62">
        <v>41951644</v>
      </c>
      <c r="G6" s="99">
        <f t="shared" ref="G6:G9" si="0">F6/E6</f>
        <v>0.9988011047092995</v>
      </c>
    </row>
    <row r="7" spans="1:17" x14ac:dyDescent="0.25">
      <c r="B7" s="168" t="s">
        <v>127</v>
      </c>
      <c r="C7" s="63" t="s">
        <v>128</v>
      </c>
      <c r="D7" s="177">
        <v>45661000</v>
      </c>
      <c r="E7" s="62">
        <v>45433720</v>
      </c>
      <c r="F7" s="62">
        <v>34219103</v>
      </c>
      <c r="G7" s="99">
        <f t="shared" si="0"/>
        <v>0.75316533623044735</v>
      </c>
    </row>
    <row r="8" spans="1:17" x14ac:dyDescent="0.25">
      <c r="B8" s="183" t="s">
        <v>129</v>
      </c>
      <c r="C8" s="137" t="s">
        <v>130</v>
      </c>
      <c r="D8" s="177">
        <v>0</v>
      </c>
      <c r="E8" s="62">
        <v>0</v>
      </c>
      <c r="F8" s="62">
        <v>0</v>
      </c>
      <c r="G8" s="99"/>
    </row>
    <row r="9" spans="1:17" x14ac:dyDescent="0.25">
      <c r="B9" s="168" t="s">
        <v>133</v>
      </c>
      <c r="C9" s="63" t="s">
        <v>134</v>
      </c>
      <c r="D9" s="177">
        <v>8382000</v>
      </c>
      <c r="E9" s="62">
        <v>8382000</v>
      </c>
      <c r="F9" s="62">
        <v>3663732</v>
      </c>
      <c r="G9" s="99">
        <f t="shared" si="0"/>
        <v>0.43709520400858981</v>
      </c>
    </row>
    <row r="10" spans="1:17" ht="15.75" thickBot="1" x14ac:dyDescent="0.3">
      <c r="B10" s="184" t="s">
        <v>135</v>
      </c>
      <c r="C10" s="185" t="s">
        <v>136</v>
      </c>
      <c r="D10" s="178">
        <f>SUM('[1]076010'!A6)</f>
        <v>0</v>
      </c>
      <c r="E10" s="95">
        <v>0</v>
      </c>
      <c r="F10" s="95">
        <v>0</v>
      </c>
      <c r="G10" s="102"/>
    </row>
    <row r="11" spans="1:17" ht="15.75" thickBot="1" x14ac:dyDescent="0.3">
      <c r="B11" s="174" t="s">
        <v>141</v>
      </c>
      <c r="C11" s="181" t="s">
        <v>142</v>
      </c>
      <c r="D11" s="180">
        <f>SUM(D5:D10)</f>
        <v>274093000</v>
      </c>
      <c r="E11" s="94">
        <f>SUM(E5:E10)</f>
        <v>279406603</v>
      </c>
      <c r="F11" s="94">
        <f>SUM(F5:F10)</f>
        <v>262553996</v>
      </c>
      <c r="G11" s="101">
        <f>F11/E11</f>
        <v>0.93968429228567663</v>
      </c>
    </row>
    <row r="12" spans="1:17" x14ac:dyDescent="0.25">
      <c r="B12" s="167" t="s">
        <v>143</v>
      </c>
      <c r="C12" s="67" t="s">
        <v>144</v>
      </c>
      <c r="D12" s="176">
        <v>0</v>
      </c>
      <c r="E12" s="93">
        <v>0</v>
      </c>
      <c r="F12" s="93">
        <v>0</v>
      </c>
      <c r="G12" s="100"/>
    </row>
    <row r="13" spans="1:17" x14ac:dyDescent="0.25">
      <c r="B13" s="168" t="s">
        <v>149</v>
      </c>
      <c r="C13" s="63" t="s">
        <v>150</v>
      </c>
      <c r="D13" s="177">
        <v>2032000</v>
      </c>
      <c r="E13" s="62">
        <v>2537000</v>
      </c>
      <c r="F13" s="62">
        <v>2346476</v>
      </c>
      <c r="G13" s="100">
        <f t="shared" ref="G13" si="1">F13/E13</f>
        <v>0.92490185258178947</v>
      </c>
    </row>
    <row r="14" spans="1:17" x14ac:dyDescent="0.25">
      <c r="B14" s="168" t="s">
        <v>165</v>
      </c>
      <c r="C14" s="63" t="s">
        <v>166</v>
      </c>
      <c r="D14" s="177">
        <v>0</v>
      </c>
      <c r="E14" s="62"/>
      <c r="F14" s="62"/>
      <c r="G14" s="100"/>
    </row>
    <row r="15" spans="1:17" ht="15.75" thickBot="1" x14ac:dyDescent="0.3">
      <c r="B15" s="172" t="s">
        <v>153</v>
      </c>
      <c r="C15" s="96" t="s">
        <v>154</v>
      </c>
      <c r="D15" s="178">
        <v>272061000</v>
      </c>
      <c r="E15" s="95">
        <v>276869603</v>
      </c>
      <c r="F15" s="95">
        <v>260850536</v>
      </c>
      <c r="G15" s="102">
        <f>F15/E15</f>
        <v>0.94214219680879885</v>
      </c>
      <c r="H15" s="164"/>
      <c r="I15" s="164"/>
      <c r="J15" s="164"/>
    </row>
    <row r="16" spans="1:17" ht="15.75" thickBot="1" x14ac:dyDescent="0.3">
      <c r="B16" s="174" t="s">
        <v>141</v>
      </c>
      <c r="C16" s="181" t="s">
        <v>155</v>
      </c>
      <c r="D16" s="180">
        <f>SUM(D12:D15)</f>
        <v>274093000</v>
      </c>
      <c r="E16" s="94">
        <f>SUM(E12:E15)</f>
        <v>279406603</v>
      </c>
      <c r="F16" s="94">
        <f>SUM(F12:F15)</f>
        <v>263197012</v>
      </c>
      <c r="G16" s="101">
        <f>F16/E16</f>
        <v>0.94198565522089683</v>
      </c>
    </row>
    <row r="17" spans="4:6" x14ac:dyDescent="0.25">
      <c r="D17" s="107"/>
      <c r="F17" s="10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 mell.</vt:lpstr>
      <vt:lpstr>2.sz. mell.</vt:lpstr>
      <vt:lpstr>3.sz. mell.</vt:lpstr>
      <vt:lpstr>4. sz. mell.</vt:lpstr>
      <vt:lpstr>5.sz. mell.</vt:lpstr>
      <vt:lpstr>6.sz. mell.</vt:lpstr>
      <vt:lpstr>7.sz. mell.</vt:lpstr>
      <vt:lpstr>8.sz. mell.</vt:lpstr>
      <vt:lpstr>9.sz. mell.</vt:lpstr>
      <vt:lpstr>10.sz. mell.</vt:lpstr>
      <vt:lpstr>11.sz. mell.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Petz</cp:lastModifiedBy>
  <cp:lastPrinted>2018-05-03T07:42:22Z</cp:lastPrinted>
  <dcterms:created xsi:type="dcterms:W3CDTF">2013-02-12T14:58:30Z</dcterms:created>
  <dcterms:modified xsi:type="dcterms:W3CDTF">2018-05-03T07:42:25Z</dcterms:modified>
</cp:coreProperties>
</file>