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1.1.sz.mell." sheetId="1" r:id="rId1"/>
    <sheet name="1.2.sz.mell." sheetId="2" r:id="rId2"/>
    <sheet name="1.3.sz.mell." sheetId="3" r:id="rId3"/>
    <sheet name="1.4.sz.mell. " sheetId="4" r:id="rId4"/>
    <sheet name="2.1.sz.mell " sheetId="5" r:id="rId5"/>
    <sheet name="2.2.sz.mell . " sheetId="6" r:id="rId6"/>
    <sheet name="6.sz.mell." sheetId="7" r:id="rId7"/>
    <sheet name="8.1 sz. mell." sheetId="8" r:id="rId8"/>
    <sheet name="9.1. sz. mell." sheetId="9" r:id="rId9"/>
    <sheet name="9.1.1. sz. mell." sheetId="10" r:id="rId10"/>
    <sheet name="9.1.2. sz. mell." sheetId="11" r:id="rId11"/>
    <sheet name="9.2. sz. mell. " sheetId="12" r:id="rId12"/>
    <sheet name="9.2.3. sz. mell." sheetId="13" r:id="rId13"/>
    <sheet name="9.3. sz. mell " sheetId="14" r:id="rId14"/>
    <sheet name="9.3.1. sz. mell EOI " sheetId="15" r:id="rId15"/>
    <sheet name="9.4. sz. mell VMK " sheetId="16" r:id="rId16"/>
    <sheet name="9.4.1. sz. mell VMK" sheetId="17" r:id="rId17"/>
    <sheet name="9.5. sz. mell VPM " sheetId="18" r:id="rId18"/>
    <sheet name="9.5.1. sz. mell VPM " sheetId="19" r:id="rId19"/>
    <sheet name="9.7. sz. mell TISZEK " sheetId="20" r:id="rId20"/>
    <sheet name="9.7.1. sz. mell TISZEK" sheetId="21" r:id="rId21"/>
    <sheet name="9.7.2. sz. mell TISZEK" sheetId="22" r:id="rId22"/>
    <sheet name="int.összesítő" sheetId="23" r:id="rId23"/>
    <sheet name="tartalék" sheetId="24" r:id="rId24"/>
    <sheet name="3.sz tájékoztató t." sheetId="25" r:id="rId25"/>
    <sheet name="4.sz. tájékoztató " sheetId="26" r:id="rId26"/>
    <sheet name="5.sz tájékoztató t." sheetId="27" r:id="rId27"/>
    <sheet name="szakfeladatos Önk. " sheetId="28" r:id="rId28"/>
  </sheets>
  <externalReferences>
    <externalReference r:id="rId31"/>
    <externalReference r:id="rId32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mell.'!$1:$6</definedName>
    <definedName name="_xlnm.Print_Titles" localSheetId="10">'9.1.2. sz. mell.'!$1:$6</definedName>
    <definedName name="_xlnm.Print_Titles" localSheetId="11">'9.2. sz. mell. '!$1:$6</definedName>
    <definedName name="_xlnm.Print_Titles" localSheetId="12">'9.2.3. sz. mell.'!$1:$6</definedName>
    <definedName name="_xlnm.Print_Titles" localSheetId="13">'9.3. sz. mell '!$1:$6</definedName>
    <definedName name="_xlnm.Print_Titles" localSheetId="14">'9.3.1. sz. mell EOI '!$1:$6</definedName>
    <definedName name="_xlnm.Print_Titles" localSheetId="15">'9.4. sz. mell VMK '!$1:$6</definedName>
    <definedName name="_xlnm.Print_Titles" localSheetId="16">'9.4.1. sz. mell VMK'!$1:$6</definedName>
    <definedName name="_xlnm.Print_Titles" localSheetId="17">'9.5. sz. mell VPM '!$1:$6</definedName>
    <definedName name="_xlnm.Print_Titles" localSheetId="18">'9.5.1. sz. mell VPM '!$1:$6</definedName>
    <definedName name="_xlnm.Print_Titles" localSheetId="19">'9.7. sz. mell TISZEK '!$1:$6</definedName>
    <definedName name="_xlnm.Print_Titles" localSheetId="20">'9.7.1. sz. mell TISZEK'!$1:$6</definedName>
    <definedName name="_xlnm.Print_Titles" localSheetId="21">'9.7.2. sz. mell TISZEK'!$1:$6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<sst xmlns="http://schemas.openxmlformats.org/spreadsheetml/2006/main" count="4004" uniqueCount="695">
  <si>
    <t xml:space="preserve">Hosszabb id. közfogl. </t>
  </si>
  <si>
    <t>Közterület rendjének fenntartása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</si>
  <si>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</si>
  <si>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</si>
  <si>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</si>
  <si>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</si>
  <si>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</si>
  <si>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</si>
  <si>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</si>
  <si>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</si>
  <si>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</si>
  <si>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</si>
  <si>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</si>
  <si>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</si>
  <si>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</si>
  <si>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</si>
  <si>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</si>
  <si>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</si>
  <si>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</si>
  <si>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</si>
  <si>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</si>
  <si>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</si>
  <si>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</si>
  <si>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</si>
  <si>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</si>
  <si>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</si>
  <si>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</si>
  <si>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</si>
  <si>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</si>
  <si>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</si>
  <si>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</si>
  <si>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</si>
  <si>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</si>
  <si>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</si>
  <si>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</si>
  <si>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</si>
  <si>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</si>
  <si>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</si>
  <si>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</si>
  <si>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</si>
  <si>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</si>
  <si>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</si>
  <si>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</si>
  <si>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</si>
  <si>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</si>
  <si>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</si>
  <si>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</si>
  <si>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</si>
  <si>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</si>
  <si>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</si>
  <si>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</si>
  <si>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</si>
  <si>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</si>
  <si>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</si>
  <si>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</si>
  <si>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</si>
  <si>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</si>
  <si>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</si>
  <si>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</si>
  <si>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</si>
  <si>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</si>
  <si>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</si>
  <si>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</si>
  <si>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</si>
  <si>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</si>
  <si>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</si>
  <si>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</si>
  <si>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</si>
  <si>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</si>
  <si>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</si>
  <si>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</si>
  <si>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</si>
  <si>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</si>
  <si>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</si>
  <si>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</si>
  <si>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</si>
  <si>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</si>
  <si>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</si>
  <si>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</si>
  <si>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</si>
  <si>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</si>
  <si>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</si>
  <si>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</si>
  <si>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</si>
  <si>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</si>
  <si>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</si>
  <si>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</si>
  <si>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</si>
  <si>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</si>
  <si>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</si>
  <si>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</si>
  <si>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</si>
  <si>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</si>
  <si>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</si>
  <si>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</si>
  <si>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</si>
  <si>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</si>
  <si>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</si>
  <si>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</si>
  <si>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</si>
  <si>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</si>
  <si>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</si>
  <si>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</si>
  <si>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</si>
  <si>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</si>
  <si>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</si>
  <si>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</si>
  <si>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</si>
  <si>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</si>
  <si>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</si>
  <si>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</si>
  <si>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</si>
  <si>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</si>
  <si>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</si>
  <si>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</si>
  <si>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</si>
  <si>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</si>
  <si>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</si>
  <si>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</si>
  <si>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</si>
  <si>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</si>
  <si>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</si>
  <si>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</si>
  <si>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</si>
  <si>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</si>
  <si>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</si>
  <si>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</si>
  <si>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</si>
  <si>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</si>
  <si>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</si>
  <si>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</si>
  <si>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</si>
  <si>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</si>
  <si>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</si>
  <si>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</si>
  <si>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</si>
  <si>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</si>
  <si>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</si>
  <si>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</si>
  <si>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</si>
  <si>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</si>
  <si>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</si>
  <si>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</si>
  <si>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</si>
  <si>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</si>
  <si>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</si>
  <si>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</si>
  <si>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</si>
  <si>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</si>
  <si>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</si>
  <si>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</si>
  <si>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</si>
  <si>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</si>
  <si>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</si>
  <si>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</si>
  <si>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</si>
  <si>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</si>
  <si>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</si>
  <si>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</si>
  <si>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</si>
  <si>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</si>
  <si>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</si>
  <si>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</si>
  <si>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</si>
  <si>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</si>
  <si>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</si>
  <si>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</si>
  <si>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</si>
  <si>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</si>
  <si>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</si>
  <si>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</si>
  <si>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</si>
  <si>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</si>
  <si>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</si>
  <si>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</si>
  <si>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</si>
  <si>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</si>
  <si>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</si>
  <si>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</si>
  <si>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</si>
  <si>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</si>
  <si>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</si>
  <si>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</si>
  <si>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</si>
  <si>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</si>
  <si>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</si>
  <si>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</si>
  <si>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</si>
  <si>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</si>
  <si>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</si>
  <si>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</si>
  <si>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</si>
  <si>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</si>
  <si>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</si>
  <si>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</si>
  <si>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</si>
  <si>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</si>
  <si>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</si>
  <si>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</si>
  <si>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</si>
  <si>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</si>
  <si>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</si>
  <si>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</si>
  <si>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</si>
  <si>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</si>
  <si>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</si>
  <si>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</si>
  <si>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</si>
  <si>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</si>
  <si>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</si>
  <si>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</si>
  <si>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</si>
  <si>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</si>
  <si>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</si>
  <si>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</si>
  <si>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</si>
  <si>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</si>
  <si>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</si>
  <si>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</si>
  <si>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</si>
  <si>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</si>
  <si>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</si>
  <si>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</si>
  <si>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</si>
  <si>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</si>
  <si>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</si>
  <si>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</si>
  <si>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</si>
  <si>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</si>
  <si>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</si>
  <si>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</si>
  <si>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</si>
  <si>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</si>
  <si>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</si>
  <si>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</si>
  <si>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</si>
  <si>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</si>
  <si>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</si>
  <si>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</si>
  <si>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</si>
  <si>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</si>
  <si>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</si>
  <si>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</si>
  <si>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</si>
  <si>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</si>
  <si>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</si>
  <si>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</si>
  <si>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</si>
  <si>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</si>
  <si>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</si>
  <si>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</si>
  <si>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</si>
  <si>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</si>
  <si>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</si>
  <si>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</si>
  <si>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</si>
  <si>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</si>
  <si>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</si>
  <si>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</si>
  <si>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</si>
  <si>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</si>
  <si>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</si>
  <si>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</si>
  <si>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</si>
  <si>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</si>
  <si>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</si>
  <si>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</si>
  <si>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</si>
  <si>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</si>
  <si>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</si>
  <si>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</si>
  <si>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</si>
  <si>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</si>
  <si>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</si>
  <si>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</si>
  <si>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</si>
  <si>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</si>
  <si>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</si>
  <si>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</si>
  <si>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</si>
  <si>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</si>
  <si>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</si>
  <si>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</si>
  <si>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</si>
  <si>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</si>
  <si>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</si>
  <si>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</si>
  <si>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</si>
  <si>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</si>
  <si>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</si>
  <si>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</si>
  <si>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</si>
  <si>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</si>
  <si>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</si>
  <si>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</si>
  <si>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</si>
  <si>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</si>
  <si>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</si>
  <si>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</si>
  <si>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</si>
  <si>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</si>
  <si>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</si>
  <si>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</si>
  <si>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</si>
  <si>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</si>
  <si>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</si>
  <si>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</si>
  <si>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</si>
  <si>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</si>
  <si>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</si>
  <si>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</si>
  <si>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</si>
  <si>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</si>
  <si>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</si>
  <si>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</si>
  <si>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</si>
  <si>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</si>
  <si>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</si>
  <si>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</si>
  <si>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</si>
  <si>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</si>
  <si>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</si>
  <si>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</si>
  <si>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</si>
  <si>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</si>
  <si>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</si>
  <si>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</si>
  <si>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</si>
  <si>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</si>
  <si>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</si>
  <si>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</si>
  <si>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</si>
  <si>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</si>
  <si>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</si>
  <si>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</si>
  <si>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</si>
  <si>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</si>
  <si>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</si>
  <si>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</si>
  <si>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</si>
  <si>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</si>
  <si>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</si>
  <si>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</si>
  <si>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</si>
  <si>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</si>
  <si>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</si>
  <si>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</si>
  <si>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</si>
  <si>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</si>
  <si>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</si>
  <si>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</si>
  <si>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</si>
  <si>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</si>
  <si>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</si>
  <si>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</si>
  <si>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</si>
  <si>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</si>
  <si>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</si>
  <si>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</si>
  <si>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</si>
  <si>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</si>
  <si>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</si>
  <si>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</si>
  <si>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</si>
  <si>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</si>
  <si>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</si>
  <si>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</si>
  <si>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</si>
  <si>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</si>
  <si>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</si>
  <si>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</si>
  <si>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</si>
  <si>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</si>
  <si>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</si>
  <si>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</si>
  <si>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</si>
  <si>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</si>
  <si>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</si>
  <si>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</si>
  <si>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</si>
  <si>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</si>
  <si>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</si>
  <si>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</si>
  <si>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</si>
  <si>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</si>
  <si>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</si>
  <si>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</si>
  <si>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</si>
  <si>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</si>
  <si>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</si>
  <si>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</si>
  <si>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</si>
  <si>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</si>
  <si>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</si>
  <si>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</si>
  <si>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</si>
  <si>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</si>
  <si>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</si>
  <si>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</si>
  <si>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</si>
  <si>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</si>
  <si>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</si>
  <si>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</si>
  <si>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</si>
  <si>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</si>
  <si>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Polgármesteri Hivatal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</si>
  <si>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</si>
  <si>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</si>
  <si>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</si>
  <si>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</si>
  <si>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</si>
  <si>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</si>
  <si>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</si>
  <si>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</si>
  <si>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</si>
  <si>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</si>
  <si>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</si>
  <si>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</si>
  <si>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</si>
  <si>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</si>
  <si>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</si>
  <si>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</si>
  <si>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</si>
  <si>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</si>
  <si>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</si>
  <si>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</si>
  <si>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</si>
  <si>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</si>
  <si>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</si>
  <si>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2016. után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</si>
  <si>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</si>
  <si>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</si>
  <si>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</si>
  <si>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</si>
  <si>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</si>
  <si>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</si>
  <si>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</si>
  <si>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</si>
  <si>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</si>
  <si>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</si>
  <si>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</si>
  <si>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</si>
  <si>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</si>
  <si>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</si>
  <si>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</si>
  <si>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</si>
  <si>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</si>
  <si>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</si>
  <si>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</si>
  <si>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</si>
  <si>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</si>
  <si>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</si>
  <si>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</si>
  <si>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</si>
  <si>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</si>
  <si>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</si>
  <si>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</si>
  <si>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</si>
  <si>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</si>
  <si>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</si>
  <si>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</si>
  <si>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</si>
  <si>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</si>
  <si>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</si>
  <si>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</si>
  <si>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</si>
  <si>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</si>
  <si>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</si>
  <si>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</si>
  <si>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</si>
  <si>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</si>
  <si>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</si>
  <si>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</si>
  <si>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</si>
  <si>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</si>
  <si>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</si>
  <si>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</si>
  <si>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</si>
  <si>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</si>
  <si>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</si>
  <si>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</si>
  <si>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</si>
  <si>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</si>
  <si>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</si>
  <si>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</si>
  <si>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</si>
  <si>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</si>
  <si>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</si>
  <si>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</si>
  <si>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</si>
  <si>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</si>
  <si>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</si>
  <si>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</si>
  <si>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</si>
  <si>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</si>
  <si>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</si>
  <si>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</si>
  <si>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</si>
  <si>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</si>
  <si>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</si>
  <si>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</si>
  <si>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</si>
  <si>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</si>
  <si>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</si>
  <si>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</si>
  <si>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</si>
  <si>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</si>
  <si>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</si>
  <si>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</si>
  <si>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</si>
  <si>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működési célú visszatérítendő tám.</t>
  </si>
  <si>
    <t>Bűnmegelőzés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</si>
  <si>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</si>
  <si>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</si>
  <si>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</si>
  <si>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</si>
  <si>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</si>
  <si>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</si>
  <si>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</si>
  <si>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Önkormányzaton kívüli EU-s projektekhez történő hozzájárulás 2015. évi előirányzat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</si>
  <si>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</si>
  <si>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</si>
  <si>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</si>
  <si>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</si>
  <si>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</si>
  <si>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 xml:space="preserve">2015. évi költségvetése </t>
  </si>
  <si>
    <t xml:space="preserve">2015. évi költségvetésében rendelkezésre álló tartalékok </t>
  </si>
  <si>
    <t>Tiszavasvári Egészségügyi Kft.</t>
  </si>
  <si>
    <t>2015</t>
  </si>
  <si>
    <t>Fóliasátor fűtés kialakítás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</si>
  <si>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</si>
  <si>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</si>
  <si>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</si>
  <si>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</si>
  <si>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</si>
  <si>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</si>
  <si>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</si>
  <si>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</si>
  <si>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</si>
  <si>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</si>
  <si>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</si>
  <si>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</si>
  <si>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</si>
  <si>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</si>
  <si>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</si>
  <si>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</si>
  <si>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</si>
  <si>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</si>
  <si>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</si>
  <si>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</si>
  <si>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</si>
  <si>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</si>
  <si>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</si>
  <si>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</si>
  <si>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</si>
  <si>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</si>
  <si>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</si>
  <si>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</si>
  <si>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</si>
  <si>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</si>
  <si>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</si>
  <si>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</si>
  <si>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</si>
  <si>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</si>
  <si>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</si>
  <si>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</si>
  <si>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</si>
  <si>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</si>
  <si>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</si>
  <si>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</si>
  <si>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</si>
  <si>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</si>
  <si>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</si>
  <si>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</si>
  <si>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</si>
  <si>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</si>
  <si>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</si>
  <si>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</si>
  <si>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</si>
  <si>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</si>
  <si>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</si>
  <si>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</si>
  <si>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</si>
  <si>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</si>
  <si>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</si>
  <si>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</si>
  <si>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</si>
  <si>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</si>
  <si>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</si>
  <si>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</si>
  <si>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</si>
  <si>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</si>
  <si>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</si>
  <si>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</si>
  <si>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</si>
  <si>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</si>
  <si>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</si>
  <si>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</si>
  <si>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</si>
  <si>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</si>
  <si>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</si>
  <si>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</si>
  <si>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</si>
  <si>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</si>
  <si>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</si>
  <si>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</si>
  <si>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</si>
  <si>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</si>
  <si>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</si>
  <si>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</si>
  <si>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</si>
  <si>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</si>
  <si>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</si>
  <si>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</si>
  <si>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</si>
  <si>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</si>
  <si>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</si>
  <si>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</si>
  <si>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</si>
  <si>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</si>
  <si>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</si>
  <si>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</si>
  <si>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</si>
  <si>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</si>
  <si>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</si>
  <si>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</si>
  <si>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ÁROP-1.A.5-2013-2013-0015 Tiszavasvári Város Önkormányzatának szervezetfejlesztése</t>
  </si>
  <si>
    <t>ÉAOP-5.1.1/0-12-2013-0004 Funkcióbővítő integrált települési fejlesztések Tiszavasváriban</t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</si>
  <si>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</si>
  <si>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</si>
  <si>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</si>
  <si>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</si>
  <si>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</si>
  <si>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</si>
  <si>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</si>
  <si>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</si>
  <si>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</si>
  <si>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</si>
  <si>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</si>
  <si>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</si>
  <si>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</si>
  <si>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</si>
  <si>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Tiszavasvári Szociális és Egészségügyi Szolgáltató Központ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</si>
  <si>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</si>
  <si>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</si>
  <si>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</si>
  <si>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</si>
  <si>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</si>
  <si>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</si>
  <si>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</si>
  <si>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</si>
  <si>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</si>
  <si>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</si>
  <si>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</si>
  <si>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</si>
  <si>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</si>
  <si>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</si>
  <si>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</si>
  <si>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</si>
  <si>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</si>
  <si>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</si>
  <si>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</si>
  <si>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</si>
  <si>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</si>
  <si>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</si>
  <si>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</si>
  <si>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</si>
  <si>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</si>
  <si>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</si>
  <si>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</si>
  <si>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</si>
  <si>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</si>
  <si>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</si>
  <si>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</si>
  <si>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</si>
  <si>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</si>
  <si>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Bérkompenzáció</t>
  </si>
  <si>
    <t>Szakágazati pótlék</t>
  </si>
  <si>
    <t>Kiegészítő támogatás</t>
  </si>
  <si>
    <t>Kisvárosi Önkormányzatok Országos Szövetsége</t>
  </si>
  <si>
    <t>Tiszavasvári NOE támogatás-működési</t>
  </si>
  <si>
    <t>Napelemesrendszer telepítése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</si>
  <si>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</si>
  <si>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</si>
  <si>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</si>
  <si>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</si>
  <si>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</si>
  <si>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- TISZ</t>
  </si>
  <si>
    <t>Tiszalöki Mentőállomás Támogatása</t>
  </si>
  <si>
    <t>Tiszavasvári Vöröskereszt támogatása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</si>
  <si>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</si>
  <si>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</si>
  <si>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</si>
  <si>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</si>
  <si>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26. számú tájékoztató tábla a 22/2015.(VI.29.)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</si>
</sst>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b/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20"/>
      <name val="Times New Roman CE"/>
      <family val="1"/>
    </font>
  </fonts>
  <fills count="2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50" fillId="1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>
      <alignment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8" applyNumberFormat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7" borderId="0" applyNumberFormat="0" applyBorder="0" applyAlignment="0" applyProtection="0"/>
    <xf numFmtId="0" fontId="65" fillId="11" borderId="0" applyNumberFormat="0" applyBorder="0" applyAlignment="0" applyProtection="0"/>
    <xf numFmtId="0" fontId="66" fillId="16" borderId="1" applyNumberFormat="0" applyAlignment="0" applyProtection="0"/>
    <xf numFmtId="9" fontId="0" fillId="0" borderId="0" applyFont="0" applyFill="0" applyBorder="0" applyAlignment="0" applyProtection="0"/>
  </cellStyleXfs>
  <cellXfs count="71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49" fontId="15" fillId="0" borderId="1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7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7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vertical="center"/>
      <protection/>
    </xf>
    <xf numFmtId="3" fontId="15" fillId="0" borderId="27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28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5" xfId="68" applyFont="1" applyFill="1" applyBorder="1" applyAlignment="1" applyProtection="1">
      <alignment horizontal="center"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67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5" fillId="0" borderId="38" xfId="46" applyNumberFormat="1" applyFont="1" applyBorder="1" applyAlignment="1">
      <alignment horizontal="center" vertical="center"/>
    </xf>
    <xf numFmtId="0" fontId="30" fillId="0" borderId="0" xfId="67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30" fillId="0" borderId="0" xfId="67" applyFill="1" applyBorder="1">
      <alignment/>
      <protection/>
    </xf>
    <xf numFmtId="0" fontId="30" fillId="0" borderId="0" xfId="67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3" fillId="0" borderId="63" xfId="67" applyFont="1" applyBorder="1">
      <alignment/>
      <protection/>
    </xf>
    <xf numFmtId="0" fontId="33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166" fontId="5" fillId="0" borderId="63" xfId="46" applyNumberFormat="1" applyFont="1" applyBorder="1" applyAlignment="1">
      <alignment/>
    </xf>
    <xf numFmtId="166" fontId="5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5" fillId="0" borderId="39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35" fillId="0" borderId="0" xfId="69" applyFont="1" applyAlignment="1">
      <alignment horizontal="centerContinuous"/>
      <protection/>
    </xf>
    <xf numFmtId="0" fontId="30" fillId="0" borderId="0" xfId="72">
      <alignment/>
      <protection/>
    </xf>
    <xf numFmtId="0" fontId="35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32" fillId="0" borderId="0" xfId="72" applyFont="1" applyAlignment="1">
      <alignment horizontal="centerContinuous"/>
      <protection/>
    </xf>
    <xf numFmtId="0" fontId="30" fillId="0" borderId="0" xfId="72" applyFont="1">
      <alignment/>
      <protection/>
    </xf>
    <xf numFmtId="0" fontId="15" fillId="0" borderId="57" xfId="72" applyFont="1" applyBorder="1">
      <alignment/>
      <protection/>
    </xf>
    <xf numFmtId="0" fontId="13" fillId="0" borderId="51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66" xfId="72" applyFont="1" applyBorder="1" applyAlignment="1">
      <alignment horizontal="center"/>
      <protection/>
    </xf>
    <xf numFmtId="0" fontId="13" fillId="0" borderId="67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7" xfId="72" applyFont="1" applyBorder="1" applyAlignment="1">
      <alignment horizontal="center"/>
      <protection/>
    </xf>
    <xf numFmtId="0" fontId="13" fillId="0" borderId="34" xfId="72" applyFont="1" applyBorder="1" applyAlignment="1">
      <alignment horizontal="center"/>
      <protection/>
    </xf>
    <xf numFmtId="0" fontId="13" fillId="0" borderId="68" xfId="72" applyFont="1" applyBorder="1" applyAlignment="1">
      <alignment horizontal="center"/>
      <protection/>
    </xf>
    <xf numFmtId="0" fontId="15" fillId="0" borderId="69" xfId="72" applyFont="1" applyBorder="1" applyAlignment="1">
      <alignment horizontal="left"/>
      <protection/>
    </xf>
    <xf numFmtId="0" fontId="15" fillId="0" borderId="50" xfId="72" applyFont="1" applyBorder="1" applyAlignment="1">
      <alignment horizontal="left"/>
      <protection/>
    </xf>
    <xf numFmtId="0" fontId="15" fillId="0" borderId="50" xfId="71" applyFont="1" applyBorder="1" applyAlignment="1" quotePrefix="1">
      <alignment horizontal="left"/>
      <protection/>
    </xf>
    <xf numFmtId="3" fontId="15" fillId="0" borderId="11" xfId="46" applyNumberFormat="1" applyFont="1" applyBorder="1" applyAlignment="1">
      <alignment horizontal="right"/>
    </xf>
    <xf numFmtId="0" fontId="15" fillId="0" borderId="70" xfId="71" applyFont="1" applyBorder="1" applyAlignment="1">
      <alignment horizontal="left"/>
      <protection/>
    </xf>
    <xf numFmtId="0" fontId="0" fillId="0" borderId="44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38" xfId="46" applyNumberFormat="1" applyFont="1" applyBorder="1" applyAlignment="1">
      <alignment horizontal="right"/>
    </xf>
    <xf numFmtId="0" fontId="30" fillId="0" borderId="0" xfId="65">
      <alignment/>
      <protection/>
    </xf>
    <xf numFmtId="0" fontId="0" fillId="0" borderId="0" xfId="65" applyFont="1">
      <alignment/>
      <protection/>
    </xf>
    <xf numFmtId="0" fontId="37" fillId="0" borderId="0" xfId="65" applyFont="1" applyAlignment="1">
      <alignment horizontal="centerContinuous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30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5" fillId="0" borderId="72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5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center"/>
    </xf>
    <xf numFmtId="166" fontId="22" fillId="0" borderId="49" xfId="46" applyNumberFormat="1" applyFont="1" applyBorder="1" applyAlignment="1">
      <alignment horizont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30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32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2" fillId="0" borderId="0" xfId="66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5" fillId="0" borderId="57" xfId="66" applyFont="1" applyBorder="1">
      <alignment/>
      <protection/>
    </xf>
    <xf numFmtId="0" fontId="5" fillId="0" borderId="58" xfId="66" applyFont="1" applyBorder="1" applyAlignment="1">
      <alignment horizontal="center"/>
      <protection/>
    </xf>
    <xf numFmtId="0" fontId="14" fillId="0" borderId="51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32" xfId="66" applyFont="1" applyBorder="1" applyAlignment="1">
      <alignment horizontal="center"/>
      <protection/>
    </xf>
    <xf numFmtId="0" fontId="6" fillId="0" borderId="52" xfId="66" applyFont="1" applyBorder="1" applyAlignment="1">
      <alignment horizontal="center"/>
      <protection/>
    </xf>
    <xf numFmtId="0" fontId="12" fillId="0" borderId="67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8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6" xfId="66" applyFont="1" applyBorder="1">
      <alignment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8" xfId="66" applyNumberFormat="1" applyFont="1" applyBorder="1">
      <alignment/>
      <protection/>
    </xf>
    <xf numFmtId="3" fontId="12" fillId="0" borderId="20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/>
      <protection/>
    </xf>
    <xf numFmtId="0" fontId="31" fillId="0" borderId="0" xfId="66" applyFont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2" xfId="66" applyNumberFormat="1" applyFont="1" applyBorder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0" fontId="6" fillId="0" borderId="62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41" fillId="0" borderId="62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1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40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1" xfId="66" applyFont="1" applyBorder="1">
      <alignment/>
      <protection/>
    </xf>
    <xf numFmtId="3" fontId="6" fillId="0" borderId="32" xfId="66" applyNumberFormat="1" applyFont="1" applyBorder="1">
      <alignment/>
      <protection/>
    </xf>
    <xf numFmtId="3" fontId="6" fillId="0" borderId="32" xfId="66" applyNumberFormat="1" applyFont="1" applyBorder="1">
      <alignment/>
      <protection/>
    </xf>
    <xf numFmtId="0" fontId="6" fillId="0" borderId="56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3" xfId="66" applyNumberFormat="1" applyFont="1" applyBorder="1">
      <alignment/>
      <protection/>
    </xf>
    <xf numFmtId="0" fontId="12" fillId="0" borderId="62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4" xfId="66" applyFont="1" applyBorder="1">
      <alignment/>
      <protection/>
    </xf>
    <xf numFmtId="3" fontId="6" fillId="0" borderId="75" xfId="66" applyNumberFormat="1" applyFont="1" applyBorder="1">
      <alignment/>
      <protection/>
    </xf>
    <xf numFmtId="3" fontId="6" fillId="0" borderId="37" xfId="66" applyNumberFormat="1" applyFont="1" applyBorder="1">
      <alignment/>
      <protection/>
    </xf>
    <xf numFmtId="3" fontId="6" fillId="0" borderId="74" xfId="66" applyNumberFormat="1" applyFont="1" applyBorder="1">
      <alignment/>
      <protection/>
    </xf>
    <xf numFmtId="3" fontId="6" fillId="0" borderId="34" xfId="66" applyNumberFormat="1" applyFont="1" applyBorder="1">
      <alignment/>
      <protection/>
    </xf>
    <xf numFmtId="0" fontId="41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41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14" fillId="0" borderId="70" xfId="66" applyNumberFormat="1" applyFont="1" applyBorder="1">
      <alignment/>
      <protection/>
    </xf>
    <xf numFmtId="3" fontId="6" fillId="0" borderId="47" xfId="66" applyNumberFormat="1" applyFont="1" applyBorder="1">
      <alignment/>
      <protection/>
    </xf>
    <xf numFmtId="3" fontId="44" fillId="0" borderId="13" xfId="0" applyNumberFormat="1" applyFont="1" applyFill="1" applyBorder="1" applyAlignment="1" applyProtection="1">
      <alignment vertical="center"/>
      <protection locked="0"/>
    </xf>
    <xf numFmtId="3" fontId="44" fillId="0" borderId="11" xfId="0" applyNumberFormat="1" applyFont="1" applyFill="1" applyBorder="1" applyAlignment="1" applyProtection="1">
      <alignment vertical="center"/>
      <protection locked="0"/>
    </xf>
    <xf numFmtId="0" fontId="46" fillId="0" borderId="0" xfId="72" applyFont="1">
      <alignment/>
      <protection/>
    </xf>
    <xf numFmtId="3" fontId="44" fillId="0" borderId="27" xfId="0" applyNumberFormat="1" applyFont="1" applyBorder="1" applyAlignment="1" applyProtection="1">
      <alignment horizontal="right" vertical="center" indent="1"/>
      <protection locked="0"/>
    </xf>
    <xf numFmtId="3" fontId="40" fillId="0" borderId="11" xfId="66" applyNumberFormat="1" applyFont="1" applyBorder="1">
      <alignment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6" applyNumberFormat="1" applyFont="1" applyFill="1" applyBorder="1">
      <alignment/>
      <protection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6" xfId="46" applyNumberFormat="1" applyFont="1" applyBorder="1" applyAlignment="1">
      <alignment/>
    </xf>
    <xf numFmtId="0" fontId="12" fillId="0" borderId="50" xfId="66" applyFont="1" applyBorder="1">
      <alignment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 applyProtection="1">
      <alignment horizontal="left" vertical="center" indent="1"/>
      <protection locked="0"/>
    </xf>
    <xf numFmtId="3" fontId="14" fillId="0" borderId="15" xfId="66" applyNumberFormat="1" applyFont="1" applyBorder="1">
      <alignment/>
      <protection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7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3" fontId="15" fillId="0" borderId="14" xfId="46" applyNumberFormat="1" applyFont="1" applyBorder="1" applyAlignment="1">
      <alignment horizontal="right"/>
    </xf>
    <xf numFmtId="3" fontId="48" fillId="0" borderId="11" xfId="66" applyNumberFormat="1" applyFont="1" applyBorder="1">
      <alignment/>
      <protection/>
    </xf>
    <xf numFmtId="3" fontId="13" fillId="0" borderId="27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164" fontId="15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5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68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7" xfId="68" applyFont="1" applyFill="1" applyBorder="1" applyAlignment="1" applyProtection="1">
      <alignment horizontal="left" vertical="center" wrapText="1" indent="7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0" fontId="13" fillId="0" borderId="30" xfId="68" applyFont="1" applyFill="1" applyBorder="1" applyAlignment="1" applyProtection="1">
      <alignment vertical="center" wrapText="1"/>
      <protection/>
    </xf>
    <xf numFmtId="164" fontId="13" fillId="0" borderId="31" xfId="6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4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8" applyNumberFormat="1" applyFont="1" applyFill="1" applyBorder="1" applyAlignment="1" applyProtection="1">
      <alignment horizontal="center" vertical="center" wrapText="1"/>
      <protection/>
    </xf>
    <xf numFmtId="3" fontId="15" fillId="0" borderId="47" xfId="46" applyNumberFormat="1" applyFont="1" applyBorder="1" applyAlignment="1">
      <alignment horizontal="right"/>
    </xf>
    <xf numFmtId="0" fontId="7" fillId="0" borderId="0" xfId="65" applyFont="1" applyAlignment="1">
      <alignment horizontal="center"/>
      <protection/>
    </xf>
    <xf numFmtId="166" fontId="22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0" fillId="0" borderId="0" xfId="65" applyNumberFormat="1" applyFont="1">
      <alignment/>
      <protection/>
    </xf>
    <xf numFmtId="166" fontId="1" fillId="0" borderId="70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 horizontal="center"/>
    </xf>
    <xf numFmtId="0" fontId="0" fillId="0" borderId="47" xfId="65" applyFont="1" applyBorder="1">
      <alignment/>
      <protection/>
    </xf>
    <xf numFmtId="0" fontId="0" fillId="0" borderId="47" xfId="65" applyFont="1" applyBorder="1" applyAlignment="1">
      <alignment wrapText="1"/>
      <protection/>
    </xf>
    <xf numFmtId="0" fontId="5" fillId="0" borderId="76" xfId="65" applyFont="1" applyBorder="1" applyAlignment="1">
      <alignment wrapText="1"/>
      <protection/>
    </xf>
    <xf numFmtId="0" fontId="0" fillId="0" borderId="62" xfId="68" applyFont="1" applyFill="1" applyBorder="1" applyProtection="1">
      <alignment/>
      <protection locked="0"/>
    </xf>
    <xf numFmtId="164" fontId="0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9" xfId="0" applyNumberFormat="1" applyFont="1" applyFill="1" applyBorder="1" applyAlignment="1" applyProtection="1">
      <alignment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  <protection locked="0"/>
    </xf>
    <xf numFmtId="166" fontId="45" fillId="0" borderId="61" xfId="46" applyNumberFormat="1" applyFont="1" applyBorder="1" applyAlignment="1">
      <alignment/>
    </xf>
    <xf numFmtId="164" fontId="4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73" xfId="72" applyFont="1" applyBorder="1" applyAlignment="1">
      <alignment horizontal="center"/>
      <protection/>
    </xf>
    <xf numFmtId="0" fontId="13" fillId="0" borderId="74" xfId="72" applyFont="1" applyBorder="1" applyAlignment="1">
      <alignment horizontal="center"/>
      <protection/>
    </xf>
    <xf numFmtId="3" fontId="15" fillId="0" borderId="24" xfId="72" applyNumberFormat="1" applyFont="1" applyBorder="1" applyAlignment="1">
      <alignment horizontal="right"/>
      <protection/>
    </xf>
    <xf numFmtId="3" fontId="15" fillId="0" borderId="25" xfId="72" applyNumberFormat="1" applyFont="1" applyBorder="1" applyAlignment="1">
      <alignment horizontal="right"/>
      <protection/>
    </xf>
    <xf numFmtId="3" fontId="13" fillId="0" borderId="35" xfId="72" applyNumberFormat="1" applyFont="1" applyBorder="1" applyAlignment="1">
      <alignment horizontal="center"/>
      <protection/>
    </xf>
    <xf numFmtId="3" fontId="15" fillId="0" borderId="77" xfId="72" applyNumberFormat="1" applyFont="1" applyBorder="1" applyAlignment="1">
      <alignment horizontal="right"/>
      <protection/>
    </xf>
    <xf numFmtId="3" fontId="15" fillId="0" borderId="12" xfId="72" applyNumberFormat="1" applyFont="1" applyBorder="1" applyAlignment="1">
      <alignment horizontal="right"/>
      <protection/>
    </xf>
    <xf numFmtId="3" fontId="15" fillId="0" borderId="78" xfId="72" applyNumberFormat="1" applyFont="1" applyBorder="1" applyAlignment="1">
      <alignment horizontal="right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15" xfId="72" applyNumberFormat="1" applyFont="1" applyBorder="1" applyAlignment="1">
      <alignment horizontal="right"/>
      <protection/>
    </xf>
    <xf numFmtId="3" fontId="13" fillId="0" borderId="32" xfId="72" applyNumberFormat="1" applyFont="1" applyBorder="1" applyAlignment="1">
      <alignment horizontal="center"/>
      <protection/>
    </xf>
    <xf numFmtId="3" fontId="15" fillId="0" borderId="14" xfId="72" applyNumberFormat="1" applyFont="1" applyBorder="1" applyAlignment="1">
      <alignment horizontal="right"/>
      <protection/>
    </xf>
    <xf numFmtId="3" fontId="15" fillId="0" borderId="11" xfId="72" applyNumberFormat="1" applyFont="1" applyBorder="1" applyAlignment="1">
      <alignment horizontal="right"/>
      <protection/>
    </xf>
    <xf numFmtId="3" fontId="15" fillId="0" borderId="47" xfId="72" applyNumberFormat="1" applyFont="1" applyBorder="1" applyAlignment="1">
      <alignment horizontal="right"/>
      <protection/>
    </xf>
    <xf numFmtId="3" fontId="13" fillId="0" borderId="50" xfId="72" applyNumberFormat="1" applyFont="1" applyBorder="1" applyAlignment="1">
      <alignment horizontal="center"/>
      <protection/>
    </xf>
    <xf numFmtId="3" fontId="15" fillId="0" borderId="17" xfId="46" applyNumberFormat="1" applyFont="1" applyBorder="1" applyAlignment="1" quotePrefix="1">
      <alignment horizontal="right"/>
    </xf>
    <xf numFmtId="3" fontId="13" fillId="0" borderId="32" xfId="72" applyNumberFormat="1" applyFont="1" applyBorder="1" applyAlignment="1">
      <alignment horizontal="center"/>
      <protection/>
    </xf>
    <xf numFmtId="3" fontId="13" fillId="0" borderId="50" xfId="72" applyNumberFormat="1" applyFont="1" applyBorder="1" applyAlignment="1">
      <alignment horizontal="center"/>
      <protection/>
    </xf>
    <xf numFmtId="3" fontId="15" fillId="0" borderId="37" xfId="72" applyNumberFormat="1" applyFont="1" applyBorder="1" applyAlignment="1">
      <alignment horizontal="right"/>
      <protection/>
    </xf>
    <xf numFmtId="3" fontId="13" fillId="0" borderId="34" xfId="72" applyNumberFormat="1" applyFont="1" applyBorder="1" applyAlignment="1">
      <alignment horizontal="center"/>
      <protection/>
    </xf>
    <xf numFmtId="3" fontId="13" fillId="0" borderId="70" xfId="72" applyNumberFormat="1" applyFont="1" applyBorder="1" applyAlignment="1">
      <alignment horizontal="center"/>
      <protection/>
    </xf>
    <xf numFmtId="3" fontId="13" fillId="0" borderId="44" xfId="46" applyNumberFormat="1" applyFont="1" applyBorder="1" applyAlignment="1">
      <alignment horizontal="right"/>
    </xf>
    <xf numFmtId="166" fontId="22" fillId="0" borderId="52" xfId="46" applyNumberFormat="1" applyFont="1" applyBorder="1" applyAlignment="1">
      <alignment horizontal="center"/>
    </xf>
    <xf numFmtId="0" fontId="5" fillId="0" borderId="44" xfId="65" applyFont="1" applyBorder="1" applyAlignment="1">
      <alignment wrapText="1"/>
      <protection/>
    </xf>
    <xf numFmtId="0" fontId="5" fillId="0" borderId="38" xfId="65" applyFont="1" applyBorder="1" applyAlignment="1">
      <alignment wrapText="1"/>
      <protection/>
    </xf>
    <xf numFmtId="0" fontId="11" fillId="0" borderId="67" xfId="65" applyFont="1" applyBorder="1" applyAlignment="1">
      <alignment horizontal="left"/>
      <protection/>
    </xf>
    <xf numFmtId="166" fontId="38" fillId="0" borderId="79" xfId="65" applyNumberFormat="1" applyFont="1" applyBorder="1" applyAlignment="1">
      <alignment horizontal="center"/>
      <protection/>
    </xf>
    <xf numFmtId="3" fontId="40" fillId="0" borderId="17" xfId="66" applyNumberFormat="1" applyFont="1" applyBorder="1">
      <alignment/>
      <protection/>
    </xf>
    <xf numFmtId="3" fontId="40" fillId="0" borderId="19" xfId="66" applyNumberFormat="1" applyFont="1" applyBorder="1">
      <alignment/>
      <protection/>
    </xf>
    <xf numFmtId="3" fontId="40" fillId="0" borderId="15" xfId="66" applyNumberFormat="1" applyFont="1" applyBorder="1">
      <alignment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4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3" fontId="44" fillId="0" borderId="47" xfId="72" applyNumberFormat="1" applyFont="1" applyBorder="1" applyAlignment="1">
      <alignment horizontal="right"/>
      <protection/>
    </xf>
    <xf numFmtId="3" fontId="44" fillId="0" borderId="15" xfId="46" applyNumberFormat="1" applyFont="1" applyBorder="1" applyAlignment="1">
      <alignment horizontal="right"/>
    </xf>
    <xf numFmtId="3" fontId="44" fillId="0" borderId="76" xfId="46" applyNumberFormat="1" applyFont="1" applyBorder="1" applyAlignment="1">
      <alignment horizontal="right"/>
    </xf>
    <xf numFmtId="0" fontId="5" fillId="0" borderId="0" xfId="70" applyFont="1" applyFill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indent="1"/>
      <protection locked="0"/>
    </xf>
    <xf numFmtId="0" fontId="15" fillId="0" borderId="0" xfId="66" applyFont="1">
      <alignment/>
      <protection/>
    </xf>
    <xf numFmtId="3" fontId="12" fillId="0" borderId="20" xfId="66" applyNumberFormat="1" applyFont="1" applyBorder="1" applyAlignment="1">
      <alignment horizontal="center"/>
      <protection/>
    </xf>
    <xf numFmtId="164" fontId="44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2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3" fontId="15" fillId="0" borderId="21" xfId="46" applyNumberFormat="1" applyFont="1" applyBorder="1" applyAlignment="1" quotePrefix="1">
      <alignment horizontal="right"/>
    </xf>
    <xf numFmtId="3" fontId="15" fillId="0" borderId="80" xfId="46" applyNumberFormat="1" applyFont="1" applyBorder="1" applyAlignment="1">
      <alignment horizontal="right"/>
    </xf>
    <xf numFmtId="3" fontId="15" fillId="0" borderId="15" xfId="46" applyNumberFormat="1" applyFont="1" applyBorder="1" applyAlignment="1">
      <alignment horizontal="right"/>
    </xf>
    <xf numFmtId="3" fontId="44" fillId="0" borderId="14" xfId="72" applyNumberFormat="1" applyFont="1" applyBorder="1" applyAlignment="1">
      <alignment horizontal="right"/>
      <protection/>
    </xf>
    <xf numFmtId="3" fontId="44" fillId="0" borderId="11" xfId="72" applyNumberFormat="1" applyFont="1" applyBorder="1" applyAlignment="1">
      <alignment horizontal="right"/>
      <protection/>
    </xf>
    <xf numFmtId="3" fontId="44" fillId="0" borderId="17" xfId="72" applyNumberFormat="1" applyFont="1" applyBorder="1" applyAlignment="1">
      <alignment horizontal="right"/>
      <protection/>
    </xf>
    <xf numFmtId="3" fontId="44" fillId="0" borderId="14" xfId="46" applyNumberFormat="1" applyFont="1" applyBorder="1" applyAlignment="1">
      <alignment horizontal="right"/>
    </xf>
    <xf numFmtId="3" fontId="44" fillId="0" borderId="11" xfId="46" applyNumberFormat="1" applyFont="1" applyBorder="1" applyAlignment="1">
      <alignment horizontal="right"/>
    </xf>
    <xf numFmtId="3" fontId="44" fillId="0" borderId="47" xfId="46" applyNumberFormat="1" applyFont="1" applyBorder="1" applyAlignment="1">
      <alignment horizontal="right"/>
    </xf>
    <xf numFmtId="3" fontId="44" fillId="0" borderId="17" xfId="46" applyNumberFormat="1" applyFont="1" applyBorder="1" applyAlignment="1" quotePrefix="1">
      <alignment horizontal="right"/>
    </xf>
    <xf numFmtId="166" fontId="27" fillId="0" borderId="38" xfId="46" applyNumberFormat="1" applyFont="1" applyBorder="1" applyAlignment="1">
      <alignment horizontal="center"/>
    </xf>
    <xf numFmtId="166" fontId="45" fillId="0" borderId="49" xfId="46" applyNumberFormat="1" applyFont="1" applyBorder="1" applyAlignment="1">
      <alignment horizontal="center"/>
    </xf>
    <xf numFmtId="164" fontId="13" fillId="0" borderId="48" xfId="70" applyNumberFormat="1" applyFont="1" applyFill="1" applyBorder="1" applyAlignment="1" applyProtection="1">
      <alignment vertical="center"/>
      <protection/>
    </xf>
    <xf numFmtId="164" fontId="13" fillId="0" borderId="27" xfId="70" applyNumberFormat="1" applyFont="1" applyFill="1" applyBorder="1" applyAlignment="1" applyProtection="1">
      <alignment vertical="center"/>
      <protection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164" fontId="13" fillId="0" borderId="33" xfId="70" applyNumberFormat="1" applyFont="1" applyFill="1" applyBorder="1" applyAlignment="1" applyProtection="1">
      <alignment vertical="center"/>
      <protection/>
    </xf>
    <xf numFmtId="3" fontId="40" fillId="21" borderId="11" xfId="66" applyNumberFormat="1" applyFont="1" applyFill="1" applyBorder="1">
      <alignment/>
      <protection/>
    </xf>
    <xf numFmtId="3" fontId="40" fillId="21" borderId="17" xfId="66" applyNumberFormat="1" applyFont="1" applyFill="1" applyBorder="1">
      <alignment/>
      <protection/>
    </xf>
    <xf numFmtId="164" fontId="14" fillId="0" borderId="36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164" fontId="14" fillId="0" borderId="36" xfId="68" applyNumberFormat="1" applyFont="1" applyFill="1" applyBorder="1" applyAlignment="1" applyProtection="1">
      <alignment horizontal="left"/>
      <protection/>
    </xf>
    <xf numFmtId="0" fontId="5" fillId="0" borderId="0" xfId="68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left" indent="1"/>
      <protection/>
    </xf>
    <xf numFmtId="0" fontId="6" fillId="0" borderId="45" xfId="0" applyFont="1" applyFill="1" applyBorder="1" applyAlignment="1" applyProtection="1">
      <alignment horizontal="left" indent="1"/>
      <protection/>
    </xf>
    <xf numFmtId="0" fontId="6" fillId="0" borderId="43" xfId="0" applyFont="1" applyFill="1" applyBorder="1" applyAlignment="1" applyProtection="1">
      <alignment horizontal="left" indent="1"/>
      <protection/>
    </xf>
    <xf numFmtId="0" fontId="15" fillId="0" borderId="13" xfId="0" applyFont="1" applyFill="1" applyBorder="1" applyAlignment="1" applyProtection="1">
      <alignment horizontal="right" indent="1"/>
      <protection locked="0"/>
    </xf>
    <xf numFmtId="0" fontId="15" fillId="0" borderId="26" xfId="0" applyFont="1" applyFill="1" applyBorder="1" applyAlignment="1" applyProtection="1">
      <alignment horizontal="right" indent="1"/>
      <protection locked="0"/>
    </xf>
    <xf numFmtId="0" fontId="15" fillId="0" borderId="15" xfId="0" applyFont="1" applyFill="1" applyBorder="1" applyAlignment="1" applyProtection="1">
      <alignment horizontal="right" indent="1"/>
      <protection locked="0"/>
    </xf>
    <xf numFmtId="0" fontId="15" fillId="0" borderId="32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8" xfId="0" applyFont="1" applyFill="1" applyBorder="1" applyAlignment="1" applyProtection="1">
      <alignment horizontal="right" inden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81" xfId="0" applyFont="1" applyFill="1" applyBorder="1" applyAlignment="1" applyProtection="1">
      <alignment horizontal="center"/>
      <protection/>
    </xf>
    <xf numFmtId="0" fontId="15" fillId="0" borderId="56" xfId="0" applyFont="1" applyFill="1" applyBorder="1" applyAlignment="1" applyProtection="1">
      <alignment horizontal="left" indent="1"/>
      <protection locked="0"/>
    </xf>
    <xf numFmtId="0" fontId="15" fillId="0" borderId="60" xfId="0" applyFont="1" applyFill="1" applyBorder="1" applyAlignment="1" applyProtection="1">
      <alignment horizontal="left" indent="1"/>
      <protection locked="0"/>
    </xf>
    <xf numFmtId="0" fontId="15" fillId="0" borderId="82" xfId="0" applyFont="1" applyFill="1" applyBorder="1" applyAlignment="1" applyProtection="1">
      <alignment horizontal="left" indent="1"/>
      <protection locked="0"/>
    </xf>
    <xf numFmtId="0" fontId="15" fillId="0" borderId="40" xfId="0" applyFont="1" applyFill="1" applyBorder="1" applyAlignment="1" applyProtection="1">
      <alignment horizontal="left" indent="1"/>
      <protection locked="0"/>
    </xf>
    <xf numFmtId="0" fontId="15" fillId="0" borderId="41" xfId="0" applyFont="1" applyFill="1" applyBorder="1" applyAlignment="1" applyProtection="1">
      <alignment horizontal="left" indent="1"/>
      <protection locked="0"/>
    </xf>
    <xf numFmtId="0" fontId="15" fillId="0" borderId="80" xfId="0" applyFont="1" applyFill="1" applyBorder="1" applyAlignment="1" applyProtection="1">
      <alignment horizontal="left" indent="1"/>
      <protection locked="0"/>
    </xf>
    <xf numFmtId="0" fontId="13" fillId="0" borderId="44" xfId="72" applyFont="1" applyBorder="1" applyAlignment="1">
      <alignment horizontal="left"/>
      <protection/>
    </xf>
    <xf numFmtId="0" fontId="30" fillId="0" borderId="45" xfId="72" applyBorder="1" applyAlignment="1">
      <alignment horizontal="left"/>
      <protection/>
    </xf>
    <xf numFmtId="0" fontId="30" fillId="0" borderId="53" xfId="72" applyBorder="1" applyAlignment="1">
      <alignment horizontal="left"/>
      <protection/>
    </xf>
    <xf numFmtId="0" fontId="14" fillId="0" borderId="83" xfId="70" applyFont="1" applyFill="1" applyBorder="1" applyAlignment="1" applyProtection="1">
      <alignment horizontal="left" vertical="center" indent="1"/>
      <protection/>
    </xf>
    <xf numFmtId="0" fontId="14" fillId="0" borderId="45" xfId="70" applyFont="1" applyFill="1" applyBorder="1" applyAlignment="1" applyProtection="1">
      <alignment horizontal="left" vertical="center" indent="1"/>
      <protection/>
    </xf>
    <xf numFmtId="0" fontId="14" fillId="0" borderId="53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8">
    <tabColor rgb="FF92D050"/>
  </sheetPr>
  <dimension ref="A1:I159"/>
  <sheetViews>
    <sheetView tabSelected="1" zoomScaleSheetLayoutView="100" workbookViewId="0" topLeftCell="A1">
      <selection activeCell="C119" sqref="C119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6" customWidth="1"/>
    <col min="5" max="16384" width="9.375" style="266" customWidth="1"/>
  </cols>
  <sheetData>
    <row r="1" spans="1:3" ht="15.75" customHeight="1">
      <c r="A1" s="658" t="s">
        <v>10</v>
      </c>
      <c r="B1" s="658"/>
      <c r="C1" s="658"/>
    </row>
    <row r="2" spans="1:3" ht="15.75" customHeight="1" thickBot="1">
      <c r="A2" s="657" t="s">
        <v>140</v>
      </c>
      <c r="B2" s="657"/>
      <c r="C2" s="185" t="s">
        <v>182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67" customFormat="1" ht="12" customHeight="1" thickBot="1">
      <c r="A4" s="261" t="s">
        <v>535</v>
      </c>
      <c r="B4" s="262" t="s">
        <v>536</v>
      </c>
      <c r="C4" s="263" t="s">
        <v>537</v>
      </c>
    </row>
    <row r="5" spans="1:3" s="268" customFormat="1" ht="12" customHeight="1" thickBot="1">
      <c r="A5" s="19" t="s">
        <v>13</v>
      </c>
      <c r="B5" s="20" t="s">
        <v>205</v>
      </c>
      <c r="C5" s="176">
        <f>+C6+C7+C8+C9+C10+C11</f>
        <v>1004185</v>
      </c>
    </row>
    <row r="6" spans="1:3" s="268" customFormat="1" ht="12" customHeight="1">
      <c r="A6" s="14" t="s">
        <v>91</v>
      </c>
      <c r="B6" s="269" t="s">
        <v>206</v>
      </c>
      <c r="C6" s="573">
        <v>233809</v>
      </c>
    </row>
    <row r="7" spans="1:3" s="268" customFormat="1" ht="12" customHeight="1">
      <c r="A7" s="13" t="s">
        <v>92</v>
      </c>
      <c r="B7" s="270" t="s">
        <v>207</v>
      </c>
      <c r="C7" s="571">
        <v>195774</v>
      </c>
    </row>
    <row r="8" spans="1:3" s="268" customFormat="1" ht="12" customHeight="1">
      <c r="A8" s="13" t="s">
        <v>93</v>
      </c>
      <c r="B8" s="270" t="s">
        <v>208</v>
      </c>
      <c r="C8" s="571">
        <v>466800</v>
      </c>
    </row>
    <row r="9" spans="1:3" s="268" customFormat="1" ht="12" customHeight="1">
      <c r="A9" s="13" t="s">
        <v>94</v>
      </c>
      <c r="B9" s="270" t="s">
        <v>209</v>
      </c>
      <c r="C9" s="177">
        <v>25945</v>
      </c>
    </row>
    <row r="10" spans="1:3" s="268" customFormat="1" ht="12" customHeight="1">
      <c r="A10" s="13" t="s">
        <v>137</v>
      </c>
      <c r="B10" s="172" t="s">
        <v>538</v>
      </c>
      <c r="C10" s="571">
        <v>81857</v>
      </c>
    </row>
    <row r="11" spans="1:3" s="268" customFormat="1" ht="12" customHeight="1" thickBot="1">
      <c r="A11" s="15" t="s">
        <v>95</v>
      </c>
      <c r="B11" s="173" t="s">
        <v>539</v>
      </c>
      <c r="C11" s="177"/>
    </row>
    <row r="12" spans="1:3" s="268" customFormat="1" ht="12" customHeight="1" thickBot="1">
      <c r="A12" s="19" t="s">
        <v>14</v>
      </c>
      <c r="B12" s="171" t="s">
        <v>210</v>
      </c>
      <c r="C12" s="176">
        <f>+C13+C14+C15+C16+C17</f>
        <v>594747</v>
      </c>
    </row>
    <row r="13" spans="1:3" s="268" customFormat="1" ht="12" customHeight="1">
      <c r="A13" s="14" t="s">
        <v>97</v>
      </c>
      <c r="B13" s="269" t="s">
        <v>211</v>
      </c>
      <c r="C13" s="178"/>
    </row>
    <row r="14" spans="1:3" s="268" customFormat="1" ht="12" customHeight="1">
      <c r="A14" s="13" t="s">
        <v>98</v>
      </c>
      <c r="B14" s="270" t="s">
        <v>212</v>
      </c>
      <c r="C14" s="177"/>
    </row>
    <row r="15" spans="1:3" s="268" customFormat="1" ht="12" customHeight="1">
      <c r="A15" s="13" t="s">
        <v>99</v>
      </c>
      <c r="B15" s="270" t="s">
        <v>381</v>
      </c>
      <c r="C15" s="177"/>
    </row>
    <row r="16" spans="1:3" s="268" customFormat="1" ht="12" customHeight="1">
      <c r="A16" s="13" t="s">
        <v>100</v>
      </c>
      <c r="B16" s="270" t="s">
        <v>382</v>
      </c>
      <c r="C16" s="177"/>
    </row>
    <row r="17" spans="1:3" s="268" customFormat="1" ht="12" customHeight="1">
      <c r="A17" s="13" t="s">
        <v>101</v>
      </c>
      <c r="B17" s="270" t="s">
        <v>213</v>
      </c>
      <c r="C17" s="571">
        <v>594747</v>
      </c>
    </row>
    <row r="18" spans="1:3" s="268" customFormat="1" ht="12" customHeight="1" thickBot="1">
      <c r="A18" s="15" t="s">
        <v>110</v>
      </c>
      <c r="B18" s="173" t="s">
        <v>214</v>
      </c>
      <c r="C18" s="258">
        <v>48331</v>
      </c>
    </row>
    <row r="19" spans="1:3" s="268" customFormat="1" ht="12" customHeight="1" thickBot="1">
      <c r="A19" s="19" t="s">
        <v>15</v>
      </c>
      <c r="B19" s="20" t="s">
        <v>215</v>
      </c>
      <c r="C19" s="176">
        <f>+C20+C21+C22+C23+C24</f>
        <v>412867</v>
      </c>
    </row>
    <row r="20" spans="1:3" s="268" customFormat="1" ht="12" customHeight="1">
      <c r="A20" s="14" t="s">
        <v>80</v>
      </c>
      <c r="B20" s="269" t="s">
        <v>216</v>
      </c>
      <c r="C20" s="309">
        <v>5361</v>
      </c>
    </row>
    <row r="21" spans="1:3" s="268" customFormat="1" ht="12" customHeight="1">
      <c r="A21" s="13" t="s">
        <v>81</v>
      </c>
      <c r="B21" s="270" t="s">
        <v>217</v>
      </c>
      <c r="C21" s="180"/>
    </row>
    <row r="22" spans="1:3" s="268" customFormat="1" ht="12" customHeight="1">
      <c r="A22" s="13" t="s">
        <v>82</v>
      </c>
      <c r="B22" s="270" t="s">
        <v>383</v>
      </c>
      <c r="C22" s="180"/>
    </row>
    <row r="23" spans="1:3" s="268" customFormat="1" ht="12" customHeight="1">
      <c r="A23" s="13" t="s">
        <v>83</v>
      </c>
      <c r="B23" s="270" t="s">
        <v>384</v>
      </c>
      <c r="C23" s="180"/>
    </row>
    <row r="24" spans="1:3" s="268" customFormat="1" ht="12" customHeight="1">
      <c r="A24" s="13" t="s">
        <v>149</v>
      </c>
      <c r="B24" s="270" t="s">
        <v>218</v>
      </c>
      <c r="C24" s="571">
        <v>407506</v>
      </c>
    </row>
    <row r="25" spans="1:3" s="268" customFormat="1" ht="12" customHeight="1" thickBot="1">
      <c r="A25" s="15" t="s">
        <v>150</v>
      </c>
      <c r="B25" s="271" t="s">
        <v>219</v>
      </c>
      <c r="C25" s="634">
        <v>406971</v>
      </c>
    </row>
    <row r="26" spans="1:3" s="268" customFormat="1" ht="12" customHeight="1" thickBot="1">
      <c r="A26" s="19" t="s">
        <v>151</v>
      </c>
      <c r="B26" s="20" t="s">
        <v>220</v>
      </c>
      <c r="C26" s="181">
        <f>+C27+C31+C32+C33</f>
        <v>294863</v>
      </c>
    </row>
    <row r="27" spans="1:3" s="268" customFormat="1" ht="12" customHeight="1">
      <c r="A27" s="14" t="s">
        <v>221</v>
      </c>
      <c r="B27" s="269" t="s">
        <v>540</v>
      </c>
      <c r="C27" s="264">
        <f>+C28+C29+C30</f>
        <v>260863</v>
      </c>
    </row>
    <row r="28" spans="1:3" s="268" customFormat="1" ht="12" customHeight="1">
      <c r="A28" s="13" t="s">
        <v>222</v>
      </c>
      <c r="B28" s="270" t="s">
        <v>227</v>
      </c>
      <c r="C28" s="177">
        <v>72000</v>
      </c>
    </row>
    <row r="29" spans="1:3" s="268" customFormat="1" ht="12" customHeight="1">
      <c r="A29" s="13" t="s">
        <v>223</v>
      </c>
      <c r="B29" s="270" t="s">
        <v>664</v>
      </c>
      <c r="C29" s="177">
        <v>188698</v>
      </c>
    </row>
    <row r="30" spans="1:3" s="268" customFormat="1" ht="12" customHeight="1">
      <c r="A30" s="13" t="s">
        <v>224</v>
      </c>
      <c r="B30" s="270" t="s">
        <v>665</v>
      </c>
      <c r="C30" s="180">
        <v>165</v>
      </c>
    </row>
    <row r="31" spans="1:3" s="268" customFormat="1" ht="12" customHeight="1">
      <c r="A31" s="13" t="s">
        <v>666</v>
      </c>
      <c r="B31" s="270" t="s">
        <v>229</v>
      </c>
      <c r="C31" s="177">
        <v>26000</v>
      </c>
    </row>
    <row r="32" spans="1:3" s="268" customFormat="1" ht="12" customHeight="1">
      <c r="A32" s="13" t="s">
        <v>226</v>
      </c>
      <c r="B32" s="270" t="s">
        <v>230</v>
      </c>
      <c r="C32" s="177"/>
    </row>
    <row r="33" spans="1:3" s="268" customFormat="1" ht="12" customHeight="1" thickBot="1">
      <c r="A33" s="15" t="s">
        <v>667</v>
      </c>
      <c r="B33" s="271" t="s">
        <v>231</v>
      </c>
      <c r="C33" s="258">
        <v>8000</v>
      </c>
    </row>
    <row r="34" spans="1:3" s="268" customFormat="1" ht="12" customHeight="1" thickBot="1">
      <c r="A34" s="19" t="s">
        <v>17</v>
      </c>
      <c r="B34" s="20" t="s">
        <v>543</v>
      </c>
      <c r="C34" s="176">
        <f>SUM(C35:C45)</f>
        <v>434459</v>
      </c>
    </row>
    <row r="35" spans="1:3" s="268" customFormat="1" ht="12" customHeight="1">
      <c r="A35" s="14" t="s">
        <v>84</v>
      </c>
      <c r="B35" s="269" t="s">
        <v>234</v>
      </c>
      <c r="C35" s="178">
        <v>12870</v>
      </c>
    </row>
    <row r="36" spans="1:3" s="268" customFormat="1" ht="12" customHeight="1">
      <c r="A36" s="13" t="s">
        <v>85</v>
      </c>
      <c r="B36" s="270" t="s">
        <v>235</v>
      </c>
      <c r="C36" s="571">
        <v>75046</v>
      </c>
    </row>
    <row r="37" spans="1:3" s="268" customFormat="1" ht="12" customHeight="1">
      <c r="A37" s="13" t="s">
        <v>86</v>
      </c>
      <c r="B37" s="270" t="s">
        <v>236</v>
      </c>
      <c r="C37" s="571">
        <v>82478</v>
      </c>
    </row>
    <row r="38" spans="1:3" s="268" customFormat="1" ht="12" customHeight="1">
      <c r="A38" s="13" t="s">
        <v>153</v>
      </c>
      <c r="B38" s="270" t="s">
        <v>237</v>
      </c>
      <c r="C38" s="180">
        <v>16351</v>
      </c>
    </row>
    <row r="39" spans="1:3" s="268" customFormat="1" ht="12" customHeight="1">
      <c r="A39" s="13" t="s">
        <v>154</v>
      </c>
      <c r="B39" s="270" t="s">
        <v>238</v>
      </c>
      <c r="C39" s="180">
        <v>181188</v>
      </c>
    </row>
    <row r="40" spans="1:3" s="268" customFormat="1" ht="12" customHeight="1">
      <c r="A40" s="13" t="s">
        <v>155</v>
      </c>
      <c r="B40" s="270" t="s">
        <v>239</v>
      </c>
      <c r="C40" s="177">
        <v>41378</v>
      </c>
    </row>
    <row r="41" spans="1:3" s="268" customFormat="1" ht="12" customHeight="1">
      <c r="A41" s="13" t="s">
        <v>156</v>
      </c>
      <c r="B41" s="270" t="s">
        <v>240</v>
      </c>
      <c r="C41" s="177">
        <v>19232</v>
      </c>
    </row>
    <row r="42" spans="1:3" s="268" customFormat="1" ht="12" customHeight="1">
      <c r="A42" s="13" t="s">
        <v>157</v>
      </c>
      <c r="B42" s="270" t="s">
        <v>241</v>
      </c>
      <c r="C42" s="177">
        <v>255</v>
      </c>
    </row>
    <row r="43" spans="1:3" s="268" customFormat="1" ht="12" customHeight="1">
      <c r="A43" s="13" t="s">
        <v>232</v>
      </c>
      <c r="B43" s="270" t="s">
        <v>242</v>
      </c>
      <c r="C43" s="180"/>
    </row>
    <row r="44" spans="1:3" s="268" customFormat="1" ht="12" customHeight="1">
      <c r="A44" s="15" t="s">
        <v>233</v>
      </c>
      <c r="B44" s="271" t="s">
        <v>544</v>
      </c>
      <c r="C44" s="258"/>
    </row>
    <row r="45" spans="1:3" s="268" customFormat="1" ht="12" customHeight="1" thickBot="1">
      <c r="A45" s="15" t="s">
        <v>545</v>
      </c>
      <c r="B45" s="173" t="s">
        <v>243</v>
      </c>
      <c r="C45" s="572">
        <v>5661</v>
      </c>
    </row>
    <row r="46" spans="1:3" s="268" customFormat="1" ht="12" customHeight="1" thickBot="1">
      <c r="A46" s="19" t="s">
        <v>18</v>
      </c>
      <c r="B46" s="20" t="s">
        <v>244</v>
      </c>
      <c r="C46" s="176">
        <f>SUM(C47:C51)</f>
        <v>5918</v>
      </c>
    </row>
    <row r="47" spans="1:3" s="268" customFormat="1" ht="12" customHeight="1">
      <c r="A47" s="14" t="s">
        <v>87</v>
      </c>
      <c r="B47" s="269" t="s">
        <v>248</v>
      </c>
      <c r="C47" s="309"/>
    </row>
    <row r="48" spans="1:3" s="268" customFormat="1" ht="12" customHeight="1">
      <c r="A48" s="13" t="s">
        <v>88</v>
      </c>
      <c r="B48" s="270" t="s">
        <v>249</v>
      </c>
      <c r="C48" s="180">
        <v>5918</v>
      </c>
    </row>
    <row r="49" spans="1:3" s="268" customFormat="1" ht="12" customHeight="1">
      <c r="A49" s="13" t="s">
        <v>245</v>
      </c>
      <c r="B49" s="270" t="s">
        <v>250</v>
      </c>
      <c r="C49" s="180"/>
    </row>
    <row r="50" spans="1:3" s="268" customFormat="1" ht="12" customHeight="1">
      <c r="A50" s="13" t="s">
        <v>246</v>
      </c>
      <c r="B50" s="270" t="s">
        <v>251</v>
      </c>
      <c r="C50" s="180"/>
    </row>
    <row r="51" spans="1:3" s="268" customFormat="1" ht="12" customHeight="1" thickBot="1">
      <c r="A51" s="15" t="s">
        <v>247</v>
      </c>
      <c r="B51" s="173" t="s">
        <v>252</v>
      </c>
      <c r="C51" s="258"/>
    </row>
    <row r="52" spans="1:3" s="268" customFormat="1" ht="12" customHeight="1" thickBot="1">
      <c r="A52" s="19" t="s">
        <v>158</v>
      </c>
      <c r="B52" s="20" t="s">
        <v>253</v>
      </c>
      <c r="C52" s="176">
        <f>SUM(C53:C55)</f>
        <v>13910</v>
      </c>
    </row>
    <row r="53" spans="1:3" s="268" customFormat="1" ht="12" customHeight="1">
      <c r="A53" s="14" t="s">
        <v>89</v>
      </c>
      <c r="B53" s="269" t="s">
        <v>254</v>
      </c>
      <c r="C53" s="178"/>
    </row>
    <row r="54" spans="1:3" s="268" customFormat="1" ht="12" customHeight="1">
      <c r="A54" s="13" t="s">
        <v>90</v>
      </c>
      <c r="B54" s="270" t="s">
        <v>385</v>
      </c>
      <c r="C54" s="180">
        <v>13710</v>
      </c>
    </row>
    <row r="55" spans="1:3" s="268" customFormat="1" ht="12" customHeight="1">
      <c r="A55" s="13" t="s">
        <v>257</v>
      </c>
      <c r="B55" s="270" t="s">
        <v>255</v>
      </c>
      <c r="C55" s="180">
        <v>200</v>
      </c>
    </row>
    <row r="56" spans="1:3" s="268" customFormat="1" ht="12" customHeight="1" thickBot="1">
      <c r="A56" s="15" t="s">
        <v>258</v>
      </c>
      <c r="B56" s="173" t="s">
        <v>256</v>
      </c>
      <c r="C56" s="179"/>
    </row>
    <row r="57" spans="1:3" s="268" customFormat="1" ht="12" customHeight="1" thickBot="1">
      <c r="A57" s="19" t="s">
        <v>20</v>
      </c>
      <c r="B57" s="171" t="s">
        <v>259</v>
      </c>
      <c r="C57" s="176">
        <f>SUM(C58:C60)</f>
        <v>3780</v>
      </c>
    </row>
    <row r="58" spans="1:3" s="268" customFormat="1" ht="12" customHeight="1">
      <c r="A58" s="14" t="s">
        <v>159</v>
      </c>
      <c r="B58" s="269" t="s">
        <v>261</v>
      </c>
      <c r="C58" s="180"/>
    </row>
    <row r="59" spans="1:3" s="268" customFormat="1" ht="12" customHeight="1">
      <c r="A59" s="13" t="s">
        <v>160</v>
      </c>
      <c r="B59" s="270" t="s">
        <v>386</v>
      </c>
      <c r="C59" s="180"/>
    </row>
    <row r="60" spans="1:3" s="268" customFormat="1" ht="12" customHeight="1">
      <c r="A60" s="13" t="s">
        <v>183</v>
      </c>
      <c r="B60" s="270" t="s">
        <v>262</v>
      </c>
      <c r="C60" s="571">
        <v>3780</v>
      </c>
    </row>
    <row r="61" spans="1:3" s="268" customFormat="1" ht="12" customHeight="1" thickBot="1">
      <c r="A61" s="15" t="s">
        <v>260</v>
      </c>
      <c r="B61" s="173" t="s">
        <v>263</v>
      </c>
      <c r="C61" s="180"/>
    </row>
    <row r="62" spans="1:3" s="268" customFormat="1" ht="12" customHeight="1" thickBot="1">
      <c r="A62" s="540" t="s">
        <v>546</v>
      </c>
      <c r="B62" s="20" t="s">
        <v>264</v>
      </c>
      <c r="C62" s="181">
        <f>+C5+C12+C19+C26+C34+C46+C52+C57</f>
        <v>2764729</v>
      </c>
    </row>
    <row r="63" spans="1:3" s="268" customFormat="1" ht="12" customHeight="1" thickBot="1">
      <c r="A63" s="541" t="s">
        <v>265</v>
      </c>
      <c r="B63" s="171" t="s">
        <v>266</v>
      </c>
      <c r="C63" s="176">
        <f>SUM(C64:C66)</f>
        <v>100000</v>
      </c>
    </row>
    <row r="64" spans="1:3" s="268" customFormat="1" ht="12" customHeight="1">
      <c r="A64" s="14" t="s">
        <v>297</v>
      </c>
      <c r="B64" s="269" t="s">
        <v>267</v>
      </c>
      <c r="C64" s="180">
        <v>0</v>
      </c>
    </row>
    <row r="65" spans="1:3" s="268" customFormat="1" ht="12" customHeight="1">
      <c r="A65" s="13" t="s">
        <v>306</v>
      </c>
      <c r="B65" s="270" t="s">
        <v>268</v>
      </c>
      <c r="C65" s="180">
        <v>100000</v>
      </c>
    </row>
    <row r="66" spans="1:3" s="268" customFormat="1" ht="12" customHeight="1" thickBot="1">
      <c r="A66" s="15" t="s">
        <v>307</v>
      </c>
      <c r="B66" s="542" t="s">
        <v>547</v>
      </c>
      <c r="C66" s="180"/>
    </row>
    <row r="67" spans="1:3" s="268" customFormat="1" ht="12" customHeight="1" thickBot="1">
      <c r="A67" s="541" t="s">
        <v>270</v>
      </c>
      <c r="B67" s="171" t="s">
        <v>271</v>
      </c>
      <c r="C67" s="176">
        <f>SUM(C68:C71)</f>
        <v>0</v>
      </c>
    </row>
    <row r="68" spans="1:3" s="268" customFormat="1" ht="12" customHeight="1">
      <c r="A68" s="14" t="s">
        <v>138</v>
      </c>
      <c r="B68" s="269" t="s">
        <v>272</v>
      </c>
      <c r="C68" s="180"/>
    </row>
    <row r="69" spans="1:3" s="268" customFormat="1" ht="12" customHeight="1">
      <c r="A69" s="13" t="s">
        <v>139</v>
      </c>
      <c r="B69" s="270" t="s">
        <v>273</v>
      </c>
      <c r="C69" s="180"/>
    </row>
    <row r="70" spans="1:3" s="268" customFormat="1" ht="12" customHeight="1">
      <c r="A70" s="13" t="s">
        <v>298</v>
      </c>
      <c r="B70" s="270" t="s">
        <v>274</v>
      </c>
      <c r="C70" s="180"/>
    </row>
    <row r="71" spans="1:3" s="268" customFormat="1" ht="12" customHeight="1" thickBot="1">
      <c r="A71" s="15" t="s">
        <v>299</v>
      </c>
      <c r="B71" s="173" t="s">
        <v>275</v>
      </c>
      <c r="C71" s="180"/>
    </row>
    <row r="72" spans="1:3" s="268" customFormat="1" ht="12" customHeight="1" thickBot="1">
      <c r="A72" s="541" t="s">
        <v>276</v>
      </c>
      <c r="B72" s="171" t="s">
        <v>277</v>
      </c>
      <c r="C72" s="176">
        <f>SUM(C73:C74)</f>
        <v>192441</v>
      </c>
    </row>
    <row r="73" spans="1:3" s="268" customFormat="1" ht="12" customHeight="1">
      <c r="A73" s="14" t="s">
        <v>300</v>
      </c>
      <c r="B73" s="269" t="s">
        <v>278</v>
      </c>
      <c r="C73" s="180">
        <v>192441</v>
      </c>
    </row>
    <row r="74" spans="1:3" s="268" customFormat="1" ht="12" customHeight="1" thickBot="1">
      <c r="A74" s="15" t="s">
        <v>301</v>
      </c>
      <c r="B74" s="173" t="s">
        <v>279</v>
      </c>
      <c r="C74" s="180"/>
    </row>
    <row r="75" spans="1:3" s="268" customFormat="1" ht="12" customHeight="1" thickBot="1">
      <c r="A75" s="541" t="s">
        <v>280</v>
      </c>
      <c r="B75" s="171" t="s">
        <v>281</v>
      </c>
      <c r="C75" s="176">
        <f>SUM(C76:C78)</f>
        <v>0</v>
      </c>
    </row>
    <row r="76" spans="1:3" s="268" customFormat="1" ht="12" customHeight="1">
      <c r="A76" s="14" t="s">
        <v>302</v>
      </c>
      <c r="B76" s="269" t="s">
        <v>282</v>
      </c>
      <c r="C76" s="180"/>
    </row>
    <row r="77" spans="1:3" s="268" customFormat="1" ht="12" customHeight="1">
      <c r="A77" s="13" t="s">
        <v>303</v>
      </c>
      <c r="B77" s="270" t="s">
        <v>283</v>
      </c>
      <c r="C77" s="180"/>
    </row>
    <row r="78" spans="1:3" s="268" customFormat="1" ht="12" customHeight="1" thickBot="1">
      <c r="A78" s="15" t="s">
        <v>304</v>
      </c>
      <c r="B78" s="173" t="s">
        <v>284</v>
      </c>
      <c r="C78" s="180"/>
    </row>
    <row r="79" spans="1:3" s="268" customFormat="1" ht="12" customHeight="1" thickBot="1">
      <c r="A79" s="541" t="s">
        <v>285</v>
      </c>
      <c r="B79" s="171" t="s">
        <v>305</v>
      </c>
      <c r="C79" s="176">
        <f>SUM(C80:C83)</f>
        <v>0</v>
      </c>
    </row>
    <row r="80" spans="1:3" s="268" customFormat="1" ht="12" customHeight="1">
      <c r="A80" s="273" t="s">
        <v>286</v>
      </c>
      <c r="B80" s="269" t="s">
        <v>287</v>
      </c>
      <c r="C80" s="180"/>
    </row>
    <row r="81" spans="1:3" s="268" customFormat="1" ht="12" customHeight="1">
      <c r="A81" s="274" t="s">
        <v>288</v>
      </c>
      <c r="B81" s="270" t="s">
        <v>289</v>
      </c>
      <c r="C81" s="180"/>
    </row>
    <row r="82" spans="1:3" s="268" customFormat="1" ht="12" customHeight="1">
      <c r="A82" s="274" t="s">
        <v>290</v>
      </c>
      <c r="B82" s="270" t="s">
        <v>291</v>
      </c>
      <c r="C82" s="180"/>
    </row>
    <row r="83" spans="1:3" s="268" customFormat="1" ht="12" customHeight="1" thickBot="1">
      <c r="A83" s="275" t="s">
        <v>292</v>
      </c>
      <c r="B83" s="173" t="s">
        <v>293</v>
      </c>
      <c r="C83" s="180"/>
    </row>
    <row r="84" spans="1:3" s="268" customFormat="1" ht="12" customHeight="1" thickBot="1">
      <c r="A84" s="541" t="s">
        <v>294</v>
      </c>
      <c r="B84" s="171" t="s">
        <v>548</v>
      </c>
      <c r="C84" s="310"/>
    </row>
    <row r="85" spans="1:3" s="268" customFormat="1" ht="13.5" customHeight="1" thickBot="1">
      <c r="A85" s="541" t="s">
        <v>296</v>
      </c>
      <c r="B85" s="171" t="s">
        <v>295</v>
      </c>
      <c r="C85" s="310"/>
    </row>
    <row r="86" spans="1:3" s="268" customFormat="1" ht="15.75" customHeight="1" thickBot="1">
      <c r="A86" s="541" t="s">
        <v>308</v>
      </c>
      <c r="B86" s="276" t="s">
        <v>549</v>
      </c>
      <c r="C86" s="181">
        <f>+C63+C67+C72+C75+C79+C85+C84</f>
        <v>292441</v>
      </c>
    </row>
    <row r="87" spans="1:3" s="268" customFormat="1" ht="16.5" customHeight="1" thickBot="1">
      <c r="A87" s="543" t="s">
        <v>550</v>
      </c>
      <c r="B87" s="277" t="s">
        <v>551</v>
      </c>
      <c r="C87" s="181">
        <f>+C62+C86</f>
        <v>3057170</v>
      </c>
    </row>
    <row r="88" spans="1:3" s="268" customFormat="1" ht="83.25" customHeight="1">
      <c r="A88" s="4"/>
      <c r="B88" s="5"/>
      <c r="C88" s="182"/>
    </row>
    <row r="89" spans="1:3" ht="16.5" customHeight="1">
      <c r="A89" s="658" t="s">
        <v>42</v>
      </c>
      <c r="B89" s="658"/>
      <c r="C89" s="658"/>
    </row>
    <row r="90" spans="1:3" s="278" customFormat="1" ht="16.5" customHeight="1" thickBot="1">
      <c r="A90" s="659" t="s">
        <v>141</v>
      </c>
      <c r="B90" s="659"/>
      <c r="C90" s="101" t="s">
        <v>182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67" customFormat="1" ht="12" customHeight="1" thickBot="1">
      <c r="A92" s="32" t="s">
        <v>535</v>
      </c>
      <c r="B92" s="33" t="s">
        <v>536</v>
      </c>
      <c r="C92" s="34" t="s">
        <v>537</v>
      </c>
    </row>
    <row r="93" spans="1:3" ht="12" customHeight="1" thickBot="1">
      <c r="A93" s="21" t="s">
        <v>13</v>
      </c>
      <c r="B93" s="26" t="s">
        <v>589</v>
      </c>
      <c r="C93" s="175">
        <f>C94+C95+C96+C97+C98+C111</f>
        <v>2454333</v>
      </c>
    </row>
    <row r="94" spans="1:3" ht="12" customHeight="1">
      <c r="A94" s="16" t="s">
        <v>91</v>
      </c>
      <c r="B94" s="9" t="s">
        <v>44</v>
      </c>
      <c r="C94" s="582">
        <v>1021942</v>
      </c>
    </row>
    <row r="95" spans="1:3" ht="12" customHeight="1">
      <c r="A95" s="13" t="s">
        <v>92</v>
      </c>
      <c r="B95" s="7" t="s">
        <v>161</v>
      </c>
      <c r="C95" s="571">
        <v>237375</v>
      </c>
    </row>
    <row r="96" spans="1:3" ht="12" customHeight="1">
      <c r="A96" s="13" t="s">
        <v>93</v>
      </c>
      <c r="B96" s="7" t="s">
        <v>129</v>
      </c>
      <c r="C96" s="572">
        <v>838888</v>
      </c>
    </row>
    <row r="97" spans="1:3" ht="12" customHeight="1">
      <c r="A97" s="13" t="s">
        <v>94</v>
      </c>
      <c r="B97" s="10" t="s">
        <v>162</v>
      </c>
      <c r="C97" s="258">
        <v>137787</v>
      </c>
    </row>
    <row r="98" spans="1:3" ht="12" customHeight="1">
      <c r="A98" s="13" t="s">
        <v>105</v>
      </c>
      <c r="B98" s="18" t="s">
        <v>163</v>
      </c>
      <c r="C98" s="572">
        <v>164759</v>
      </c>
    </row>
    <row r="99" spans="1:3" ht="12" customHeight="1">
      <c r="A99" s="13" t="s">
        <v>95</v>
      </c>
      <c r="B99" s="7" t="s">
        <v>552</v>
      </c>
      <c r="C99" s="572">
        <v>9233</v>
      </c>
    </row>
    <row r="100" spans="1:3" ht="12" customHeight="1">
      <c r="A100" s="13" t="s">
        <v>96</v>
      </c>
      <c r="B100" s="105" t="s">
        <v>553</v>
      </c>
      <c r="C100" s="179"/>
    </row>
    <row r="101" spans="1:3" ht="12" customHeight="1">
      <c r="A101" s="13" t="s">
        <v>106</v>
      </c>
      <c r="B101" s="105" t="s">
        <v>554</v>
      </c>
      <c r="C101" s="179">
        <v>816</v>
      </c>
    </row>
    <row r="102" spans="1:3" ht="12" customHeight="1">
      <c r="A102" s="13" t="s">
        <v>107</v>
      </c>
      <c r="B102" s="103" t="s">
        <v>311</v>
      </c>
      <c r="C102" s="583"/>
    </row>
    <row r="103" spans="1:3" ht="12" customHeight="1">
      <c r="A103" s="13" t="s">
        <v>108</v>
      </c>
      <c r="B103" s="104" t="s">
        <v>312</v>
      </c>
      <c r="C103" s="583"/>
    </row>
    <row r="104" spans="1:3" ht="12" customHeight="1">
      <c r="A104" s="13" t="s">
        <v>109</v>
      </c>
      <c r="B104" s="104" t="s">
        <v>313</v>
      </c>
      <c r="C104" s="583"/>
    </row>
    <row r="105" spans="1:3" ht="12" customHeight="1">
      <c r="A105" s="13" t="s">
        <v>111</v>
      </c>
      <c r="B105" s="103" t="s">
        <v>314</v>
      </c>
      <c r="C105" s="179">
        <v>118793</v>
      </c>
    </row>
    <row r="106" spans="1:3" ht="12" customHeight="1">
      <c r="A106" s="13" t="s">
        <v>164</v>
      </c>
      <c r="B106" s="103" t="s">
        <v>315</v>
      </c>
      <c r="C106" s="583"/>
    </row>
    <row r="107" spans="1:3" ht="12" customHeight="1">
      <c r="A107" s="13" t="s">
        <v>309</v>
      </c>
      <c r="B107" s="104" t="s">
        <v>316</v>
      </c>
      <c r="C107" s="179">
        <v>2250</v>
      </c>
    </row>
    <row r="108" spans="1:3" ht="12" customHeight="1">
      <c r="A108" s="12" t="s">
        <v>310</v>
      </c>
      <c r="B108" s="105" t="s">
        <v>317</v>
      </c>
      <c r="C108" s="583"/>
    </row>
    <row r="109" spans="1:3" ht="12" customHeight="1">
      <c r="A109" s="13" t="s">
        <v>555</v>
      </c>
      <c r="B109" s="105" t="s">
        <v>318</v>
      </c>
      <c r="C109" s="583"/>
    </row>
    <row r="110" spans="1:3" ht="12" customHeight="1">
      <c r="A110" s="15" t="s">
        <v>556</v>
      </c>
      <c r="B110" s="105" t="s">
        <v>319</v>
      </c>
      <c r="C110" s="572">
        <v>33667</v>
      </c>
    </row>
    <row r="111" spans="1:3" ht="12" customHeight="1">
      <c r="A111" s="13" t="s">
        <v>557</v>
      </c>
      <c r="B111" s="10" t="s">
        <v>45</v>
      </c>
      <c r="C111" s="571">
        <f>C112+C113</f>
        <v>53582</v>
      </c>
    </row>
    <row r="112" spans="1:3" ht="12" customHeight="1">
      <c r="A112" s="13" t="s">
        <v>558</v>
      </c>
      <c r="B112" s="7" t="s">
        <v>559</v>
      </c>
      <c r="C112" s="571">
        <v>3689</v>
      </c>
    </row>
    <row r="113" spans="1:3" ht="12" customHeight="1" thickBot="1">
      <c r="A113" s="17" t="s">
        <v>560</v>
      </c>
      <c r="B113" s="545" t="s">
        <v>561</v>
      </c>
      <c r="C113" s="584">
        <v>49893</v>
      </c>
    </row>
    <row r="114" spans="1:3" ht="12" customHeight="1" thickBot="1">
      <c r="A114" s="546" t="s">
        <v>14</v>
      </c>
      <c r="B114" s="547" t="s">
        <v>320</v>
      </c>
      <c r="C114" s="548">
        <f>+C115+C117+C119</f>
        <v>472465</v>
      </c>
    </row>
    <row r="115" spans="1:3" ht="12" customHeight="1">
      <c r="A115" s="14" t="s">
        <v>97</v>
      </c>
      <c r="B115" s="7" t="s">
        <v>181</v>
      </c>
      <c r="C115" s="573">
        <v>90705</v>
      </c>
    </row>
    <row r="116" spans="1:3" ht="12" customHeight="1">
      <c r="A116" s="14" t="s">
        <v>98</v>
      </c>
      <c r="B116" s="11" t="s">
        <v>324</v>
      </c>
      <c r="C116" s="309">
        <v>45453</v>
      </c>
    </row>
    <row r="117" spans="1:3" ht="12" customHeight="1">
      <c r="A117" s="14" t="s">
        <v>99</v>
      </c>
      <c r="B117" s="11" t="s">
        <v>165</v>
      </c>
      <c r="C117" s="180">
        <v>363348</v>
      </c>
    </row>
    <row r="118" spans="1:3" ht="12" customHeight="1">
      <c r="A118" s="14" t="s">
        <v>100</v>
      </c>
      <c r="B118" s="11" t="s">
        <v>325</v>
      </c>
      <c r="C118" s="585">
        <v>358067</v>
      </c>
    </row>
    <row r="119" spans="1:3" ht="12" customHeight="1">
      <c r="A119" s="14" t="s">
        <v>101</v>
      </c>
      <c r="B119" s="173" t="s">
        <v>184</v>
      </c>
      <c r="C119" s="574">
        <v>18412</v>
      </c>
    </row>
    <row r="120" spans="1:3" ht="12" customHeight="1">
      <c r="A120" s="14" t="s">
        <v>110</v>
      </c>
      <c r="B120" s="172" t="s">
        <v>387</v>
      </c>
      <c r="C120" s="163"/>
    </row>
    <row r="121" spans="1:3" ht="12" customHeight="1">
      <c r="A121" s="14" t="s">
        <v>112</v>
      </c>
      <c r="B121" s="265" t="s">
        <v>330</v>
      </c>
      <c r="C121" s="163"/>
    </row>
    <row r="122" spans="1:3" ht="15.75">
      <c r="A122" s="14" t="s">
        <v>166</v>
      </c>
      <c r="B122" s="104" t="s">
        <v>313</v>
      </c>
      <c r="C122" s="163"/>
    </row>
    <row r="123" spans="1:3" ht="12" customHeight="1">
      <c r="A123" s="14" t="s">
        <v>167</v>
      </c>
      <c r="B123" s="104" t="s">
        <v>329</v>
      </c>
      <c r="C123" s="163"/>
    </row>
    <row r="124" spans="1:3" ht="12" customHeight="1">
      <c r="A124" s="14" t="s">
        <v>168</v>
      </c>
      <c r="B124" s="104" t="s">
        <v>328</v>
      </c>
      <c r="C124" s="163"/>
    </row>
    <row r="125" spans="1:3" ht="12" customHeight="1">
      <c r="A125" s="14" t="s">
        <v>321</v>
      </c>
      <c r="B125" s="104" t="s">
        <v>316</v>
      </c>
      <c r="C125" s="585">
        <v>118</v>
      </c>
    </row>
    <row r="126" spans="1:3" ht="12" customHeight="1">
      <c r="A126" s="14" t="s">
        <v>322</v>
      </c>
      <c r="B126" s="104" t="s">
        <v>327</v>
      </c>
      <c r="C126" s="163"/>
    </row>
    <row r="127" spans="1:3" ht="16.5" thickBot="1">
      <c r="A127" s="12" t="s">
        <v>323</v>
      </c>
      <c r="B127" s="104" t="s">
        <v>326</v>
      </c>
      <c r="C127" s="632">
        <v>18294</v>
      </c>
    </row>
    <row r="128" spans="1:3" ht="12" customHeight="1" thickBot="1">
      <c r="A128" s="19" t="s">
        <v>15</v>
      </c>
      <c r="B128" s="99" t="s">
        <v>562</v>
      </c>
      <c r="C128" s="176">
        <f>+C93+C114</f>
        <v>2926798</v>
      </c>
    </row>
    <row r="129" spans="1:3" ht="12" customHeight="1" thickBot="1">
      <c r="A129" s="19" t="s">
        <v>16</v>
      </c>
      <c r="B129" s="99" t="s">
        <v>563</v>
      </c>
      <c r="C129" s="176">
        <f>+C130+C131+C132</f>
        <v>102952</v>
      </c>
    </row>
    <row r="130" spans="1:3" ht="12" customHeight="1">
      <c r="A130" s="14" t="s">
        <v>221</v>
      </c>
      <c r="B130" s="11" t="s">
        <v>564</v>
      </c>
      <c r="C130" s="163">
        <v>2952</v>
      </c>
    </row>
    <row r="131" spans="1:3" ht="12" customHeight="1">
      <c r="A131" s="14" t="s">
        <v>224</v>
      </c>
      <c r="B131" s="11" t="s">
        <v>565</v>
      </c>
      <c r="C131" s="163">
        <v>100000</v>
      </c>
    </row>
    <row r="132" spans="1:3" ht="12" customHeight="1" thickBot="1">
      <c r="A132" s="12" t="s">
        <v>225</v>
      </c>
      <c r="B132" s="11" t="s">
        <v>566</v>
      </c>
      <c r="C132" s="163"/>
    </row>
    <row r="133" spans="1:3" ht="12" customHeight="1" thickBot="1">
      <c r="A133" s="19" t="s">
        <v>17</v>
      </c>
      <c r="B133" s="99" t="s">
        <v>567</v>
      </c>
      <c r="C133" s="176">
        <f>SUM(C134:C139)</f>
        <v>0</v>
      </c>
    </row>
    <row r="134" spans="1:3" ht="12" customHeight="1">
      <c r="A134" s="14" t="s">
        <v>84</v>
      </c>
      <c r="B134" s="8" t="s">
        <v>568</v>
      </c>
      <c r="C134" s="163"/>
    </row>
    <row r="135" spans="1:3" ht="12" customHeight="1">
      <c r="A135" s="14" t="s">
        <v>85</v>
      </c>
      <c r="B135" s="8" t="s">
        <v>569</v>
      </c>
      <c r="C135" s="163"/>
    </row>
    <row r="136" spans="1:3" ht="12" customHeight="1">
      <c r="A136" s="14" t="s">
        <v>86</v>
      </c>
      <c r="B136" s="8" t="s">
        <v>570</v>
      </c>
      <c r="C136" s="163"/>
    </row>
    <row r="137" spans="1:3" ht="12" customHeight="1">
      <c r="A137" s="14" t="s">
        <v>153</v>
      </c>
      <c r="B137" s="8" t="s">
        <v>571</v>
      </c>
      <c r="C137" s="163"/>
    </row>
    <row r="138" spans="1:3" ht="12" customHeight="1">
      <c r="A138" s="14" t="s">
        <v>154</v>
      </c>
      <c r="B138" s="8" t="s">
        <v>572</v>
      </c>
      <c r="C138" s="163"/>
    </row>
    <row r="139" spans="1:3" ht="12" customHeight="1" thickBot="1">
      <c r="A139" s="12" t="s">
        <v>155</v>
      </c>
      <c r="B139" s="8" t="s">
        <v>573</v>
      </c>
      <c r="C139" s="163"/>
    </row>
    <row r="140" spans="1:3" ht="12" customHeight="1" thickBot="1">
      <c r="A140" s="19" t="s">
        <v>18</v>
      </c>
      <c r="B140" s="99" t="s">
        <v>574</v>
      </c>
      <c r="C140" s="181">
        <f>+C141+C142+C143+C144</f>
        <v>27420</v>
      </c>
    </row>
    <row r="141" spans="1:3" ht="12" customHeight="1">
      <c r="A141" s="14" t="s">
        <v>87</v>
      </c>
      <c r="B141" s="8" t="s">
        <v>331</v>
      </c>
      <c r="C141" s="163"/>
    </row>
    <row r="142" spans="1:3" ht="12" customHeight="1">
      <c r="A142" s="14" t="s">
        <v>88</v>
      </c>
      <c r="B142" s="8" t="s">
        <v>332</v>
      </c>
      <c r="C142" s="163">
        <v>27420</v>
      </c>
    </row>
    <row r="143" spans="1:3" ht="12" customHeight="1">
      <c r="A143" s="14" t="s">
        <v>245</v>
      </c>
      <c r="B143" s="8" t="s">
        <v>575</v>
      </c>
      <c r="C143" s="163"/>
    </row>
    <row r="144" spans="1:3" ht="12" customHeight="1" thickBot="1">
      <c r="A144" s="12" t="s">
        <v>246</v>
      </c>
      <c r="B144" s="6" t="s">
        <v>350</v>
      </c>
      <c r="C144" s="163"/>
    </row>
    <row r="145" spans="1:3" ht="12" customHeight="1" thickBot="1">
      <c r="A145" s="19" t="s">
        <v>19</v>
      </c>
      <c r="B145" s="99" t="s">
        <v>576</v>
      </c>
      <c r="C145" s="184">
        <f>SUM(C146:C150)</f>
        <v>0</v>
      </c>
    </row>
    <row r="146" spans="1:3" ht="12" customHeight="1">
      <c r="A146" s="14" t="s">
        <v>89</v>
      </c>
      <c r="B146" s="8" t="s">
        <v>577</v>
      </c>
      <c r="C146" s="163"/>
    </row>
    <row r="147" spans="1:3" ht="12" customHeight="1">
      <c r="A147" s="14" t="s">
        <v>90</v>
      </c>
      <c r="B147" s="8" t="s">
        <v>578</v>
      </c>
      <c r="C147" s="163"/>
    </row>
    <row r="148" spans="1:3" ht="12" customHeight="1">
      <c r="A148" s="14" t="s">
        <v>257</v>
      </c>
      <c r="B148" s="8" t="s">
        <v>579</v>
      </c>
      <c r="C148" s="163"/>
    </row>
    <row r="149" spans="1:3" ht="12" customHeight="1">
      <c r="A149" s="14" t="s">
        <v>258</v>
      </c>
      <c r="B149" s="8" t="s">
        <v>580</v>
      </c>
      <c r="C149" s="163"/>
    </row>
    <row r="150" spans="1:3" ht="12" customHeight="1" thickBot="1">
      <c r="A150" s="14" t="s">
        <v>581</v>
      </c>
      <c r="B150" s="8" t="s">
        <v>582</v>
      </c>
      <c r="C150" s="163"/>
    </row>
    <row r="151" spans="1:3" ht="12" customHeight="1" thickBot="1">
      <c r="A151" s="19" t="s">
        <v>20</v>
      </c>
      <c r="B151" s="99" t="s">
        <v>583</v>
      </c>
      <c r="C151" s="549"/>
    </row>
    <row r="152" spans="1:3" ht="12" customHeight="1" thickBot="1">
      <c r="A152" s="19" t="s">
        <v>21</v>
      </c>
      <c r="B152" s="99" t="s">
        <v>584</v>
      </c>
      <c r="C152" s="549"/>
    </row>
    <row r="153" spans="1:9" ht="15" customHeight="1" thickBot="1">
      <c r="A153" s="19" t="s">
        <v>22</v>
      </c>
      <c r="B153" s="99" t="s">
        <v>585</v>
      </c>
      <c r="C153" s="279">
        <f>+C129+C133+C140+C145+C151+C152</f>
        <v>130372</v>
      </c>
      <c r="F153" s="280"/>
      <c r="G153" s="281"/>
      <c r="H153" s="281"/>
      <c r="I153" s="281"/>
    </row>
    <row r="154" spans="1:3" s="268" customFormat="1" ht="12.75" customHeight="1" thickBot="1">
      <c r="A154" s="174" t="s">
        <v>23</v>
      </c>
      <c r="B154" s="252" t="s">
        <v>586</v>
      </c>
      <c r="C154" s="279">
        <f>+C128+C153</f>
        <v>3057170</v>
      </c>
    </row>
    <row r="155" ht="7.5" customHeight="1"/>
    <row r="156" spans="1:3" ht="15.75">
      <c r="A156" s="660" t="s">
        <v>333</v>
      </c>
      <c r="B156" s="660"/>
      <c r="C156" s="660"/>
    </row>
    <row r="157" spans="1:3" ht="15" customHeight="1" thickBot="1">
      <c r="A157" s="657" t="s">
        <v>142</v>
      </c>
      <c r="B157" s="657"/>
      <c r="C157" s="185" t="s">
        <v>182</v>
      </c>
    </row>
    <row r="158" spans="1:4" ht="13.5" customHeight="1" thickBot="1">
      <c r="A158" s="19">
        <v>1</v>
      </c>
      <c r="B158" s="25" t="s">
        <v>587</v>
      </c>
      <c r="C158" s="176">
        <f>+C62-C128</f>
        <v>-162069</v>
      </c>
      <c r="D158" s="282"/>
    </row>
    <row r="159" spans="1:3" ht="27.75" customHeight="1" thickBot="1">
      <c r="A159" s="19" t="s">
        <v>14</v>
      </c>
      <c r="B159" s="25" t="s">
        <v>588</v>
      </c>
      <c r="C159" s="176">
        <f>+C86-C153</f>
        <v>162069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22/2015.(VI.29.)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85">
    <tabColor rgb="FF92D050"/>
  </sheetPr>
  <dimension ref="A1:K158"/>
  <sheetViews>
    <sheetView zoomScaleSheetLayoutView="85" workbookViewId="0" topLeftCell="A25">
      <selection activeCell="F119" sqref="F119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1" customFormat="1" ht="21" customHeight="1">
      <c r="A2" s="259" t="s">
        <v>60</v>
      </c>
      <c r="B2" s="230" t="s">
        <v>178</v>
      </c>
      <c r="C2" s="232" t="s">
        <v>49</v>
      </c>
    </row>
    <row r="3" spans="1:3" s="71" customFormat="1" ht="16.5" thickBot="1">
      <c r="A3" s="139" t="s">
        <v>174</v>
      </c>
      <c r="B3" s="231" t="s">
        <v>388</v>
      </c>
      <c r="C3" s="553" t="s">
        <v>57</v>
      </c>
    </row>
    <row r="4" spans="1:3" s="72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233" t="s">
        <v>52</v>
      </c>
    </row>
    <row r="6" spans="1:3" s="57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57" customFormat="1" ht="15.75" customHeight="1" thickBot="1">
      <c r="A7" s="144"/>
      <c r="B7" s="145" t="s">
        <v>53</v>
      </c>
      <c r="C7" s="234"/>
    </row>
    <row r="8" spans="1:3" s="57" customFormat="1" ht="12" customHeight="1" thickBot="1">
      <c r="A8" s="32" t="s">
        <v>13</v>
      </c>
      <c r="B8" s="20" t="s">
        <v>205</v>
      </c>
      <c r="C8" s="176">
        <f>+C9+C10+C11+C12+C13+C14</f>
        <v>988999</v>
      </c>
    </row>
    <row r="9" spans="1:3" s="73" customFormat="1" ht="12" customHeight="1">
      <c r="A9" s="285" t="s">
        <v>91</v>
      </c>
      <c r="B9" s="269" t="s">
        <v>206</v>
      </c>
      <c r="C9" s="573">
        <v>233809</v>
      </c>
    </row>
    <row r="10" spans="1:3" s="74" customFormat="1" ht="12" customHeight="1">
      <c r="A10" s="286" t="s">
        <v>92</v>
      </c>
      <c r="B10" s="270" t="s">
        <v>207</v>
      </c>
      <c r="C10" s="571">
        <v>195774</v>
      </c>
    </row>
    <row r="11" spans="1:3" s="74" customFormat="1" ht="12" customHeight="1">
      <c r="A11" s="286" t="s">
        <v>93</v>
      </c>
      <c r="B11" s="270" t="s">
        <v>208</v>
      </c>
      <c r="C11" s="571">
        <v>466800</v>
      </c>
    </row>
    <row r="12" spans="1:3" s="74" customFormat="1" ht="12" customHeight="1">
      <c r="A12" s="286" t="s">
        <v>94</v>
      </c>
      <c r="B12" s="270" t="s">
        <v>209</v>
      </c>
      <c r="C12" s="177">
        <v>25945</v>
      </c>
    </row>
    <row r="13" spans="1:3" s="74" customFormat="1" ht="12" customHeight="1">
      <c r="A13" s="286" t="s">
        <v>137</v>
      </c>
      <c r="B13" s="270" t="s">
        <v>599</v>
      </c>
      <c r="C13" s="571">
        <v>66671</v>
      </c>
    </row>
    <row r="14" spans="1:3" s="73" customFormat="1" ht="12" customHeight="1" thickBot="1">
      <c r="A14" s="287" t="s">
        <v>95</v>
      </c>
      <c r="B14" s="271" t="s">
        <v>539</v>
      </c>
      <c r="C14" s="177"/>
    </row>
    <row r="15" spans="1:3" s="73" customFormat="1" ht="12" customHeight="1" thickBot="1">
      <c r="A15" s="32" t="s">
        <v>14</v>
      </c>
      <c r="B15" s="171" t="s">
        <v>210</v>
      </c>
      <c r="C15" s="176">
        <f>+C16+C17+C18+C19+C20</f>
        <v>407937</v>
      </c>
    </row>
    <row r="16" spans="1:3" s="73" customFormat="1" ht="12" customHeight="1">
      <c r="A16" s="285" t="s">
        <v>97</v>
      </c>
      <c r="B16" s="269" t="s">
        <v>211</v>
      </c>
      <c r="C16" s="178"/>
    </row>
    <row r="17" spans="1:3" s="73" customFormat="1" ht="12" customHeight="1">
      <c r="A17" s="286" t="s">
        <v>98</v>
      </c>
      <c r="B17" s="270" t="s">
        <v>212</v>
      </c>
      <c r="C17" s="177"/>
    </row>
    <row r="18" spans="1:3" s="73" customFormat="1" ht="12" customHeight="1">
      <c r="A18" s="286" t="s">
        <v>99</v>
      </c>
      <c r="B18" s="270" t="s">
        <v>381</v>
      </c>
      <c r="C18" s="177"/>
    </row>
    <row r="19" spans="1:3" s="73" customFormat="1" ht="12" customHeight="1">
      <c r="A19" s="286" t="s">
        <v>100</v>
      </c>
      <c r="B19" s="270" t="s">
        <v>382</v>
      </c>
      <c r="C19" s="177"/>
    </row>
    <row r="20" spans="1:3" s="73" customFormat="1" ht="12" customHeight="1">
      <c r="A20" s="286" t="s">
        <v>101</v>
      </c>
      <c r="B20" s="270" t="s">
        <v>213</v>
      </c>
      <c r="C20" s="180">
        <v>407937</v>
      </c>
    </row>
    <row r="21" spans="1:3" s="74" customFormat="1" ht="12" customHeight="1" thickBot="1">
      <c r="A21" s="287" t="s">
        <v>110</v>
      </c>
      <c r="B21" s="271" t="s">
        <v>214</v>
      </c>
      <c r="C21" s="179">
        <v>38742</v>
      </c>
    </row>
    <row r="22" spans="1:3" s="74" customFormat="1" ht="12" customHeight="1" thickBot="1">
      <c r="A22" s="32" t="s">
        <v>15</v>
      </c>
      <c r="B22" s="20" t="s">
        <v>215</v>
      </c>
      <c r="C22" s="176">
        <f>+C23+C24+C25+C26+C27</f>
        <v>375629</v>
      </c>
    </row>
    <row r="23" spans="1:3" s="74" customFormat="1" ht="12" customHeight="1">
      <c r="A23" s="285" t="s">
        <v>80</v>
      </c>
      <c r="B23" s="269" t="s">
        <v>216</v>
      </c>
      <c r="C23" s="309">
        <v>5361</v>
      </c>
    </row>
    <row r="24" spans="1:3" s="73" customFormat="1" ht="12" customHeight="1">
      <c r="A24" s="286" t="s">
        <v>81</v>
      </c>
      <c r="B24" s="270" t="s">
        <v>217</v>
      </c>
      <c r="C24" s="180"/>
    </row>
    <row r="25" spans="1:3" s="74" customFormat="1" ht="12" customHeight="1">
      <c r="A25" s="286" t="s">
        <v>82</v>
      </c>
      <c r="B25" s="270" t="s">
        <v>383</v>
      </c>
      <c r="C25" s="180"/>
    </row>
    <row r="26" spans="1:3" s="74" customFormat="1" ht="12" customHeight="1">
      <c r="A26" s="286" t="s">
        <v>83</v>
      </c>
      <c r="B26" s="270" t="s">
        <v>384</v>
      </c>
      <c r="C26" s="180"/>
    </row>
    <row r="27" spans="1:3" s="74" customFormat="1" ht="12" customHeight="1">
      <c r="A27" s="286" t="s">
        <v>149</v>
      </c>
      <c r="B27" s="270" t="s">
        <v>218</v>
      </c>
      <c r="C27" s="571">
        <v>370268</v>
      </c>
    </row>
    <row r="28" spans="1:3" s="74" customFormat="1" ht="12" customHeight="1" thickBot="1">
      <c r="A28" s="287" t="s">
        <v>150</v>
      </c>
      <c r="B28" s="271" t="s">
        <v>219</v>
      </c>
      <c r="C28" s="258">
        <v>329282</v>
      </c>
    </row>
    <row r="29" spans="1:3" s="74" customFormat="1" ht="12" customHeight="1" thickBot="1">
      <c r="A29" s="32" t="s">
        <v>151</v>
      </c>
      <c r="B29" s="20" t="s">
        <v>220</v>
      </c>
      <c r="C29" s="181">
        <f>+C30+C34+C35+C36</f>
        <v>294863</v>
      </c>
    </row>
    <row r="30" spans="1:3" s="74" customFormat="1" ht="12" customHeight="1">
      <c r="A30" s="285" t="s">
        <v>221</v>
      </c>
      <c r="B30" s="269" t="s">
        <v>600</v>
      </c>
      <c r="C30" s="264">
        <f>+C31+C32+C33</f>
        <v>260863</v>
      </c>
    </row>
    <row r="31" spans="1:3" s="74" customFormat="1" ht="12" customHeight="1">
      <c r="A31" s="286" t="s">
        <v>222</v>
      </c>
      <c r="B31" s="270" t="s">
        <v>227</v>
      </c>
      <c r="C31" s="177">
        <v>72000</v>
      </c>
    </row>
    <row r="32" spans="1:3" s="74" customFormat="1" ht="12" customHeight="1">
      <c r="A32" s="286" t="s">
        <v>223</v>
      </c>
      <c r="B32" s="270" t="s">
        <v>668</v>
      </c>
      <c r="C32" s="177">
        <v>188698</v>
      </c>
    </row>
    <row r="33" spans="1:3" s="74" customFormat="1" ht="12" customHeight="1">
      <c r="A33" s="286" t="s">
        <v>541</v>
      </c>
      <c r="B33" s="270" t="s">
        <v>665</v>
      </c>
      <c r="C33" s="180">
        <v>165</v>
      </c>
    </row>
    <row r="34" spans="1:3" s="74" customFormat="1" ht="12" customHeight="1">
      <c r="A34" s="286" t="s">
        <v>224</v>
      </c>
      <c r="B34" s="270" t="s">
        <v>229</v>
      </c>
      <c r="C34" s="180">
        <v>26000</v>
      </c>
    </row>
    <row r="35" spans="1:3" s="74" customFormat="1" ht="12" customHeight="1">
      <c r="A35" s="286" t="s">
        <v>225</v>
      </c>
      <c r="B35" s="270" t="s">
        <v>230</v>
      </c>
      <c r="C35" s="180"/>
    </row>
    <row r="36" spans="1:3" s="74" customFormat="1" ht="12" customHeight="1" thickBot="1">
      <c r="A36" s="287" t="s">
        <v>226</v>
      </c>
      <c r="B36" s="271" t="s">
        <v>231</v>
      </c>
      <c r="C36" s="258">
        <v>8000</v>
      </c>
    </row>
    <row r="37" spans="1:3" s="74" customFormat="1" ht="12" customHeight="1" thickBot="1">
      <c r="A37" s="32" t="s">
        <v>17</v>
      </c>
      <c r="B37" s="20" t="s">
        <v>543</v>
      </c>
      <c r="C37" s="176">
        <f>SUM(C38:C48)</f>
        <v>33734</v>
      </c>
    </row>
    <row r="38" spans="1:3" s="74" customFormat="1" ht="12" customHeight="1">
      <c r="A38" s="285" t="s">
        <v>84</v>
      </c>
      <c r="B38" s="269" t="s">
        <v>234</v>
      </c>
      <c r="C38" s="178"/>
    </row>
    <row r="39" spans="1:3" s="74" customFormat="1" ht="12" customHeight="1">
      <c r="A39" s="286" t="s">
        <v>85</v>
      </c>
      <c r="B39" s="270" t="s">
        <v>235</v>
      </c>
      <c r="C39" s="177"/>
    </row>
    <row r="40" spans="1:3" s="74" customFormat="1" ht="12" customHeight="1">
      <c r="A40" s="286" t="s">
        <v>86</v>
      </c>
      <c r="B40" s="270" t="s">
        <v>236</v>
      </c>
      <c r="C40" s="180">
        <v>11936</v>
      </c>
    </row>
    <row r="41" spans="1:3" s="74" customFormat="1" ht="12" customHeight="1">
      <c r="A41" s="286" t="s">
        <v>153</v>
      </c>
      <c r="B41" s="270" t="s">
        <v>237</v>
      </c>
      <c r="C41" s="180">
        <v>16351</v>
      </c>
    </row>
    <row r="42" spans="1:3" s="74" customFormat="1" ht="12" customHeight="1">
      <c r="A42" s="286" t="s">
        <v>154</v>
      </c>
      <c r="B42" s="270" t="s">
        <v>238</v>
      </c>
      <c r="C42" s="177"/>
    </row>
    <row r="43" spans="1:3" s="74" customFormat="1" ht="12" customHeight="1">
      <c r="A43" s="286" t="s">
        <v>155</v>
      </c>
      <c r="B43" s="270" t="s">
        <v>239</v>
      </c>
      <c r="C43" s="177">
        <v>4947</v>
      </c>
    </row>
    <row r="44" spans="1:3" s="74" customFormat="1" ht="12" customHeight="1">
      <c r="A44" s="286" t="s">
        <v>156</v>
      </c>
      <c r="B44" s="270" t="s">
        <v>240</v>
      </c>
      <c r="C44" s="177"/>
    </row>
    <row r="45" spans="1:3" s="74" customFormat="1" ht="12" customHeight="1">
      <c r="A45" s="286" t="s">
        <v>157</v>
      </c>
      <c r="B45" s="270" t="s">
        <v>241</v>
      </c>
      <c r="C45" s="177"/>
    </row>
    <row r="46" spans="1:3" s="74" customFormat="1" ht="12" customHeight="1">
      <c r="A46" s="286" t="s">
        <v>232</v>
      </c>
      <c r="B46" s="270" t="s">
        <v>242</v>
      </c>
      <c r="C46" s="180"/>
    </row>
    <row r="47" spans="1:3" s="74" customFormat="1" ht="12" customHeight="1">
      <c r="A47" s="287" t="s">
        <v>233</v>
      </c>
      <c r="B47" s="271" t="s">
        <v>544</v>
      </c>
      <c r="C47" s="258"/>
    </row>
    <row r="48" spans="1:3" s="74" customFormat="1" ht="12" customHeight="1" thickBot="1">
      <c r="A48" s="287" t="s">
        <v>545</v>
      </c>
      <c r="B48" s="271" t="s">
        <v>243</v>
      </c>
      <c r="C48" s="258">
        <v>500</v>
      </c>
    </row>
    <row r="49" spans="1:3" s="74" customFormat="1" ht="12" customHeight="1" thickBot="1">
      <c r="A49" s="32" t="s">
        <v>18</v>
      </c>
      <c r="B49" s="20" t="s">
        <v>244</v>
      </c>
      <c r="C49" s="176">
        <f>SUM(C50:C54)</f>
        <v>0</v>
      </c>
    </row>
    <row r="50" spans="1:3" s="74" customFormat="1" ht="12" customHeight="1">
      <c r="A50" s="285" t="s">
        <v>87</v>
      </c>
      <c r="B50" s="269" t="s">
        <v>248</v>
      </c>
      <c r="C50" s="309"/>
    </row>
    <row r="51" spans="1:3" s="74" customFormat="1" ht="12" customHeight="1">
      <c r="A51" s="286" t="s">
        <v>88</v>
      </c>
      <c r="B51" s="270" t="s">
        <v>249</v>
      </c>
      <c r="C51" s="180"/>
    </row>
    <row r="52" spans="1:3" s="74" customFormat="1" ht="12" customHeight="1">
      <c r="A52" s="286" t="s">
        <v>245</v>
      </c>
      <c r="B52" s="270" t="s">
        <v>250</v>
      </c>
      <c r="C52" s="180"/>
    </row>
    <row r="53" spans="1:3" s="74" customFormat="1" ht="12" customHeight="1">
      <c r="A53" s="286" t="s">
        <v>246</v>
      </c>
      <c r="B53" s="270" t="s">
        <v>251</v>
      </c>
      <c r="C53" s="180"/>
    </row>
    <row r="54" spans="1:3" s="74" customFormat="1" ht="12" customHeight="1" thickBot="1">
      <c r="A54" s="287" t="s">
        <v>247</v>
      </c>
      <c r="B54" s="271" t="s">
        <v>252</v>
      </c>
      <c r="C54" s="258"/>
    </row>
    <row r="55" spans="1:3" s="74" customFormat="1" ht="12" customHeight="1" thickBot="1">
      <c r="A55" s="32" t="s">
        <v>158</v>
      </c>
      <c r="B55" s="20" t="s">
        <v>253</v>
      </c>
      <c r="C55" s="176">
        <f>SUM(C56:C58)</f>
        <v>13710</v>
      </c>
    </row>
    <row r="56" spans="1:3" s="74" customFormat="1" ht="12" customHeight="1">
      <c r="A56" s="285" t="s">
        <v>89</v>
      </c>
      <c r="B56" s="269" t="s">
        <v>254</v>
      </c>
      <c r="C56" s="178"/>
    </row>
    <row r="57" spans="1:3" s="74" customFormat="1" ht="12" customHeight="1">
      <c r="A57" s="286" t="s">
        <v>90</v>
      </c>
      <c r="B57" s="270" t="s">
        <v>385</v>
      </c>
      <c r="C57" s="180">
        <v>13710</v>
      </c>
    </row>
    <row r="58" spans="1:3" s="74" customFormat="1" ht="12" customHeight="1">
      <c r="A58" s="286" t="s">
        <v>257</v>
      </c>
      <c r="B58" s="270" t="s">
        <v>255</v>
      </c>
      <c r="C58" s="177"/>
    </row>
    <row r="59" spans="1:3" s="74" customFormat="1" ht="12" customHeight="1" thickBot="1">
      <c r="A59" s="287" t="s">
        <v>258</v>
      </c>
      <c r="B59" s="271" t="s">
        <v>256</v>
      </c>
      <c r="C59" s="179"/>
    </row>
    <row r="60" spans="1:3" s="74" customFormat="1" ht="12" customHeight="1" thickBot="1">
      <c r="A60" s="32" t="s">
        <v>20</v>
      </c>
      <c r="B60" s="171" t="s">
        <v>259</v>
      </c>
      <c r="C60" s="176">
        <f>SUM(C61:C63)</f>
        <v>0</v>
      </c>
    </row>
    <row r="61" spans="1:3" s="74" customFormat="1" ht="12" customHeight="1">
      <c r="A61" s="285" t="s">
        <v>159</v>
      </c>
      <c r="B61" s="269" t="s">
        <v>261</v>
      </c>
      <c r="C61" s="180"/>
    </row>
    <row r="62" spans="1:3" s="74" customFormat="1" ht="12" customHeight="1">
      <c r="A62" s="286" t="s">
        <v>160</v>
      </c>
      <c r="B62" s="270" t="s">
        <v>386</v>
      </c>
      <c r="C62" s="180"/>
    </row>
    <row r="63" spans="1:3" s="74" customFormat="1" ht="12" customHeight="1">
      <c r="A63" s="286" t="s">
        <v>183</v>
      </c>
      <c r="B63" s="270" t="s">
        <v>262</v>
      </c>
      <c r="C63" s="180"/>
    </row>
    <row r="64" spans="1:3" s="74" customFormat="1" ht="12" customHeight="1" thickBot="1">
      <c r="A64" s="287" t="s">
        <v>260</v>
      </c>
      <c r="B64" s="271" t="s">
        <v>263</v>
      </c>
      <c r="C64" s="180"/>
    </row>
    <row r="65" spans="1:3" s="74" customFormat="1" ht="12" customHeight="1" thickBot="1">
      <c r="A65" s="32" t="s">
        <v>21</v>
      </c>
      <c r="B65" s="20" t="s">
        <v>264</v>
      </c>
      <c r="C65" s="181">
        <f>+C8+C15+C22+C29+C37+C49+C55+C60</f>
        <v>2114872</v>
      </c>
    </row>
    <row r="66" spans="1:3" s="74" customFormat="1" ht="12" customHeight="1" thickBot="1">
      <c r="A66" s="288" t="s">
        <v>354</v>
      </c>
      <c r="B66" s="171" t="s">
        <v>266</v>
      </c>
      <c r="C66" s="176">
        <f>SUM(C67:C69)</f>
        <v>0</v>
      </c>
    </row>
    <row r="67" spans="1:3" s="74" customFormat="1" ht="12" customHeight="1">
      <c r="A67" s="285" t="s">
        <v>297</v>
      </c>
      <c r="B67" s="269" t="s">
        <v>267</v>
      </c>
      <c r="C67" s="180"/>
    </row>
    <row r="68" spans="1:3" s="74" customFormat="1" ht="12" customHeight="1">
      <c r="A68" s="286" t="s">
        <v>306</v>
      </c>
      <c r="B68" s="270" t="s">
        <v>268</v>
      </c>
      <c r="C68" s="180"/>
    </row>
    <row r="69" spans="1:3" s="74" customFormat="1" ht="12" customHeight="1" thickBot="1">
      <c r="A69" s="287" t="s">
        <v>307</v>
      </c>
      <c r="B69" s="272" t="s">
        <v>269</v>
      </c>
      <c r="C69" s="180"/>
    </row>
    <row r="70" spans="1:3" s="74" customFormat="1" ht="12" customHeight="1" thickBot="1">
      <c r="A70" s="288" t="s">
        <v>270</v>
      </c>
      <c r="B70" s="171" t="s">
        <v>271</v>
      </c>
      <c r="C70" s="176">
        <f>SUM(C71:C74)</f>
        <v>0</v>
      </c>
    </row>
    <row r="71" spans="1:3" s="74" customFormat="1" ht="12" customHeight="1">
      <c r="A71" s="285" t="s">
        <v>138</v>
      </c>
      <c r="B71" s="269" t="s">
        <v>272</v>
      </c>
      <c r="C71" s="180"/>
    </row>
    <row r="72" spans="1:3" s="74" customFormat="1" ht="12" customHeight="1">
      <c r="A72" s="286" t="s">
        <v>139</v>
      </c>
      <c r="B72" s="270" t="s">
        <v>273</v>
      </c>
      <c r="C72" s="180"/>
    </row>
    <row r="73" spans="1:3" s="74" customFormat="1" ht="12" customHeight="1">
      <c r="A73" s="286" t="s">
        <v>298</v>
      </c>
      <c r="B73" s="270" t="s">
        <v>274</v>
      </c>
      <c r="C73" s="180"/>
    </row>
    <row r="74" spans="1:3" s="74" customFormat="1" ht="12" customHeight="1" thickBot="1">
      <c r="A74" s="287" t="s">
        <v>299</v>
      </c>
      <c r="B74" s="271" t="s">
        <v>275</v>
      </c>
      <c r="C74" s="180"/>
    </row>
    <row r="75" spans="1:3" s="74" customFormat="1" ht="12" customHeight="1" thickBot="1">
      <c r="A75" s="288" t="s">
        <v>276</v>
      </c>
      <c r="B75" s="171" t="s">
        <v>277</v>
      </c>
      <c r="C75" s="176">
        <f>SUM(C76:C77)</f>
        <v>188603</v>
      </c>
    </row>
    <row r="76" spans="1:3" s="74" customFormat="1" ht="12" customHeight="1">
      <c r="A76" s="285" t="s">
        <v>300</v>
      </c>
      <c r="B76" s="269" t="s">
        <v>278</v>
      </c>
      <c r="C76" s="180">
        <v>188603</v>
      </c>
    </row>
    <row r="77" spans="1:3" s="74" customFormat="1" ht="12" customHeight="1" thickBot="1">
      <c r="A77" s="287" t="s">
        <v>301</v>
      </c>
      <c r="B77" s="271" t="s">
        <v>279</v>
      </c>
      <c r="C77" s="180"/>
    </row>
    <row r="78" spans="1:3" s="73" customFormat="1" ht="12" customHeight="1" thickBot="1">
      <c r="A78" s="288" t="s">
        <v>280</v>
      </c>
      <c r="B78" s="171" t="s">
        <v>281</v>
      </c>
      <c r="C78" s="176">
        <f>SUM(C79:C81)</f>
        <v>0</v>
      </c>
    </row>
    <row r="79" spans="1:3" s="74" customFormat="1" ht="12" customHeight="1">
      <c r="A79" s="285" t="s">
        <v>302</v>
      </c>
      <c r="B79" s="269" t="s">
        <v>282</v>
      </c>
      <c r="C79" s="180"/>
    </row>
    <row r="80" spans="1:3" s="74" customFormat="1" ht="12" customHeight="1">
      <c r="A80" s="286" t="s">
        <v>303</v>
      </c>
      <c r="B80" s="270" t="s">
        <v>283</v>
      </c>
      <c r="C80" s="180"/>
    </row>
    <row r="81" spans="1:3" s="74" customFormat="1" ht="12" customHeight="1" thickBot="1">
      <c r="A81" s="287" t="s">
        <v>304</v>
      </c>
      <c r="B81" s="271" t="s">
        <v>284</v>
      </c>
      <c r="C81" s="180"/>
    </row>
    <row r="82" spans="1:3" s="74" customFormat="1" ht="12" customHeight="1" thickBot="1">
      <c r="A82" s="288" t="s">
        <v>285</v>
      </c>
      <c r="B82" s="171" t="s">
        <v>305</v>
      </c>
      <c r="C82" s="176">
        <f>SUM(C83:C86)</f>
        <v>0</v>
      </c>
    </row>
    <row r="83" spans="1:3" s="74" customFormat="1" ht="12" customHeight="1">
      <c r="A83" s="289" t="s">
        <v>286</v>
      </c>
      <c r="B83" s="269" t="s">
        <v>287</v>
      </c>
      <c r="C83" s="180"/>
    </row>
    <row r="84" spans="1:3" s="74" customFormat="1" ht="12" customHeight="1">
      <c r="A84" s="290" t="s">
        <v>288</v>
      </c>
      <c r="B84" s="270" t="s">
        <v>289</v>
      </c>
      <c r="C84" s="180"/>
    </row>
    <row r="85" spans="1:3" s="74" customFormat="1" ht="12" customHeight="1">
      <c r="A85" s="290" t="s">
        <v>290</v>
      </c>
      <c r="B85" s="270" t="s">
        <v>291</v>
      </c>
      <c r="C85" s="180"/>
    </row>
    <row r="86" spans="1:3" s="73" customFormat="1" ht="12" customHeight="1" thickBot="1">
      <c r="A86" s="291" t="s">
        <v>292</v>
      </c>
      <c r="B86" s="271" t="s">
        <v>293</v>
      </c>
      <c r="C86" s="180"/>
    </row>
    <row r="87" spans="1:3" s="73" customFormat="1" ht="12" customHeight="1" thickBot="1">
      <c r="A87" s="288" t="s">
        <v>294</v>
      </c>
      <c r="B87" s="171" t="s">
        <v>548</v>
      </c>
      <c r="C87" s="310"/>
    </row>
    <row r="88" spans="1:3" s="73" customFormat="1" ht="12" customHeight="1" thickBot="1">
      <c r="A88" s="288" t="s">
        <v>601</v>
      </c>
      <c r="B88" s="171" t="s">
        <v>295</v>
      </c>
      <c r="C88" s="310"/>
    </row>
    <row r="89" spans="1:3" s="73" customFormat="1" ht="12" customHeight="1" thickBot="1">
      <c r="A89" s="288" t="s">
        <v>602</v>
      </c>
      <c r="B89" s="276" t="s">
        <v>549</v>
      </c>
      <c r="C89" s="181">
        <f>+C66+C70+C75+C78+C82+C88+C87</f>
        <v>188603</v>
      </c>
    </row>
    <row r="90" spans="1:3" s="73" customFormat="1" ht="12" customHeight="1" thickBot="1">
      <c r="A90" s="292" t="s">
        <v>603</v>
      </c>
      <c r="B90" s="277" t="s">
        <v>604</v>
      </c>
      <c r="C90" s="181">
        <f>+C65+C89</f>
        <v>2303475</v>
      </c>
    </row>
    <row r="91" spans="1:3" s="74" customFormat="1" ht="15" customHeight="1" thickBot="1">
      <c r="A91" s="150"/>
      <c r="B91" s="151"/>
      <c r="C91" s="239"/>
    </row>
    <row r="92" spans="1:3" s="57" customFormat="1" ht="16.5" customHeight="1" thickBot="1">
      <c r="A92" s="154"/>
      <c r="B92" s="155" t="s">
        <v>54</v>
      </c>
      <c r="C92" s="241"/>
    </row>
    <row r="93" spans="1:3" s="75" customFormat="1" ht="12" customHeight="1" thickBot="1">
      <c r="A93" s="261" t="s">
        <v>13</v>
      </c>
      <c r="B93" s="26" t="s">
        <v>615</v>
      </c>
      <c r="C93" s="175">
        <f>+C94+C95+C96+C97+C98+C111</f>
        <v>809516</v>
      </c>
    </row>
    <row r="94" spans="1:3" ht="12" customHeight="1">
      <c r="A94" s="293" t="s">
        <v>91</v>
      </c>
      <c r="B94" s="9" t="s">
        <v>44</v>
      </c>
      <c r="C94" s="582">
        <v>335181</v>
      </c>
    </row>
    <row r="95" spans="1:3" ht="12" customHeight="1">
      <c r="A95" s="286" t="s">
        <v>92</v>
      </c>
      <c r="B95" s="7" t="s">
        <v>161</v>
      </c>
      <c r="C95" s="571">
        <v>45573</v>
      </c>
    </row>
    <row r="96" spans="1:3" ht="12" customHeight="1">
      <c r="A96" s="286" t="s">
        <v>93</v>
      </c>
      <c r="B96" s="7" t="s">
        <v>129</v>
      </c>
      <c r="C96" s="572">
        <v>177895</v>
      </c>
    </row>
    <row r="97" spans="1:3" ht="12" customHeight="1">
      <c r="A97" s="286" t="s">
        <v>94</v>
      </c>
      <c r="B97" s="10" t="s">
        <v>162</v>
      </c>
      <c r="C97" s="258">
        <v>64400</v>
      </c>
    </row>
    <row r="98" spans="1:3" ht="12" customHeight="1">
      <c r="A98" s="286" t="s">
        <v>105</v>
      </c>
      <c r="B98" s="18" t="s">
        <v>163</v>
      </c>
      <c r="C98" s="258">
        <v>132885</v>
      </c>
    </row>
    <row r="99" spans="1:3" ht="12" customHeight="1">
      <c r="A99" s="286" t="s">
        <v>95</v>
      </c>
      <c r="B99" s="7" t="s">
        <v>605</v>
      </c>
      <c r="C99" s="258">
        <v>7757</v>
      </c>
    </row>
    <row r="100" spans="1:3" ht="12" customHeight="1">
      <c r="A100" s="286" t="s">
        <v>96</v>
      </c>
      <c r="B100" s="103" t="s">
        <v>553</v>
      </c>
      <c r="C100" s="179"/>
    </row>
    <row r="101" spans="1:3" ht="12" customHeight="1">
      <c r="A101" s="286" t="s">
        <v>106</v>
      </c>
      <c r="B101" s="103" t="s">
        <v>554</v>
      </c>
      <c r="C101" s="179">
        <v>816</v>
      </c>
    </row>
    <row r="102" spans="1:3" ht="12" customHeight="1">
      <c r="A102" s="286" t="s">
        <v>107</v>
      </c>
      <c r="B102" s="103" t="s">
        <v>311</v>
      </c>
      <c r="C102" s="179"/>
    </row>
    <row r="103" spans="1:3" ht="12" customHeight="1">
      <c r="A103" s="286" t="s">
        <v>108</v>
      </c>
      <c r="B103" s="104" t="s">
        <v>312</v>
      </c>
      <c r="C103" s="179"/>
    </row>
    <row r="104" spans="1:3" ht="12" customHeight="1">
      <c r="A104" s="286" t="s">
        <v>109</v>
      </c>
      <c r="B104" s="104" t="s">
        <v>313</v>
      </c>
      <c r="C104" s="179"/>
    </row>
    <row r="105" spans="1:3" ht="12" customHeight="1">
      <c r="A105" s="286" t="s">
        <v>111</v>
      </c>
      <c r="B105" s="103" t="s">
        <v>314</v>
      </c>
      <c r="C105" s="179">
        <v>104040</v>
      </c>
    </row>
    <row r="106" spans="1:3" ht="12" customHeight="1">
      <c r="A106" s="286" t="s">
        <v>164</v>
      </c>
      <c r="B106" s="103" t="s">
        <v>315</v>
      </c>
      <c r="C106" s="179"/>
    </row>
    <row r="107" spans="1:3" ht="12" customHeight="1">
      <c r="A107" s="286" t="s">
        <v>309</v>
      </c>
      <c r="B107" s="104" t="s">
        <v>316</v>
      </c>
      <c r="C107" s="179">
        <v>2250</v>
      </c>
    </row>
    <row r="108" spans="1:3" ht="12" customHeight="1">
      <c r="A108" s="294" t="s">
        <v>310</v>
      </c>
      <c r="B108" s="105" t="s">
        <v>317</v>
      </c>
      <c r="C108" s="179"/>
    </row>
    <row r="109" spans="1:3" ht="12" customHeight="1">
      <c r="A109" s="286" t="s">
        <v>555</v>
      </c>
      <c r="B109" s="105" t="s">
        <v>318</v>
      </c>
      <c r="C109" s="179"/>
    </row>
    <row r="110" spans="1:3" ht="12" customHeight="1">
      <c r="A110" s="286" t="s">
        <v>556</v>
      </c>
      <c r="B110" s="104" t="s">
        <v>319</v>
      </c>
      <c r="C110" s="177">
        <v>18022</v>
      </c>
    </row>
    <row r="111" spans="1:3" ht="12" customHeight="1">
      <c r="A111" s="286" t="s">
        <v>557</v>
      </c>
      <c r="B111" s="10" t="s">
        <v>45</v>
      </c>
      <c r="C111" s="571">
        <f>SUM(C112:C113)</f>
        <v>53582</v>
      </c>
    </row>
    <row r="112" spans="1:3" ht="12" customHeight="1">
      <c r="A112" s="287" t="s">
        <v>558</v>
      </c>
      <c r="B112" s="7" t="s">
        <v>606</v>
      </c>
      <c r="C112" s="572">
        <v>3689</v>
      </c>
    </row>
    <row r="113" spans="1:3" ht="12" customHeight="1" thickBot="1">
      <c r="A113" s="295" t="s">
        <v>560</v>
      </c>
      <c r="B113" s="106" t="s">
        <v>607</v>
      </c>
      <c r="C113" s="584">
        <v>49893</v>
      </c>
    </row>
    <row r="114" spans="1:3" ht="12" customHeight="1" thickBot="1">
      <c r="A114" s="32" t="s">
        <v>14</v>
      </c>
      <c r="B114" s="25" t="s">
        <v>320</v>
      </c>
      <c r="C114" s="176">
        <f>+C115+C117+C119</f>
        <v>402139</v>
      </c>
    </row>
    <row r="115" spans="1:3" ht="12" customHeight="1">
      <c r="A115" s="285" t="s">
        <v>97</v>
      </c>
      <c r="B115" s="7" t="s">
        <v>181</v>
      </c>
      <c r="C115" s="573">
        <v>33279</v>
      </c>
    </row>
    <row r="116" spans="1:3" ht="12" customHeight="1">
      <c r="A116" s="285" t="s">
        <v>98</v>
      </c>
      <c r="B116" s="11" t="s">
        <v>324</v>
      </c>
      <c r="C116" s="309">
        <v>8306</v>
      </c>
    </row>
    <row r="117" spans="1:3" ht="12" customHeight="1">
      <c r="A117" s="285" t="s">
        <v>99</v>
      </c>
      <c r="B117" s="11" t="s">
        <v>165</v>
      </c>
      <c r="C117" s="180">
        <v>361760</v>
      </c>
    </row>
    <row r="118" spans="1:3" ht="12" customHeight="1">
      <c r="A118" s="285" t="s">
        <v>100</v>
      </c>
      <c r="B118" s="11" t="s">
        <v>325</v>
      </c>
      <c r="C118" s="163"/>
    </row>
    <row r="119" spans="1:3" ht="12" customHeight="1">
      <c r="A119" s="285" t="s">
        <v>101</v>
      </c>
      <c r="B119" s="173" t="s">
        <v>184</v>
      </c>
      <c r="C119" s="163">
        <v>7100</v>
      </c>
    </row>
    <row r="120" spans="1:3" ht="12" customHeight="1">
      <c r="A120" s="285" t="s">
        <v>110</v>
      </c>
      <c r="B120" s="172" t="s">
        <v>387</v>
      </c>
      <c r="C120" s="163"/>
    </row>
    <row r="121" spans="1:3" ht="12" customHeight="1">
      <c r="A121" s="285" t="s">
        <v>112</v>
      </c>
      <c r="B121" s="265" t="s">
        <v>330</v>
      </c>
      <c r="C121" s="163"/>
    </row>
    <row r="122" spans="1:3" ht="12" customHeight="1">
      <c r="A122" s="285" t="s">
        <v>166</v>
      </c>
      <c r="B122" s="104" t="s">
        <v>313</v>
      </c>
      <c r="C122" s="163"/>
    </row>
    <row r="123" spans="1:3" ht="12" customHeight="1">
      <c r="A123" s="285" t="s">
        <v>167</v>
      </c>
      <c r="B123" s="104" t="s">
        <v>329</v>
      </c>
      <c r="C123" s="163"/>
    </row>
    <row r="124" spans="1:3" ht="12" customHeight="1">
      <c r="A124" s="285" t="s">
        <v>168</v>
      </c>
      <c r="B124" s="104" t="s">
        <v>328</v>
      </c>
      <c r="C124" s="163"/>
    </row>
    <row r="125" spans="1:3" ht="12" customHeight="1">
      <c r="A125" s="285" t="s">
        <v>321</v>
      </c>
      <c r="B125" s="104" t="s">
        <v>316</v>
      </c>
      <c r="C125" s="163"/>
    </row>
    <row r="126" spans="1:3" ht="12" customHeight="1">
      <c r="A126" s="285" t="s">
        <v>322</v>
      </c>
      <c r="B126" s="104" t="s">
        <v>327</v>
      </c>
      <c r="C126" s="163"/>
    </row>
    <row r="127" spans="1:3" ht="12" customHeight="1" thickBot="1">
      <c r="A127" s="294" t="s">
        <v>323</v>
      </c>
      <c r="B127" s="104" t="s">
        <v>326</v>
      </c>
      <c r="C127" s="164">
        <v>7100</v>
      </c>
    </row>
    <row r="128" spans="1:3" ht="12" customHeight="1" thickBot="1">
      <c r="A128" s="32" t="s">
        <v>15</v>
      </c>
      <c r="B128" s="99" t="s">
        <v>562</v>
      </c>
      <c r="C128" s="176">
        <f>+C93+C114</f>
        <v>1211655</v>
      </c>
    </row>
    <row r="129" spans="1:3" ht="12" customHeight="1" thickBot="1">
      <c r="A129" s="32" t="s">
        <v>16</v>
      </c>
      <c r="B129" s="99" t="s">
        <v>563</v>
      </c>
      <c r="C129" s="176">
        <f>+C130+C131+C132</f>
        <v>0</v>
      </c>
    </row>
    <row r="130" spans="1:3" s="75" customFormat="1" ht="12" customHeight="1">
      <c r="A130" s="285" t="s">
        <v>221</v>
      </c>
      <c r="B130" s="8" t="s">
        <v>608</v>
      </c>
      <c r="C130" s="163"/>
    </row>
    <row r="131" spans="1:3" ht="12" customHeight="1">
      <c r="A131" s="285" t="s">
        <v>224</v>
      </c>
      <c r="B131" s="8" t="s">
        <v>565</v>
      </c>
      <c r="C131" s="163"/>
    </row>
    <row r="132" spans="1:3" ht="12" customHeight="1" thickBot="1">
      <c r="A132" s="294" t="s">
        <v>225</v>
      </c>
      <c r="B132" s="6" t="s">
        <v>609</v>
      </c>
      <c r="C132" s="163"/>
    </row>
    <row r="133" spans="1:3" ht="12" customHeight="1" thickBot="1">
      <c r="A133" s="32" t="s">
        <v>17</v>
      </c>
      <c r="B133" s="99" t="s">
        <v>567</v>
      </c>
      <c r="C133" s="176">
        <f>+C134+C135+C136+C137+C138+C139</f>
        <v>0</v>
      </c>
    </row>
    <row r="134" spans="1:3" ht="12" customHeight="1">
      <c r="A134" s="285" t="s">
        <v>84</v>
      </c>
      <c r="B134" s="8" t="s">
        <v>568</v>
      </c>
      <c r="C134" s="163"/>
    </row>
    <row r="135" spans="1:3" ht="12" customHeight="1">
      <c r="A135" s="285" t="s">
        <v>85</v>
      </c>
      <c r="B135" s="8" t="s">
        <v>569</v>
      </c>
      <c r="C135" s="163"/>
    </row>
    <row r="136" spans="1:3" ht="12" customHeight="1">
      <c r="A136" s="285" t="s">
        <v>86</v>
      </c>
      <c r="B136" s="8" t="s">
        <v>570</v>
      </c>
      <c r="C136" s="163"/>
    </row>
    <row r="137" spans="1:3" ht="12" customHeight="1">
      <c r="A137" s="285" t="s">
        <v>153</v>
      </c>
      <c r="B137" s="8" t="s">
        <v>610</v>
      </c>
      <c r="C137" s="163"/>
    </row>
    <row r="138" spans="1:3" ht="12" customHeight="1">
      <c r="A138" s="285" t="s">
        <v>154</v>
      </c>
      <c r="B138" s="8" t="s">
        <v>572</v>
      </c>
      <c r="C138" s="163"/>
    </row>
    <row r="139" spans="1:3" s="75" customFormat="1" ht="12" customHeight="1" thickBot="1">
      <c r="A139" s="294" t="s">
        <v>155</v>
      </c>
      <c r="B139" s="6" t="s">
        <v>573</v>
      </c>
      <c r="C139" s="163"/>
    </row>
    <row r="140" spans="1:11" ht="12" customHeight="1" thickBot="1">
      <c r="A140" s="32" t="s">
        <v>18</v>
      </c>
      <c r="B140" s="99" t="s">
        <v>611</v>
      </c>
      <c r="C140" s="181">
        <f>+C141+C142+C144+C145+C143</f>
        <v>27420</v>
      </c>
      <c r="K140" s="162"/>
    </row>
    <row r="141" spans="1:3" ht="12.75">
      <c r="A141" s="285" t="s">
        <v>87</v>
      </c>
      <c r="B141" s="8" t="s">
        <v>331</v>
      </c>
      <c r="C141" s="163"/>
    </row>
    <row r="142" spans="1:3" ht="12" customHeight="1">
      <c r="A142" s="285" t="s">
        <v>88</v>
      </c>
      <c r="B142" s="8" t="s">
        <v>332</v>
      </c>
      <c r="C142" s="163">
        <v>27420</v>
      </c>
    </row>
    <row r="143" spans="1:3" s="75" customFormat="1" ht="12" customHeight="1">
      <c r="A143" s="285" t="s">
        <v>245</v>
      </c>
      <c r="B143" s="8" t="s">
        <v>612</v>
      </c>
      <c r="C143" s="163"/>
    </row>
    <row r="144" spans="1:3" s="75" customFormat="1" ht="12" customHeight="1">
      <c r="A144" s="285" t="s">
        <v>246</v>
      </c>
      <c r="B144" s="8" t="s">
        <v>575</v>
      </c>
      <c r="C144" s="163"/>
    </row>
    <row r="145" spans="1:3" s="75" customFormat="1" ht="12" customHeight="1" thickBot="1">
      <c r="A145" s="294" t="s">
        <v>247</v>
      </c>
      <c r="B145" s="6" t="s">
        <v>350</v>
      </c>
      <c r="C145" s="163"/>
    </row>
    <row r="146" spans="1:3" s="75" customFormat="1" ht="12" customHeight="1" thickBot="1">
      <c r="A146" s="32" t="s">
        <v>19</v>
      </c>
      <c r="B146" s="99" t="s">
        <v>576</v>
      </c>
      <c r="C146" s="184">
        <f>+C147+C148+C149+C150+C151</f>
        <v>0</v>
      </c>
    </row>
    <row r="147" spans="1:3" s="75" customFormat="1" ht="12" customHeight="1">
      <c r="A147" s="285" t="s">
        <v>89</v>
      </c>
      <c r="B147" s="8" t="s">
        <v>577</v>
      </c>
      <c r="C147" s="163"/>
    </row>
    <row r="148" spans="1:3" s="75" customFormat="1" ht="12" customHeight="1">
      <c r="A148" s="285" t="s">
        <v>90</v>
      </c>
      <c r="B148" s="8" t="s">
        <v>578</v>
      </c>
      <c r="C148" s="163"/>
    </row>
    <row r="149" spans="1:3" s="75" customFormat="1" ht="12" customHeight="1">
      <c r="A149" s="285" t="s">
        <v>257</v>
      </c>
      <c r="B149" s="8" t="s">
        <v>579</v>
      </c>
      <c r="C149" s="163"/>
    </row>
    <row r="150" spans="1:3" ht="12.75" customHeight="1">
      <c r="A150" s="285" t="s">
        <v>258</v>
      </c>
      <c r="B150" s="8" t="s">
        <v>613</v>
      </c>
      <c r="C150" s="163"/>
    </row>
    <row r="151" spans="1:3" ht="12.75" customHeight="1" thickBot="1">
      <c r="A151" s="294" t="s">
        <v>581</v>
      </c>
      <c r="B151" s="6" t="s">
        <v>582</v>
      </c>
      <c r="C151" s="164"/>
    </row>
    <row r="152" spans="1:3" ht="12.75" customHeight="1" thickBot="1">
      <c r="A152" s="554" t="s">
        <v>20</v>
      </c>
      <c r="B152" s="99" t="s">
        <v>583</v>
      </c>
      <c r="C152" s="184"/>
    </row>
    <row r="153" spans="1:3" ht="12" customHeight="1" thickBot="1">
      <c r="A153" s="554" t="s">
        <v>21</v>
      </c>
      <c r="B153" s="99" t="s">
        <v>584</v>
      </c>
      <c r="C153" s="184"/>
    </row>
    <row r="154" spans="1:3" ht="15" customHeight="1" thickBot="1">
      <c r="A154" s="32" t="s">
        <v>22</v>
      </c>
      <c r="B154" s="99" t="s">
        <v>585</v>
      </c>
      <c r="C154" s="279">
        <f>+C129+C133+C140+C146+C152+C153</f>
        <v>27420</v>
      </c>
    </row>
    <row r="155" spans="1:3" ht="13.5" thickBot="1">
      <c r="A155" s="296" t="s">
        <v>23</v>
      </c>
      <c r="B155" s="252" t="s">
        <v>586</v>
      </c>
      <c r="C155" s="279">
        <f>+C128+C154</f>
        <v>1239075</v>
      </c>
    </row>
    <row r="156" ht="15" customHeight="1" thickBot="1"/>
    <row r="157" spans="1:3" ht="14.25" customHeight="1" thickBot="1">
      <c r="A157" s="159" t="s">
        <v>614</v>
      </c>
      <c r="B157" s="160"/>
      <c r="C157" s="97"/>
    </row>
    <row r="158" spans="1:3" ht="13.5" thickBot="1">
      <c r="A158" s="159" t="s">
        <v>177</v>
      </c>
      <c r="B158" s="160"/>
      <c r="C15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22/2015.(VI.29.)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86">
    <tabColor rgb="FF92D050"/>
  </sheetPr>
  <dimension ref="A1:K158"/>
  <sheetViews>
    <sheetView zoomScaleSheetLayoutView="85" workbookViewId="0" topLeftCell="A1">
      <selection activeCell="C98" sqref="C98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1" customFormat="1" ht="21" customHeight="1">
      <c r="A2" s="259" t="s">
        <v>60</v>
      </c>
      <c r="B2" s="230" t="s">
        <v>178</v>
      </c>
      <c r="C2" s="232" t="s">
        <v>49</v>
      </c>
    </row>
    <row r="3" spans="1:3" s="71" customFormat="1" ht="16.5" thickBot="1">
      <c r="A3" s="139" t="s">
        <v>174</v>
      </c>
      <c r="B3" s="231" t="s">
        <v>389</v>
      </c>
      <c r="C3" s="553" t="s">
        <v>58</v>
      </c>
    </row>
    <row r="4" spans="1:3" s="72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233" t="s">
        <v>52</v>
      </c>
    </row>
    <row r="6" spans="1:3" s="57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57" customFormat="1" ht="15.75" customHeight="1" thickBot="1">
      <c r="A7" s="144"/>
      <c r="B7" s="145" t="s">
        <v>53</v>
      </c>
      <c r="C7" s="234"/>
    </row>
    <row r="8" spans="1:3" s="57" customFormat="1" ht="12" customHeight="1" thickBot="1">
      <c r="A8" s="32" t="s">
        <v>13</v>
      </c>
      <c r="B8" s="20" t="s">
        <v>205</v>
      </c>
      <c r="C8" s="176">
        <f>+C9+C10+C11+C12+C13+C14</f>
        <v>13713</v>
      </c>
    </row>
    <row r="9" spans="1:3" s="73" customFormat="1" ht="12" customHeight="1">
      <c r="A9" s="285" t="s">
        <v>91</v>
      </c>
      <c r="B9" s="269" t="s">
        <v>206</v>
      </c>
      <c r="C9" s="178"/>
    </row>
    <row r="10" spans="1:3" s="74" customFormat="1" ht="12" customHeight="1">
      <c r="A10" s="286" t="s">
        <v>92</v>
      </c>
      <c r="B10" s="270" t="s">
        <v>207</v>
      </c>
      <c r="C10" s="177"/>
    </row>
    <row r="11" spans="1:3" s="74" customFormat="1" ht="12" customHeight="1">
      <c r="A11" s="286" t="s">
        <v>93</v>
      </c>
      <c r="B11" s="270" t="s">
        <v>208</v>
      </c>
      <c r="C11" s="177"/>
    </row>
    <row r="12" spans="1:3" s="74" customFormat="1" ht="12" customHeight="1">
      <c r="A12" s="286" t="s">
        <v>94</v>
      </c>
      <c r="B12" s="270" t="s">
        <v>209</v>
      </c>
      <c r="C12" s="177"/>
    </row>
    <row r="13" spans="1:3" s="74" customFormat="1" ht="12" customHeight="1">
      <c r="A13" s="286" t="s">
        <v>137</v>
      </c>
      <c r="B13" s="270" t="s">
        <v>599</v>
      </c>
      <c r="C13" s="571">
        <v>13713</v>
      </c>
    </row>
    <row r="14" spans="1:3" s="73" customFormat="1" ht="12" customHeight="1" thickBot="1">
      <c r="A14" s="287" t="s">
        <v>95</v>
      </c>
      <c r="B14" s="271" t="s">
        <v>539</v>
      </c>
      <c r="C14" s="177"/>
    </row>
    <row r="15" spans="1:3" s="73" customFormat="1" ht="12" customHeight="1" thickBot="1">
      <c r="A15" s="32" t="s">
        <v>14</v>
      </c>
      <c r="B15" s="171" t="s">
        <v>210</v>
      </c>
      <c r="C15" s="176">
        <f>+C16+C17+C18+C19+C20</f>
        <v>145315</v>
      </c>
    </row>
    <row r="16" spans="1:3" s="73" customFormat="1" ht="12" customHeight="1">
      <c r="A16" s="285" t="s">
        <v>97</v>
      </c>
      <c r="B16" s="269" t="s">
        <v>211</v>
      </c>
      <c r="C16" s="178"/>
    </row>
    <row r="17" spans="1:3" s="73" customFormat="1" ht="12" customHeight="1">
      <c r="A17" s="286" t="s">
        <v>98</v>
      </c>
      <c r="B17" s="270" t="s">
        <v>212</v>
      </c>
      <c r="C17" s="177"/>
    </row>
    <row r="18" spans="1:3" s="73" customFormat="1" ht="12" customHeight="1">
      <c r="A18" s="286" t="s">
        <v>99</v>
      </c>
      <c r="B18" s="270" t="s">
        <v>381</v>
      </c>
      <c r="C18" s="177"/>
    </row>
    <row r="19" spans="1:3" s="73" customFormat="1" ht="12" customHeight="1">
      <c r="A19" s="286" t="s">
        <v>100</v>
      </c>
      <c r="B19" s="270" t="s">
        <v>382</v>
      </c>
      <c r="C19" s="177"/>
    </row>
    <row r="20" spans="1:3" s="73" customFormat="1" ht="12" customHeight="1">
      <c r="A20" s="286" t="s">
        <v>101</v>
      </c>
      <c r="B20" s="270" t="s">
        <v>213</v>
      </c>
      <c r="C20" s="180">
        <v>145315</v>
      </c>
    </row>
    <row r="21" spans="1:3" s="74" customFormat="1" ht="12" customHeight="1" thickBot="1">
      <c r="A21" s="287" t="s">
        <v>110</v>
      </c>
      <c r="B21" s="271" t="s">
        <v>214</v>
      </c>
      <c r="C21" s="258">
        <v>7566</v>
      </c>
    </row>
    <row r="22" spans="1:3" s="74" customFormat="1" ht="12" customHeight="1" thickBot="1">
      <c r="A22" s="32" t="s">
        <v>15</v>
      </c>
      <c r="B22" s="20" t="s">
        <v>215</v>
      </c>
      <c r="C22" s="176">
        <f>+C23+C24+C25+C26+C27</f>
        <v>37148</v>
      </c>
    </row>
    <row r="23" spans="1:3" s="74" customFormat="1" ht="12" customHeight="1">
      <c r="A23" s="285" t="s">
        <v>80</v>
      </c>
      <c r="B23" s="269" t="s">
        <v>216</v>
      </c>
      <c r="C23" s="178"/>
    </row>
    <row r="24" spans="1:3" s="73" customFormat="1" ht="12" customHeight="1">
      <c r="A24" s="286" t="s">
        <v>81</v>
      </c>
      <c r="B24" s="270" t="s">
        <v>217</v>
      </c>
      <c r="C24" s="177"/>
    </row>
    <row r="25" spans="1:3" s="74" customFormat="1" ht="12" customHeight="1">
      <c r="A25" s="286" t="s">
        <v>82</v>
      </c>
      <c r="B25" s="270" t="s">
        <v>383</v>
      </c>
      <c r="C25" s="177"/>
    </row>
    <row r="26" spans="1:3" s="74" customFormat="1" ht="12" customHeight="1">
      <c r="A26" s="286" t="s">
        <v>83</v>
      </c>
      <c r="B26" s="270" t="s">
        <v>384</v>
      </c>
      <c r="C26" s="177"/>
    </row>
    <row r="27" spans="1:3" s="74" customFormat="1" ht="12" customHeight="1">
      <c r="A27" s="286" t="s">
        <v>149</v>
      </c>
      <c r="B27" s="270" t="s">
        <v>218</v>
      </c>
      <c r="C27" s="180">
        <v>37148</v>
      </c>
    </row>
    <row r="28" spans="1:3" s="74" customFormat="1" ht="12" customHeight="1" thickBot="1">
      <c r="A28" s="287" t="s">
        <v>150</v>
      </c>
      <c r="B28" s="271" t="s">
        <v>219</v>
      </c>
      <c r="C28" s="258">
        <v>37148</v>
      </c>
    </row>
    <row r="29" spans="1:3" s="74" customFormat="1" ht="12" customHeight="1" thickBot="1">
      <c r="A29" s="32" t="s">
        <v>151</v>
      </c>
      <c r="B29" s="20" t="s">
        <v>220</v>
      </c>
      <c r="C29" s="181">
        <f>+C30+C34+C35+C36</f>
        <v>0</v>
      </c>
    </row>
    <row r="30" spans="1:3" s="74" customFormat="1" ht="12" customHeight="1">
      <c r="A30" s="285" t="s">
        <v>221</v>
      </c>
      <c r="B30" s="269" t="s">
        <v>600</v>
      </c>
      <c r="C30" s="264">
        <f>+C31+C32+C33</f>
        <v>0</v>
      </c>
    </row>
    <row r="31" spans="1:3" s="74" customFormat="1" ht="12" customHeight="1">
      <c r="A31" s="286" t="s">
        <v>222</v>
      </c>
      <c r="B31" s="270" t="s">
        <v>227</v>
      </c>
      <c r="C31" s="177"/>
    </row>
    <row r="32" spans="1:3" s="74" customFormat="1" ht="12" customHeight="1">
      <c r="A32" s="286" t="s">
        <v>223</v>
      </c>
      <c r="B32" s="270" t="s">
        <v>228</v>
      </c>
      <c r="C32" s="177"/>
    </row>
    <row r="33" spans="1:3" s="74" customFormat="1" ht="12" customHeight="1">
      <c r="A33" s="286" t="s">
        <v>541</v>
      </c>
      <c r="B33" s="539" t="s">
        <v>542</v>
      </c>
      <c r="C33" s="177"/>
    </row>
    <row r="34" spans="1:3" s="74" customFormat="1" ht="12" customHeight="1">
      <c r="A34" s="286" t="s">
        <v>224</v>
      </c>
      <c r="B34" s="270" t="s">
        <v>229</v>
      </c>
      <c r="C34" s="177"/>
    </row>
    <row r="35" spans="1:3" s="74" customFormat="1" ht="12" customHeight="1">
      <c r="A35" s="286" t="s">
        <v>225</v>
      </c>
      <c r="B35" s="270" t="s">
        <v>230</v>
      </c>
      <c r="C35" s="177"/>
    </row>
    <row r="36" spans="1:3" s="74" customFormat="1" ht="12" customHeight="1" thickBot="1">
      <c r="A36" s="287" t="s">
        <v>226</v>
      </c>
      <c r="B36" s="271" t="s">
        <v>231</v>
      </c>
      <c r="C36" s="179"/>
    </row>
    <row r="37" spans="1:3" s="74" customFormat="1" ht="12" customHeight="1" thickBot="1">
      <c r="A37" s="32" t="s">
        <v>17</v>
      </c>
      <c r="B37" s="20" t="s">
        <v>543</v>
      </c>
      <c r="C37" s="176">
        <f>SUM(C38:C48)</f>
        <v>16966</v>
      </c>
    </row>
    <row r="38" spans="1:3" s="74" customFormat="1" ht="12" customHeight="1">
      <c r="A38" s="285" t="s">
        <v>84</v>
      </c>
      <c r="B38" s="269" t="s">
        <v>234</v>
      </c>
      <c r="C38" s="178">
        <v>12820</v>
      </c>
    </row>
    <row r="39" spans="1:3" s="74" customFormat="1" ht="12" customHeight="1">
      <c r="A39" s="286" t="s">
        <v>85</v>
      </c>
      <c r="B39" s="270" t="s">
        <v>235</v>
      </c>
      <c r="C39" s="571">
        <v>30</v>
      </c>
    </row>
    <row r="40" spans="1:3" s="74" customFormat="1" ht="12" customHeight="1">
      <c r="A40" s="286" t="s">
        <v>86</v>
      </c>
      <c r="B40" s="270" t="s">
        <v>236</v>
      </c>
      <c r="C40" s="571">
        <v>414</v>
      </c>
    </row>
    <row r="41" spans="1:3" s="74" customFormat="1" ht="12" customHeight="1">
      <c r="A41" s="286" t="s">
        <v>153</v>
      </c>
      <c r="B41" s="270" t="s">
        <v>237</v>
      </c>
      <c r="C41" s="177"/>
    </row>
    <row r="42" spans="1:3" s="74" customFormat="1" ht="12" customHeight="1">
      <c r="A42" s="286" t="s">
        <v>154</v>
      </c>
      <c r="B42" s="270" t="s">
        <v>238</v>
      </c>
      <c r="C42" s="177"/>
    </row>
    <row r="43" spans="1:3" s="74" customFormat="1" ht="12" customHeight="1">
      <c r="A43" s="286" t="s">
        <v>155</v>
      </c>
      <c r="B43" s="270" t="s">
        <v>239</v>
      </c>
      <c r="C43" s="177">
        <v>3462</v>
      </c>
    </row>
    <row r="44" spans="1:3" s="74" customFormat="1" ht="12" customHeight="1">
      <c r="A44" s="286" t="s">
        <v>156</v>
      </c>
      <c r="B44" s="270" t="s">
        <v>240</v>
      </c>
      <c r="C44" s="177"/>
    </row>
    <row r="45" spans="1:3" s="74" customFormat="1" ht="12" customHeight="1">
      <c r="A45" s="286" t="s">
        <v>157</v>
      </c>
      <c r="B45" s="270" t="s">
        <v>241</v>
      </c>
      <c r="C45" s="177">
        <v>204</v>
      </c>
    </row>
    <row r="46" spans="1:3" s="74" customFormat="1" ht="12" customHeight="1">
      <c r="A46" s="286" t="s">
        <v>232</v>
      </c>
      <c r="B46" s="270" t="s">
        <v>242</v>
      </c>
      <c r="C46" s="180"/>
    </row>
    <row r="47" spans="1:3" s="74" customFormat="1" ht="12" customHeight="1">
      <c r="A47" s="287" t="s">
        <v>233</v>
      </c>
      <c r="B47" s="271" t="s">
        <v>544</v>
      </c>
      <c r="C47" s="258"/>
    </row>
    <row r="48" spans="1:3" s="74" customFormat="1" ht="12" customHeight="1" thickBot="1">
      <c r="A48" s="287" t="s">
        <v>545</v>
      </c>
      <c r="B48" s="271" t="s">
        <v>243</v>
      </c>
      <c r="C48" s="258">
        <v>36</v>
      </c>
    </row>
    <row r="49" spans="1:3" s="74" customFormat="1" ht="12" customHeight="1" thickBot="1">
      <c r="A49" s="32" t="s">
        <v>18</v>
      </c>
      <c r="B49" s="20" t="s">
        <v>244</v>
      </c>
      <c r="C49" s="176">
        <f>SUM(C50:C54)</f>
        <v>5918</v>
      </c>
    </row>
    <row r="50" spans="1:3" s="74" customFormat="1" ht="12" customHeight="1">
      <c r="A50" s="285" t="s">
        <v>87</v>
      </c>
      <c r="B50" s="269" t="s">
        <v>248</v>
      </c>
      <c r="C50" s="309"/>
    </row>
    <row r="51" spans="1:3" s="74" customFormat="1" ht="12" customHeight="1">
      <c r="A51" s="286" t="s">
        <v>88</v>
      </c>
      <c r="B51" s="270" t="s">
        <v>249</v>
      </c>
      <c r="C51" s="180">
        <v>5918</v>
      </c>
    </row>
    <row r="52" spans="1:3" s="74" customFormat="1" ht="12" customHeight="1">
      <c r="A52" s="286" t="s">
        <v>245</v>
      </c>
      <c r="B52" s="270" t="s">
        <v>250</v>
      </c>
      <c r="C52" s="180"/>
    </row>
    <row r="53" spans="1:3" s="74" customFormat="1" ht="12" customHeight="1">
      <c r="A53" s="286" t="s">
        <v>246</v>
      </c>
      <c r="B53" s="270" t="s">
        <v>251</v>
      </c>
      <c r="C53" s="180"/>
    </row>
    <row r="54" spans="1:3" s="74" customFormat="1" ht="12" customHeight="1" thickBot="1">
      <c r="A54" s="287" t="s">
        <v>247</v>
      </c>
      <c r="B54" s="271" t="s">
        <v>252</v>
      </c>
      <c r="C54" s="258"/>
    </row>
    <row r="55" spans="1:3" s="74" customFormat="1" ht="12" customHeight="1" thickBot="1">
      <c r="A55" s="32" t="s">
        <v>158</v>
      </c>
      <c r="B55" s="20" t="s">
        <v>253</v>
      </c>
      <c r="C55" s="176">
        <f>SUM(C56:C58)</f>
        <v>100</v>
      </c>
    </row>
    <row r="56" spans="1:3" s="74" customFormat="1" ht="12" customHeight="1">
      <c r="A56" s="285" t="s">
        <v>89</v>
      </c>
      <c r="B56" s="269" t="s">
        <v>254</v>
      </c>
      <c r="C56" s="178"/>
    </row>
    <row r="57" spans="1:3" s="74" customFormat="1" ht="12" customHeight="1">
      <c r="A57" s="286" t="s">
        <v>90</v>
      </c>
      <c r="B57" s="270" t="s">
        <v>385</v>
      </c>
      <c r="C57" s="177"/>
    </row>
    <row r="58" spans="1:3" s="74" customFormat="1" ht="12" customHeight="1">
      <c r="A58" s="286" t="s">
        <v>257</v>
      </c>
      <c r="B58" s="270" t="s">
        <v>255</v>
      </c>
      <c r="C58" s="180">
        <v>100</v>
      </c>
    </row>
    <row r="59" spans="1:3" s="74" customFormat="1" ht="12" customHeight="1" thickBot="1">
      <c r="A59" s="287" t="s">
        <v>258</v>
      </c>
      <c r="B59" s="271" t="s">
        <v>256</v>
      </c>
      <c r="C59" s="179"/>
    </row>
    <row r="60" spans="1:3" s="74" customFormat="1" ht="12" customHeight="1" thickBot="1">
      <c r="A60" s="32" t="s">
        <v>20</v>
      </c>
      <c r="B60" s="171" t="s">
        <v>259</v>
      </c>
      <c r="C60" s="176">
        <f>SUM(C61:C63)</f>
        <v>1880</v>
      </c>
    </row>
    <row r="61" spans="1:3" s="74" customFormat="1" ht="12" customHeight="1">
      <c r="A61" s="285" t="s">
        <v>159</v>
      </c>
      <c r="B61" s="269" t="s">
        <v>261</v>
      </c>
      <c r="C61" s="180"/>
    </row>
    <row r="62" spans="1:3" s="74" customFormat="1" ht="12" customHeight="1">
      <c r="A62" s="286" t="s">
        <v>160</v>
      </c>
      <c r="B62" s="270" t="s">
        <v>386</v>
      </c>
      <c r="C62" s="180"/>
    </row>
    <row r="63" spans="1:3" s="74" customFormat="1" ht="12" customHeight="1">
      <c r="A63" s="286" t="s">
        <v>183</v>
      </c>
      <c r="B63" s="270" t="s">
        <v>262</v>
      </c>
      <c r="C63" s="180">
        <v>1880</v>
      </c>
    </row>
    <row r="64" spans="1:3" s="74" customFormat="1" ht="12" customHeight="1" thickBot="1">
      <c r="A64" s="287" t="s">
        <v>260</v>
      </c>
      <c r="B64" s="271" t="s">
        <v>263</v>
      </c>
      <c r="C64" s="180"/>
    </row>
    <row r="65" spans="1:3" s="74" customFormat="1" ht="12" customHeight="1" thickBot="1">
      <c r="A65" s="32" t="s">
        <v>21</v>
      </c>
      <c r="B65" s="20" t="s">
        <v>264</v>
      </c>
      <c r="C65" s="181">
        <f>+C8+C15+C22+C29+C37+C49+C55+C60</f>
        <v>221040</v>
      </c>
    </row>
    <row r="66" spans="1:3" s="74" customFormat="1" ht="12" customHeight="1" thickBot="1">
      <c r="A66" s="288" t="s">
        <v>354</v>
      </c>
      <c r="B66" s="171" t="s">
        <v>266</v>
      </c>
      <c r="C66" s="176">
        <f>SUM(C67:C69)</f>
        <v>100000</v>
      </c>
    </row>
    <row r="67" spans="1:3" s="74" customFormat="1" ht="12" customHeight="1">
      <c r="A67" s="285" t="s">
        <v>297</v>
      </c>
      <c r="B67" s="269" t="s">
        <v>267</v>
      </c>
      <c r="C67" s="624"/>
    </row>
    <row r="68" spans="1:3" s="74" customFormat="1" ht="12" customHeight="1">
      <c r="A68" s="286" t="s">
        <v>306</v>
      </c>
      <c r="B68" s="270" t="s">
        <v>268</v>
      </c>
      <c r="C68" s="180">
        <v>100000</v>
      </c>
    </row>
    <row r="69" spans="1:3" s="74" customFormat="1" ht="12" customHeight="1" thickBot="1">
      <c r="A69" s="287" t="s">
        <v>307</v>
      </c>
      <c r="B69" s="272" t="s">
        <v>269</v>
      </c>
      <c r="C69" s="180"/>
    </row>
    <row r="70" spans="1:3" s="74" customFormat="1" ht="12" customHeight="1" thickBot="1">
      <c r="A70" s="288" t="s">
        <v>270</v>
      </c>
      <c r="B70" s="171" t="s">
        <v>271</v>
      </c>
      <c r="C70" s="176">
        <f>SUM(C71:C74)</f>
        <v>0</v>
      </c>
    </row>
    <row r="71" spans="1:3" s="74" customFormat="1" ht="12" customHeight="1">
      <c r="A71" s="285" t="s">
        <v>138</v>
      </c>
      <c r="B71" s="269" t="s">
        <v>272</v>
      </c>
      <c r="C71" s="180"/>
    </row>
    <row r="72" spans="1:3" s="74" customFormat="1" ht="12" customHeight="1">
      <c r="A72" s="286" t="s">
        <v>139</v>
      </c>
      <c r="B72" s="270" t="s">
        <v>273</v>
      </c>
      <c r="C72" s="180"/>
    </row>
    <row r="73" spans="1:3" s="74" customFormat="1" ht="12" customHeight="1">
      <c r="A73" s="286" t="s">
        <v>298</v>
      </c>
      <c r="B73" s="270" t="s">
        <v>274</v>
      </c>
      <c r="C73" s="180"/>
    </row>
    <row r="74" spans="1:3" s="74" customFormat="1" ht="12" customHeight="1" thickBot="1">
      <c r="A74" s="287" t="s">
        <v>299</v>
      </c>
      <c r="B74" s="271" t="s">
        <v>275</v>
      </c>
      <c r="C74" s="180"/>
    </row>
    <row r="75" spans="1:3" s="74" customFormat="1" ht="12" customHeight="1" thickBot="1">
      <c r="A75" s="288" t="s">
        <v>276</v>
      </c>
      <c r="B75" s="171" t="s">
        <v>277</v>
      </c>
      <c r="C75" s="176">
        <f>SUM(C76:C77)</f>
        <v>0</v>
      </c>
    </row>
    <row r="76" spans="1:3" s="74" customFormat="1" ht="12" customHeight="1">
      <c r="A76" s="285" t="s">
        <v>300</v>
      </c>
      <c r="B76" s="269" t="s">
        <v>278</v>
      </c>
      <c r="C76" s="180"/>
    </row>
    <row r="77" spans="1:3" s="74" customFormat="1" ht="12" customHeight="1" thickBot="1">
      <c r="A77" s="287" t="s">
        <v>301</v>
      </c>
      <c r="B77" s="271" t="s">
        <v>279</v>
      </c>
      <c r="C77" s="180"/>
    </row>
    <row r="78" spans="1:3" s="73" customFormat="1" ht="12" customHeight="1" thickBot="1">
      <c r="A78" s="288" t="s">
        <v>280</v>
      </c>
      <c r="B78" s="171" t="s">
        <v>281</v>
      </c>
      <c r="C78" s="176">
        <f>SUM(C79:C81)</f>
        <v>0</v>
      </c>
    </row>
    <row r="79" spans="1:3" s="74" customFormat="1" ht="12" customHeight="1">
      <c r="A79" s="285" t="s">
        <v>302</v>
      </c>
      <c r="B79" s="269" t="s">
        <v>282</v>
      </c>
      <c r="C79" s="180"/>
    </row>
    <row r="80" spans="1:3" s="74" customFormat="1" ht="12" customHeight="1">
      <c r="A80" s="286" t="s">
        <v>303</v>
      </c>
      <c r="B80" s="270" t="s">
        <v>283</v>
      </c>
      <c r="C80" s="180"/>
    </row>
    <row r="81" spans="1:3" s="74" customFormat="1" ht="12" customHeight="1" thickBot="1">
      <c r="A81" s="287" t="s">
        <v>304</v>
      </c>
      <c r="B81" s="271" t="s">
        <v>284</v>
      </c>
      <c r="C81" s="180"/>
    </row>
    <row r="82" spans="1:3" s="74" customFormat="1" ht="12" customHeight="1" thickBot="1">
      <c r="A82" s="288" t="s">
        <v>285</v>
      </c>
      <c r="B82" s="171" t="s">
        <v>305</v>
      </c>
      <c r="C82" s="176">
        <f>SUM(C83:C86)</f>
        <v>0</v>
      </c>
    </row>
    <row r="83" spans="1:3" s="74" customFormat="1" ht="12" customHeight="1">
      <c r="A83" s="289" t="s">
        <v>286</v>
      </c>
      <c r="B83" s="269" t="s">
        <v>287</v>
      </c>
      <c r="C83" s="180"/>
    </row>
    <row r="84" spans="1:3" s="74" customFormat="1" ht="12" customHeight="1">
      <c r="A84" s="290" t="s">
        <v>288</v>
      </c>
      <c r="B84" s="270" t="s">
        <v>289</v>
      </c>
      <c r="C84" s="180"/>
    </row>
    <row r="85" spans="1:3" s="74" customFormat="1" ht="12" customHeight="1">
      <c r="A85" s="290" t="s">
        <v>290</v>
      </c>
      <c r="B85" s="270" t="s">
        <v>291</v>
      </c>
      <c r="C85" s="180"/>
    </row>
    <row r="86" spans="1:3" s="73" customFormat="1" ht="12" customHeight="1" thickBot="1">
      <c r="A86" s="291" t="s">
        <v>292</v>
      </c>
      <c r="B86" s="271" t="s">
        <v>293</v>
      </c>
      <c r="C86" s="180"/>
    </row>
    <row r="87" spans="1:3" s="73" customFormat="1" ht="12" customHeight="1" thickBot="1">
      <c r="A87" s="288" t="s">
        <v>294</v>
      </c>
      <c r="B87" s="171" t="s">
        <v>548</v>
      </c>
      <c r="C87" s="310"/>
    </row>
    <row r="88" spans="1:3" s="73" customFormat="1" ht="12" customHeight="1" thickBot="1">
      <c r="A88" s="288" t="s">
        <v>601</v>
      </c>
      <c r="B88" s="171" t="s">
        <v>295</v>
      </c>
      <c r="C88" s="310"/>
    </row>
    <row r="89" spans="1:3" s="73" customFormat="1" ht="12" customHeight="1" thickBot="1">
      <c r="A89" s="288" t="s">
        <v>602</v>
      </c>
      <c r="B89" s="276" t="s">
        <v>549</v>
      </c>
      <c r="C89" s="181">
        <f>+C66+C70+C75+C78+C82+C88+C87</f>
        <v>100000</v>
      </c>
    </row>
    <row r="90" spans="1:3" s="73" customFormat="1" ht="12" customHeight="1" thickBot="1">
      <c r="A90" s="292" t="s">
        <v>603</v>
      </c>
      <c r="B90" s="277" t="s">
        <v>604</v>
      </c>
      <c r="C90" s="181">
        <f>+C65+C89</f>
        <v>321040</v>
      </c>
    </row>
    <row r="91" spans="1:3" s="74" customFormat="1" ht="15" customHeight="1" thickBot="1">
      <c r="A91" s="150"/>
      <c r="B91" s="151"/>
      <c r="C91" s="239"/>
    </row>
    <row r="92" spans="1:3" s="57" customFormat="1" ht="16.5" customHeight="1" thickBot="1">
      <c r="A92" s="154"/>
      <c r="B92" s="155" t="s">
        <v>54</v>
      </c>
      <c r="C92" s="241"/>
    </row>
    <row r="93" spans="1:3" s="75" customFormat="1" ht="12" customHeight="1" thickBot="1">
      <c r="A93" s="261" t="s">
        <v>13</v>
      </c>
      <c r="B93" s="26" t="s">
        <v>615</v>
      </c>
      <c r="C93" s="175">
        <f>+C94+C95+C96+C97+C98+C111</f>
        <v>106357</v>
      </c>
    </row>
    <row r="94" spans="1:3" ht="12" customHeight="1">
      <c r="A94" s="293" t="s">
        <v>91</v>
      </c>
      <c r="B94" s="9" t="s">
        <v>44</v>
      </c>
      <c r="C94" s="582">
        <v>22851</v>
      </c>
    </row>
    <row r="95" spans="1:3" ht="12" customHeight="1">
      <c r="A95" s="286" t="s">
        <v>92</v>
      </c>
      <c r="B95" s="7" t="s">
        <v>161</v>
      </c>
      <c r="C95" s="571">
        <v>6498</v>
      </c>
    </row>
    <row r="96" spans="1:3" ht="12" customHeight="1">
      <c r="A96" s="286" t="s">
        <v>93</v>
      </c>
      <c r="B96" s="7" t="s">
        <v>129</v>
      </c>
      <c r="C96" s="572">
        <v>44634</v>
      </c>
    </row>
    <row r="97" spans="1:3" ht="12" customHeight="1">
      <c r="A97" s="286" t="s">
        <v>94</v>
      </c>
      <c r="B97" s="10" t="s">
        <v>162</v>
      </c>
      <c r="C97" s="258">
        <v>500</v>
      </c>
    </row>
    <row r="98" spans="1:3" ht="12" customHeight="1">
      <c r="A98" s="286" t="s">
        <v>105</v>
      </c>
      <c r="B98" s="18" t="s">
        <v>163</v>
      </c>
      <c r="C98" s="572">
        <v>31874</v>
      </c>
    </row>
    <row r="99" spans="1:3" ht="12" customHeight="1">
      <c r="A99" s="286" t="s">
        <v>95</v>
      </c>
      <c r="B99" s="7" t="s">
        <v>605</v>
      </c>
      <c r="C99" s="572">
        <v>1476</v>
      </c>
    </row>
    <row r="100" spans="1:3" ht="12" customHeight="1">
      <c r="A100" s="286" t="s">
        <v>96</v>
      </c>
      <c r="B100" s="103" t="s">
        <v>553</v>
      </c>
      <c r="C100" s="258"/>
    </row>
    <row r="101" spans="1:3" ht="12" customHeight="1">
      <c r="A101" s="286" t="s">
        <v>106</v>
      </c>
      <c r="B101" s="103" t="s">
        <v>554</v>
      </c>
      <c r="C101" s="258"/>
    </row>
    <row r="102" spans="1:3" ht="12" customHeight="1">
      <c r="A102" s="286" t="s">
        <v>107</v>
      </c>
      <c r="B102" s="103" t="s">
        <v>311</v>
      </c>
      <c r="C102" s="258"/>
    </row>
    <row r="103" spans="1:3" ht="12" customHeight="1">
      <c r="A103" s="286" t="s">
        <v>108</v>
      </c>
      <c r="B103" s="104" t="s">
        <v>312</v>
      </c>
      <c r="C103" s="258"/>
    </row>
    <row r="104" spans="1:3" ht="12" customHeight="1">
      <c r="A104" s="286" t="s">
        <v>109</v>
      </c>
      <c r="B104" s="104" t="s">
        <v>313</v>
      </c>
      <c r="C104" s="258"/>
    </row>
    <row r="105" spans="1:3" ht="12" customHeight="1">
      <c r="A105" s="286" t="s">
        <v>111</v>
      </c>
      <c r="B105" s="103" t="s">
        <v>314</v>
      </c>
      <c r="C105" s="258">
        <v>14753</v>
      </c>
    </row>
    <row r="106" spans="1:3" ht="12" customHeight="1">
      <c r="A106" s="286" t="s">
        <v>164</v>
      </c>
      <c r="B106" s="103" t="s">
        <v>315</v>
      </c>
      <c r="C106" s="258"/>
    </row>
    <row r="107" spans="1:3" ht="12" customHeight="1">
      <c r="A107" s="286" t="s">
        <v>309</v>
      </c>
      <c r="B107" s="104" t="s">
        <v>316</v>
      </c>
      <c r="C107" s="258"/>
    </row>
    <row r="108" spans="1:3" ht="12" customHeight="1">
      <c r="A108" s="294" t="s">
        <v>310</v>
      </c>
      <c r="B108" s="105" t="s">
        <v>317</v>
      </c>
      <c r="C108" s="258"/>
    </row>
    <row r="109" spans="1:3" ht="12" customHeight="1">
      <c r="A109" s="286" t="s">
        <v>555</v>
      </c>
      <c r="B109" s="105" t="s">
        <v>318</v>
      </c>
      <c r="C109" s="258"/>
    </row>
    <row r="110" spans="1:3" ht="12" customHeight="1">
      <c r="A110" s="286" t="s">
        <v>556</v>
      </c>
      <c r="B110" s="104" t="s">
        <v>319</v>
      </c>
      <c r="C110" s="571">
        <v>15645</v>
      </c>
    </row>
    <row r="111" spans="1:3" ht="12" customHeight="1">
      <c r="A111" s="286" t="s">
        <v>557</v>
      </c>
      <c r="B111" s="10" t="s">
        <v>45</v>
      </c>
      <c r="C111" s="177"/>
    </row>
    <row r="112" spans="1:3" ht="12" customHeight="1">
      <c r="A112" s="287" t="s">
        <v>558</v>
      </c>
      <c r="B112" s="7" t="s">
        <v>606</v>
      </c>
      <c r="C112" s="179"/>
    </row>
    <row r="113" spans="1:3" ht="12" customHeight="1" thickBot="1">
      <c r="A113" s="295" t="s">
        <v>560</v>
      </c>
      <c r="B113" s="106" t="s">
        <v>607</v>
      </c>
      <c r="C113" s="183"/>
    </row>
    <row r="114" spans="1:3" ht="12" customHeight="1" thickBot="1">
      <c r="A114" s="32" t="s">
        <v>14</v>
      </c>
      <c r="B114" s="25" t="s">
        <v>320</v>
      </c>
      <c r="C114" s="176">
        <f>+C115+C117+C119</f>
        <v>48353</v>
      </c>
    </row>
    <row r="115" spans="1:3" ht="12" customHeight="1">
      <c r="A115" s="285" t="s">
        <v>97</v>
      </c>
      <c r="B115" s="7" t="s">
        <v>181</v>
      </c>
      <c r="C115" s="309">
        <v>37159</v>
      </c>
    </row>
    <row r="116" spans="1:3" ht="12" customHeight="1">
      <c r="A116" s="285" t="s">
        <v>98</v>
      </c>
      <c r="B116" s="11" t="s">
        <v>324</v>
      </c>
      <c r="C116" s="309">
        <v>37148</v>
      </c>
    </row>
    <row r="117" spans="1:3" ht="12" customHeight="1">
      <c r="A117" s="285" t="s">
        <v>99</v>
      </c>
      <c r="B117" s="11" t="s">
        <v>165</v>
      </c>
      <c r="C117" s="177"/>
    </row>
    <row r="118" spans="1:3" ht="12" customHeight="1">
      <c r="A118" s="285" t="s">
        <v>100</v>
      </c>
      <c r="B118" s="11" t="s">
        <v>325</v>
      </c>
      <c r="C118" s="163"/>
    </row>
    <row r="119" spans="1:3" ht="12" customHeight="1">
      <c r="A119" s="285" t="s">
        <v>101</v>
      </c>
      <c r="B119" s="173" t="s">
        <v>184</v>
      </c>
      <c r="C119" s="574">
        <v>11194</v>
      </c>
    </row>
    <row r="120" spans="1:3" ht="12" customHeight="1">
      <c r="A120" s="285" t="s">
        <v>110</v>
      </c>
      <c r="B120" s="172" t="s">
        <v>387</v>
      </c>
      <c r="C120" s="163"/>
    </row>
    <row r="121" spans="1:3" ht="12" customHeight="1">
      <c r="A121" s="285" t="s">
        <v>112</v>
      </c>
      <c r="B121" s="265" t="s">
        <v>330</v>
      </c>
      <c r="C121" s="163"/>
    </row>
    <row r="122" spans="1:3" ht="12" customHeight="1">
      <c r="A122" s="285" t="s">
        <v>166</v>
      </c>
      <c r="B122" s="104" t="s">
        <v>313</v>
      </c>
      <c r="C122" s="163"/>
    </row>
    <row r="123" spans="1:3" ht="12" customHeight="1">
      <c r="A123" s="285" t="s">
        <v>167</v>
      </c>
      <c r="B123" s="104" t="s">
        <v>329</v>
      </c>
      <c r="C123" s="163"/>
    </row>
    <row r="124" spans="1:3" ht="12" customHeight="1">
      <c r="A124" s="285" t="s">
        <v>168</v>
      </c>
      <c r="B124" s="104" t="s">
        <v>328</v>
      </c>
      <c r="C124" s="163"/>
    </row>
    <row r="125" spans="1:3" ht="12" customHeight="1">
      <c r="A125" s="285" t="s">
        <v>321</v>
      </c>
      <c r="B125" s="104" t="s">
        <v>316</v>
      </c>
      <c r="C125" s="163"/>
    </row>
    <row r="126" spans="1:3" ht="12" customHeight="1">
      <c r="A126" s="285" t="s">
        <v>322</v>
      </c>
      <c r="B126" s="104" t="s">
        <v>327</v>
      </c>
      <c r="C126" s="163"/>
    </row>
    <row r="127" spans="1:3" ht="12" customHeight="1" thickBot="1">
      <c r="A127" s="294" t="s">
        <v>323</v>
      </c>
      <c r="B127" s="104" t="s">
        <v>326</v>
      </c>
      <c r="C127" s="632">
        <v>11194</v>
      </c>
    </row>
    <row r="128" spans="1:3" ht="12" customHeight="1" thickBot="1">
      <c r="A128" s="32" t="s">
        <v>15</v>
      </c>
      <c r="B128" s="99" t="s">
        <v>562</v>
      </c>
      <c r="C128" s="176">
        <f>+C93+C114</f>
        <v>154710</v>
      </c>
    </row>
    <row r="129" spans="1:3" ht="12" customHeight="1" thickBot="1">
      <c r="A129" s="32" t="s">
        <v>16</v>
      </c>
      <c r="B129" s="99" t="s">
        <v>563</v>
      </c>
      <c r="C129" s="176">
        <f>+C130+C131+C132</f>
        <v>102952</v>
      </c>
    </row>
    <row r="130" spans="1:3" s="75" customFormat="1" ht="12" customHeight="1">
      <c r="A130" s="285" t="s">
        <v>221</v>
      </c>
      <c r="B130" s="8" t="s">
        <v>608</v>
      </c>
      <c r="C130" s="163">
        <v>2952</v>
      </c>
    </row>
    <row r="131" spans="1:3" ht="12" customHeight="1">
      <c r="A131" s="285" t="s">
        <v>224</v>
      </c>
      <c r="B131" s="8" t="s">
        <v>565</v>
      </c>
      <c r="C131" s="163">
        <v>100000</v>
      </c>
    </row>
    <row r="132" spans="1:3" ht="12" customHeight="1" thickBot="1">
      <c r="A132" s="294" t="s">
        <v>225</v>
      </c>
      <c r="B132" s="6" t="s">
        <v>609</v>
      </c>
      <c r="C132" s="163"/>
    </row>
    <row r="133" spans="1:3" ht="12" customHeight="1" thickBot="1">
      <c r="A133" s="32" t="s">
        <v>17</v>
      </c>
      <c r="B133" s="99" t="s">
        <v>567</v>
      </c>
      <c r="C133" s="176">
        <f>+C134+C135+C136+C137+C138+C139</f>
        <v>0</v>
      </c>
    </row>
    <row r="134" spans="1:3" ht="12" customHeight="1">
      <c r="A134" s="285" t="s">
        <v>84</v>
      </c>
      <c r="B134" s="8" t="s">
        <v>568</v>
      </c>
      <c r="C134" s="163"/>
    </row>
    <row r="135" spans="1:3" ht="12" customHeight="1">
      <c r="A135" s="285" t="s">
        <v>85</v>
      </c>
      <c r="B135" s="8" t="s">
        <v>569</v>
      </c>
      <c r="C135" s="163"/>
    </row>
    <row r="136" spans="1:3" ht="12" customHeight="1">
      <c r="A136" s="285" t="s">
        <v>86</v>
      </c>
      <c r="B136" s="8" t="s">
        <v>570</v>
      </c>
      <c r="C136" s="163"/>
    </row>
    <row r="137" spans="1:3" ht="12" customHeight="1">
      <c r="A137" s="285" t="s">
        <v>153</v>
      </c>
      <c r="B137" s="8" t="s">
        <v>610</v>
      </c>
      <c r="C137" s="163"/>
    </row>
    <row r="138" spans="1:3" ht="12" customHeight="1">
      <c r="A138" s="285" t="s">
        <v>154</v>
      </c>
      <c r="B138" s="8" t="s">
        <v>572</v>
      </c>
      <c r="C138" s="163"/>
    </row>
    <row r="139" spans="1:3" s="75" customFormat="1" ht="12" customHeight="1" thickBot="1">
      <c r="A139" s="294" t="s">
        <v>155</v>
      </c>
      <c r="B139" s="6" t="s">
        <v>573</v>
      </c>
      <c r="C139" s="163"/>
    </row>
    <row r="140" spans="1:11" ht="12" customHeight="1" thickBot="1">
      <c r="A140" s="32" t="s">
        <v>18</v>
      </c>
      <c r="B140" s="99" t="s">
        <v>611</v>
      </c>
      <c r="C140" s="181">
        <f>+C141+C142+C144+C145+C143</f>
        <v>0</v>
      </c>
      <c r="K140" s="162"/>
    </row>
    <row r="141" spans="1:3" ht="12.75">
      <c r="A141" s="285" t="s">
        <v>87</v>
      </c>
      <c r="B141" s="8" t="s">
        <v>331</v>
      </c>
      <c r="C141" s="163"/>
    </row>
    <row r="142" spans="1:3" ht="12" customHeight="1">
      <c r="A142" s="285" t="s">
        <v>88</v>
      </c>
      <c r="B142" s="8" t="s">
        <v>332</v>
      </c>
      <c r="C142" s="163"/>
    </row>
    <row r="143" spans="1:3" s="75" customFormat="1" ht="12" customHeight="1">
      <c r="A143" s="285" t="s">
        <v>245</v>
      </c>
      <c r="B143" s="8" t="s">
        <v>612</v>
      </c>
      <c r="C143" s="163"/>
    </row>
    <row r="144" spans="1:3" s="75" customFormat="1" ht="12" customHeight="1">
      <c r="A144" s="285" t="s">
        <v>246</v>
      </c>
      <c r="B144" s="8" t="s">
        <v>575</v>
      </c>
      <c r="C144" s="163"/>
    </row>
    <row r="145" spans="1:3" s="75" customFormat="1" ht="12" customHeight="1" thickBot="1">
      <c r="A145" s="294" t="s">
        <v>247</v>
      </c>
      <c r="B145" s="6" t="s">
        <v>350</v>
      </c>
      <c r="C145" s="163"/>
    </row>
    <row r="146" spans="1:3" s="75" customFormat="1" ht="12" customHeight="1" thickBot="1">
      <c r="A146" s="32" t="s">
        <v>19</v>
      </c>
      <c r="B146" s="99" t="s">
        <v>576</v>
      </c>
      <c r="C146" s="184">
        <f>+C147+C148+C149+C150+C151</f>
        <v>0</v>
      </c>
    </row>
    <row r="147" spans="1:3" s="75" customFormat="1" ht="12" customHeight="1">
      <c r="A147" s="285" t="s">
        <v>89</v>
      </c>
      <c r="B147" s="8" t="s">
        <v>577</v>
      </c>
      <c r="C147" s="163"/>
    </row>
    <row r="148" spans="1:3" s="75" customFormat="1" ht="12" customHeight="1">
      <c r="A148" s="285" t="s">
        <v>90</v>
      </c>
      <c r="B148" s="8" t="s">
        <v>578</v>
      </c>
      <c r="C148" s="163"/>
    </row>
    <row r="149" spans="1:3" s="75" customFormat="1" ht="12" customHeight="1">
      <c r="A149" s="285" t="s">
        <v>257</v>
      </c>
      <c r="B149" s="8" t="s">
        <v>579</v>
      </c>
      <c r="C149" s="163"/>
    </row>
    <row r="150" spans="1:3" ht="12.75" customHeight="1">
      <c r="A150" s="285" t="s">
        <v>258</v>
      </c>
      <c r="B150" s="8" t="s">
        <v>613</v>
      </c>
      <c r="C150" s="163"/>
    </row>
    <row r="151" spans="1:3" ht="12.75" customHeight="1" thickBot="1">
      <c r="A151" s="294" t="s">
        <v>581</v>
      </c>
      <c r="B151" s="6" t="s">
        <v>582</v>
      </c>
      <c r="C151" s="164"/>
    </row>
    <row r="152" spans="1:3" ht="12.75" customHeight="1" thickBot="1">
      <c r="A152" s="554" t="s">
        <v>20</v>
      </c>
      <c r="B152" s="99" t="s">
        <v>583</v>
      </c>
      <c r="C152" s="184"/>
    </row>
    <row r="153" spans="1:3" ht="12" customHeight="1" thickBot="1">
      <c r="A153" s="554" t="s">
        <v>21</v>
      </c>
      <c r="B153" s="99" t="s">
        <v>584</v>
      </c>
      <c r="C153" s="184"/>
    </row>
    <row r="154" spans="1:3" ht="15" customHeight="1" thickBot="1">
      <c r="A154" s="32" t="s">
        <v>22</v>
      </c>
      <c r="B154" s="99" t="s">
        <v>585</v>
      </c>
      <c r="C154" s="279">
        <f>+C129+C133+C140+C146+C152+C153</f>
        <v>102952</v>
      </c>
    </row>
    <row r="155" spans="1:3" ht="13.5" thickBot="1">
      <c r="A155" s="296" t="s">
        <v>23</v>
      </c>
      <c r="B155" s="252" t="s">
        <v>586</v>
      </c>
      <c r="C155" s="279">
        <f>+C128+C154</f>
        <v>257662</v>
      </c>
    </row>
    <row r="156" ht="15" customHeight="1" thickBot="1"/>
    <row r="157" spans="1:3" ht="14.25" customHeight="1" thickBot="1">
      <c r="A157" s="159" t="s">
        <v>614</v>
      </c>
      <c r="B157" s="160"/>
      <c r="C157" s="97"/>
    </row>
    <row r="158" spans="1:3" ht="13.5" thickBot="1">
      <c r="A158" s="159" t="s">
        <v>177</v>
      </c>
      <c r="B158" s="160"/>
      <c r="C15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22/2015.(VI.29.)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0">
    <tabColor rgb="FF92D050"/>
  </sheetPr>
  <dimension ref="A1:C61"/>
  <sheetViews>
    <sheetView workbookViewId="0" topLeftCell="A1">
      <selection activeCell="F58" sqref="F5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/>
    </row>
    <row r="2" spans="1:3" s="304" customFormat="1" ht="25.5" customHeight="1">
      <c r="A2" s="259" t="s">
        <v>175</v>
      </c>
      <c r="B2" s="230" t="s">
        <v>508</v>
      </c>
      <c r="C2" s="244" t="s">
        <v>57</v>
      </c>
    </row>
    <row r="3" spans="1:3" s="304" customFormat="1" ht="24.75" thickBot="1">
      <c r="A3" s="297" t="s">
        <v>174</v>
      </c>
      <c r="B3" s="231" t="s">
        <v>358</v>
      </c>
      <c r="C3" s="245" t="s">
        <v>49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10593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v>7539</v>
      </c>
    </row>
    <row r="11" spans="1:3" s="246" customFormat="1" ht="12" customHeight="1">
      <c r="A11" s="299" t="s">
        <v>93</v>
      </c>
      <c r="B11" s="7" t="s">
        <v>236</v>
      </c>
      <c r="C11" s="191">
        <v>800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>
        <v>2253</v>
      </c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>
        <v>1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546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61">
        <v>546</v>
      </c>
    </row>
    <row r="24" spans="1:3" s="307" customFormat="1" ht="12" customHeight="1" thickBot="1">
      <c r="A24" s="299" t="s">
        <v>100</v>
      </c>
      <c r="B24" s="7" t="s">
        <v>618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619</v>
      </c>
      <c r="C26" s="193">
        <f>+C27+C28+C29</f>
        <v>0</v>
      </c>
    </row>
    <row r="27" spans="1:3" s="307" customFormat="1" ht="12" customHeight="1">
      <c r="A27" s="300" t="s">
        <v>221</v>
      </c>
      <c r="B27" s="301" t="s">
        <v>216</v>
      </c>
      <c r="C27" s="59"/>
    </row>
    <row r="28" spans="1:3" s="307" customFormat="1" ht="12" customHeight="1">
      <c r="A28" s="300" t="s">
        <v>224</v>
      </c>
      <c r="B28" s="301" t="s">
        <v>362</v>
      </c>
      <c r="C28" s="191"/>
    </row>
    <row r="29" spans="1:3" s="307" customFormat="1" ht="12" customHeight="1">
      <c r="A29" s="300" t="s">
        <v>225</v>
      </c>
      <c r="B29" s="302" t="s">
        <v>364</v>
      </c>
      <c r="C29" s="191"/>
    </row>
    <row r="30" spans="1:3" s="307" customFormat="1" ht="12" customHeight="1" thickBot="1">
      <c r="A30" s="299" t="s">
        <v>226</v>
      </c>
      <c r="B30" s="102" t="s">
        <v>620</v>
      </c>
      <c r="C30" s="62"/>
    </row>
    <row r="31" spans="1:3" s="307" customFormat="1" ht="12" customHeight="1" thickBot="1">
      <c r="A31" s="114" t="s">
        <v>17</v>
      </c>
      <c r="B31" s="99" t="s">
        <v>365</v>
      </c>
      <c r="C31" s="193">
        <f>+C32+C33+C34</f>
        <v>0</v>
      </c>
    </row>
    <row r="32" spans="1:3" s="307" customFormat="1" ht="12" customHeight="1">
      <c r="A32" s="300" t="s">
        <v>84</v>
      </c>
      <c r="B32" s="301" t="s">
        <v>248</v>
      </c>
      <c r="C32" s="59"/>
    </row>
    <row r="33" spans="1:3" s="307" customFormat="1" ht="12" customHeight="1">
      <c r="A33" s="300" t="s">
        <v>85</v>
      </c>
      <c r="B33" s="302" t="s">
        <v>249</v>
      </c>
      <c r="C33" s="194"/>
    </row>
    <row r="34" spans="1:3" s="307" customFormat="1" ht="12" customHeight="1" thickBot="1">
      <c r="A34" s="299" t="s">
        <v>86</v>
      </c>
      <c r="B34" s="102" t="s">
        <v>250</v>
      </c>
      <c r="C34" s="62"/>
    </row>
    <row r="35" spans="1:3" s="246" customFormat="1" ht="12" customHeight="1" thickBot="1">
      <c r="A35" s="114" t="s">
        <v>18</v>
      </c>
      <c r="B35" s="99" t="s">
        <v>336</v>
      </c>
      <c r="C35" s="220"/>
    </row>
    <row r="36" spans="1:3" s="246" customFormat="1" ht="12" customHeight="1" thickBot="1">
      <c r="A36" s="114" t="s">
        <v>19</v>
      </c>
      <c r="B36" s="99" t="s">
        <v>366</v>
      </c>
      <c r="C36" s="237"/>
    </row>
    <row r="37" spans="1:3" s="246" customFormat="1" ht="12" customHeight="1" thickBot="1">
      <c r="A37" s="111" t="s">
        <v>20</v>
      </c>
      <c r="B37" s="99" t="s">
        <v>367</v>
      </c>
      <c r="C37" s="238">
        <f>+C8+C20+C25+C26+C31+C35+C36</f>
        <v>11139</v>
      </c>
    </row>
    <row r="38" spans="1:3" s="246" customFormat="1" ht="12" customHeight="1" thickBot="1">
      <c r="A38" s="148" t="s">
        <v>21</v>
      </c>
      <c r="B38" s="99" t="s">
        <v>368</v>
      </c>
      <c r="C38" s="238">
        <f>+C39+C40+C41</f>
        <v>1571</v>
      </c>
    </row>
    <row r="39" spans="1:3" s="246" customFormat="1" ht="12" customHeight="1">
      <c r="A39" s="300" t="s">
        <v>369</v>
      </c>
      <c r="B39" s="301" t="s">
        <v>191</v>
      </c>
      <c r="C39" s="59">
        <v>1571</v>
      </c>
    </row>
    <row r="40" spans="1:3" s="246" customFormat="1" ht="12" customHeight="1">
      <c r="A40" s="300" t="s">
        <v>370</v>
      </c>
      <c r="B40" s="302" t="s">
        <v>3</v>
      </c>
      <c r="C40" s="194"/>
    </row>
    <row r="41" spans="1:3" s="307" customFormat="1" ht="12" customHeight="1" thickBot="1">
      <c r="A41" s="299" t="s">
        <v>371</v>
      </c>
      <c r="B41" s="102" t="s">
        <v>372</v>
      </c>
      <c r="C41" s="62"/>
    </row>
    <row r="42" spans="1:3" s="307" customFormat="1" ht="15" customHeight="1" thickBot="1">
      <c r="A42" s="148" t="s">
        <v>22</v>
      </c>
      <c r="B42" s="149" t="s">
        <v>373</v>
      </c>
      <c r="C42" s="241">
        <f>+C37+C38</f>
        <v>12710</v>
      </c>
    </row>
    <row r="43" spans="1:3" s="307" customFormat="1" ht="15" customHeight="1">
      <c r="A43" s="150"/>
      <c r="B43" s="151"/>
      <c r="C43" s="239"/>
    </row>
    <row r="44" spans="1:3" ht="13.5" thickBot="1">
      <c r="A44" s="152"/>
      <c r="B44" s="153"/>
      <c r="C44" s="240"/>
    </row>
    <row r="45" spans="1:3" s="306" customFormat="1" ht="16.5" customHeight="1" thickBot="1">
      <c r="A45" s="154"/>
      <c r="B45" s="155" t="s">
        <v>54</v>
      </c>
      <c r="C45" s="241"/>
    </row>
    <row r="46" spans="1:3" s="308" customFormat="1" ht="12" customHeight="1" thickBot="1">
      <c r="A46" s="114" t="s">
        <v>13</v>
      </c>
      <c r="B46" s="99" t="s">
        <v>374</v>
      </c>
      <c r="C46" s="193">
        <f>SUM(C47:C51)</f>
        <v>266367</v>
      </c>
    </row>
    <row r="47" spans="1:3" ht="12" customHeight="1">
      <c r="A47" s="299" t="s">
        <v>91</v>
      </c>
      <c r="B47" s="8" t="s">
        <v>44</v>
      </c>
      <c r="C47" s="59">
        <v>108766</v>
      </c>
    </row>
    <row r="48" spans="1:3" ht="12" customHeight="1">
      <c r="A48" s="299" t="s">
        <v>92</v>
      </c>
      <c r="B48" s="7" t="s">
        <v>161</v>
      </c>
      <c r="C48" s="61">
        <v>29743</v>
      </c>
    </row>
    <row r="49" spans="1:3" ht="12" customHeight="1">
      <c r="A49" s="299" t="s">
        <v>93</v>
      </c>
      <c r="B49" s="7" t="s">
        <v>129</v>
      </c>
      <c r="C49" s="575">
        <v>54971</v>
      </c>
    </row>
    <row r="50" spans="1:3" ht="12" customHeight="1">
      <c r="A50" s="299" t="s">
        <v>94</v>
      </c>
      <c r="B50" s="7" t="s">
        <v>162</v>
      </c>
      <c r="C50" s="61">
        <v>72887</v>
      </c>
    </row>
    <row r="51" spans="1:3" ht="12" customHeight="1" thickBot="1">
      <c r="A51" s="299" t="s">
        <v>137</v>
      </c>
      <c r="B51" s="7" t="s">
        <v>163</v>
      </c>
      <c r="C51" s="61"/>
    </row>
    <row r="52" spans="1:3" ht="12" customHeight="1" thickBot="1">
      <c r="A52" s="114" t="s">
        <v>14</v>
      </c>
      <c r="B52" s="99" t="s">
        <v>375</v>
      </c>
      <c r="C52" s="193">
        <f>SUM(C53:C55)</f>
        <v>6179</v>
      </c>
    </row>
    <row r="53" spans="1:3" s="308" customFormat="1" ht="12" customHeight="1">
      <c r="A53" s="299" t="s">
        <v>97</v>
      </c>
      <c r="B53" s="8" t="s">
        <v>181</v>
      </c>
      <c r="C53" s="577">
        <v>6061</v>
      </c>
    </row>
    <row r="54" spans="1:3" ht="12" customHeight="1">
      <c r="A54" s="299" t="s">
        <v>98</v>
      </c>
      <c r="B54" s="7" t="s">
        <v>165</v>
      </c>
      <c r="C54" s="61"/>
    </row>
    <row r="55" spans="1:3" ht="12" customHeight="1">
      <c r="A55" s="299" t="s">
        <v>99</v>
      </c>
      <c r="B55" s="7" t="s">
        <v>55</v>
      </c>
      <c r="C55" s="61">
        <v>118</v>
      </c>
    </row>
    <row r="56" spans="1:3" ht="12" customHeight="1" thickBot="1">
      <c r="A56" s="299" t="s">
        <v>100</v>
      </c>
      <c r="B56" s="7" t="s">
        <v>621</v>
      </c>
      <c r="C56" s="61"/>
    </row>
    <row r="57" spans="1:3" ht="12" customHeight="1" thickBot="1">
      <c r="A57" s="114" t="s">
        <v>15</v>
      </c>
      <c r="B57" s="99" t="s">
        <v>7</v>
      </c>
      <c r="C57" s="220"/>
    </row>
    <row r="58" spans="1:3" ht="15" customHeight="1" thickBot="1">
      <c r="A58" s="114" t="s">
        <v>16</v>
      </c>
      <c r="B58" s="156" t="s">
        <v>622</v>
      </c>
      <c r="C58" s="242">
        <f>+C46+C52+C57</f>
        <v>272546</v>
      </c>
    </row>
    <row r="59" ht="13.5" thickBot="1">
      <c r="C59" s="243"/>
    </row>
    <row r="60" spans="1:3" ht="15" customHeight="1" thickBot="1">
      <c r="A60" s="159" t="s">
        <v>614</v>
      </c>
      <c r="B60" s="160"/>
      <c r="C60" s="97">
        <v>42</v>
      </c>
    </row>
    <row r="61" spans="1:3" ht="14.25" customHeight="1" thickBot="1">
      <c r="A61" s="159" t="s">
        <v>177</v>
      </c>
      <c r="B61" s="160"/>
      <c r="C61" s="9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22/2015.(VI.29.)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0">
    <tabColor rgb="FF92D050"/>
  </sheetPr>
  <dimension ref="A1:C61"/>
  <sheetViews>
    <sheetView workbookViewId="0" topLeftCell="A7">
      <selection activeCell="E53" sqref="E53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/>
    </row>
    <row r="2" spans="1:3" s="304" customFormat="1" ht="25.5" customHeight="1">
      <c r="A2" s="259" t="s">
        <v>175</v>
      </c>
      <c r="B2" s="230" t="s">
        <v>616</v>
      </c>
      <c r="C2" s="244" t="s">
        <v>57</v>
      </c>
    </row>
    <row r="3" spans="1:3" s="304" customFormat="1" ht="24.75" thickBot="1">
      <c r="A3" s="297" t="s">
        <v>174</v>
      </c>
      <c r="B3" s="231" t="s">
        <v>623</v>
      </c>
      <c r="C3" s="245" t="s">
        <v>390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7367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v>5000</v>
      </c>
    </row>
    <row r="11" spans="1:3" s="246" customFormat="1" ht="12" customHeight="1">
      <c r="A11" s="299" t="s">
        <v>93</v>
      </c>
      <c r="B11" s="7" t="s">
        <v>236</v>
      </c>
      <c r="C11" s="191">
        <v>800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>
        <v>1566</v>
      </c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>
        <v>1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/>
    </row>
    <row r="24" spans="1:3" s="307" customFormat="1" ht="12" customHeight="1" thickBot="1">
      <c r="A24" s="299" t="s">
        <v>100</v>
      </c>
      <c r="B24" s="7" t="s">
        <v>618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619</v>
      </c>
      <c r="C26" s="193">
        <f>+C27+C28+C29</f>
        <v>0</v>
      </c>
    </row>
    <row r="27" spans="1:3" s="307" customFormat="1" ht="12" customHeight="1">
      <c r="A27" s="300" t="s">
        <v>221</v>
      </c>
      <c r="B27" s="301" t="s">
        <v>216</v>
      </c>
      <c r="C27" s="59"/>
    </row>
    <row r="28" spans="1:3" s="307" customFormat="1" ht="12" customHeight="1">
      <c r="A28" s="300" t="s">
        <v>224</v>
      </c>
      <c r="B28" s="301" t="s">
        <v>362</v>
      </c>
      <c r="C28" s="191"/>
    </row>
    <row r="29" spans="1:3" s="307" customFormat="1" ht="12" customHeight="1">
      <c r="A29" s="300" t="s">
        <v>225</v>
      </c>
      <c r="B29" s="302" t="s">
        <v>364</v>
      </c>
      <c r="C29" s="191"/>
    </row>
    <row r="30" spans="1:3" s="307" customFormat="1" ht="12" customHeight="1" thickBot="1">
      <c r="A30" s="299" t="s">
        <v>226</v>
      </c>
      <c r="B30" s="102" t="s">
        <v>620</v>
      </c>
      <c r="C30" s="62"/>
    </row>
    <row r="31" spans="1:3" s="307" customFormat="1" ht="12" customHeight="1" thickBot="1">
      <c r="A31" s="114" t="s">
        <v>17</v>
      </c>
      <c r="B31" s="99" t="s">
        <v>365</v>
      </c>
      <c r="C31" s="193">
        <f>+C32+C33+C34</f>
        <v>0</v>
      </c>
    </row>
    <row r="32" spans="1:3" s="307" customFormat="1" ht="12" customHeight="1">
      <c r="A32" s="300" t="s">
        <v>84</v>
      </c>
      <c r="B32" s="301" t="s">
        <v>248</v>
      </c>
      <c r="C32" s="59"/>
    </row>
    <row r="33" spans="1:3" s="307" customFormat="1" ht="12" customHeight="1">
      <c r="A33" s="300" t="s">
        <v>85</v>
      </c>
      <c r="B33" s="302" t="s">
        <v>249</v>
      </c>
      <c r="C33" s="194"/>
    </row>
    <row r="34" spans="1:3" s="307" customFormat="1" ht="12" customHeight="1" thickBot="1">
      <c r="A34" s="299" t="s">
        <v>86</v>
      </c>
      <c r="B34" s="102" t="s">
        <v>250</v>
      </c>
      <c r="C34" s="62"/>
    </row>
    <row r="35" spans="1:3" s="246" customFormat="1" ht="12" customHeight="1" thickBot="1">
      <c r="A35" s="114" t="s">
        <v>18</v>
      </c>
      <c r="B35" s="99" t="s">
        <v>336</v>
      </c>
      <c r="C35" s="220"/>
    </row>
    <row r="36" spans="1:3" s="246" customFormat="1" ht="12" customHeight="1" thickBot="1">
      <c r="A36" s="114" t="s">
        <v>19</v>
      </c>
      <c r="B36" s="99" t="s">
        <v>366</v>
      </c>
      <c r="C36" s="237"/>
    </row>
    <row r="37" spans="1:3" s="246" customFormat="1" ht="12" customHeight="1" thickBot="1">
      <c r="A37" s="111" t="s">
        <v>20</v>
      </c>
      <c r="B37" s="99" t="s">
        <v>367</v>
      </c>
      <c r="C37" s="238">
        <f>+C8+C20+C25+C26+C31+C35+C36</f>
        <v>7367</v>
      </c>
    </row>
    <row r="38" spans="1:3" s="246" customFormat="1" ht="12" customHeight="1" thickBot="1">
      <c r="A38" s="148" t="s">
        <v>21</v>
      </c>
      <c r="B38" s="99" t="s">
        <v>368</v>
      </c>
      <c r="C38" s="238">
        <f>+C39+C40+C41</f>
        <v>1571</v>
      </c>
    </row>
    <row r="39" spans="1:3" s="246" customFormat="1" ht="12" customHeight="1">
      <c r="A39" s="300" t="s">
        <v>369</v>
      </c>
      <c r="B39" s="301" t="s">
        <v>191</v>
      </c>
      <c r="C39" s="59">
        <v>1571</v>
      </c>
    </row>
    <row r="40" spans="1:3" s="246" customFormat="1" ht="12" customHeight="1">
      <c r="A40" s="300" t="s">
        <v>370</v>
      </c>
      <c r="B40" s="302" t="s">
        <v>3</v>
      </c>
      <c r="C40" s="194"/>
    </row>
    <row r="41" spans="1:3" s="307" customFormat="1" ht="12" customHeight="1" thickBot="1">
      <c r="A41" s="299" t="s">
        <v>371</v>
      </c>
      <c r="B41" s="102" t="s">
        <v>372</v>
      </c>
      <c r="C41" s="62"/>
    </row>
    <row r="42" spans="1:3" s="307" customFormat="1" ht="15" customHeight="1" thickBot="1">
      <c r="A42" s="148" t="s">
        <v>22</v>
      </c>
      <c r="B42" s="149" t="s">
        <v>373</v>
      </c>
      <c r="C42" s="241">
        <f>+C37+C38</f>
        <v>8938</v>
      </c>
    </row>
    <row r="43" spans="1:3" s="307" customFormat="1" ht="15" customHeight="1">
      <c r="A43" s="150"/>
      <c r="B43" s="151"/>
      <c r="C43" s="239"/>
    </row>
    <row r="44" spans="1:3" ht="13.5" thickBot="1">
      <c r="A44" s="152"/>
      <c r="B44" s="153"/>
      <c r="C44" s="240"/>
    </row>
    <row r="45" spans="1:3" s="306" customFormat="1" ht="16.5" customHeight="1" thickBot="1">
      <c r="A45" s="154"/>
      <c r="B45" s="155" t="s">
        <v>54</v>
      </c>
      <c r="C45" s="241"/>
    </row>
    <row r="46" spans="1:3" s="308" customFormat="1" ht="12" customHeight="1" thickBot="1">
      <c r="A46" s="114" t="s">
        <v>13</v>
      </c>
      <c r="B46" s="99" t="s">
        <v>374</v>
      </c>
      <c r="C46" s="193">
        <f>SUM(C47:C51)</f>
        <v>188370</v>
      </c>
    </row>
    <row r="47" spans="1:3" ht="12" customHeight="1">
      <c r="A47" s="299" t="s">
        <v>91</v>
      </c>
      <c r="B47" s="8" t="s">
        <v>44</v>
      </c>
      <c r="C47" s="59">
        <v>108157</v>
      </c>
    </row>
    <row r="48" spans="1:3" ht="12" customHeight="1">
      <c r="A48" s="299" t="s">
        <v>92</v>
      </c>
      <c r="B48" s="7" t="s">
        <v>161</v>
      </c>
      <c r="C48" s="61">
        <v>29599</v>
      </c>
    </row>
    <row r="49" spans="1:3" ht="12" customHeight="1">
      <c r="A49" s="299" t="s">
        <v>93</v>
      </c>
      <c r="B49" s="7" t="s">
        <v>129</v>
      </c>
      <c r="C49" s="575">
        <v>50614</v>
      </c>
    </row>
    <row r="50" spans="1:3" ht="12" customHeight="1">
      <c r="A50" s="299" t="s">
        <v>94</v>
      </c>
      <c r="B50" s="7" t="s">
        <v>162</v>
      </c>
      <c r="C50" s="61"/>
    </row>
    <row r="51" spans="1:3" ht="12" customHeight="1" thickBot="1">
      <c r="A51" s="299" t="s">
        <v>137</v>
      </c>
      <c r="B51" s="7" t="s">
        <v>163</v>
      </c>
      <c r="C51" s="61"/>
    </row>
    <row r="52" spans="1:3" ht="12" customHeight="1" thickBot="1">
      <c r="A52" s="114" t="s">
        <v>14</v>
      </c>
      <c r="B52" s="99" t="s">
        <v>375</v>
      </c>
      <c r="C52" s="193">
        <f>SUM(C53:C55)</f>
        <v>6179</v>
      </c>
    </row>
    <row r="53" spans="1:3" s="308" customFormat="1" ht="12" customHeight="1">
      <c r="A53" s="299" t="s">
        <v>97</v>
      </c>
      <c r="B53" s="8" t="s">
        <v>181</v>
      </c>
      <c r="C53" s="577">
        <v>6061</v>
      </c>
    </row>
    <row r="54" spans="1:3" ht="12" customHeight="1">
      <c r="A54" s="299" t="s">
        <v>98</v>
      </c>
      <c r="B54" s="7" t="s">
        <v>165</v>
      </c>
      <c r="C54" s="61"/>
    </row>
    <row r="55" spans="1:3" ht="12" customHeight="1">
      <c r="A55" s="299" t="s">
        <v>99</v>
      </c>
      <c r="B55" s="7" t="s">
        <v>55</v>
      </c>
      <c r="C55" s="61">
        <v>118</v>
      </c>
    </row>
    <row r="56" spans="1:3" ht="12" customHeight="1" thickBot="1">
      <c r="A56" s="299" t="s">
        <v>100</v>
      </c>
      <c r="B56" s="7" t="s">
        <v>621</v>
      </c>
      <c r="C56" s="61"/>
    </row>
    <row r="57" spans="1:3" ht="15" customHeight="1" thickBot="1">
      <c r="A57" s="114" t="s">
        <v>15</v>
      </c>
      <c r="B57" s="99" t="s">
        <v>7</v>
      </c>
      <c r="C57" s="220"/>
    </row>
    <row r="58" spans="1:3" ht="13.5" thickBot="1">
      <c r="A58" s="114" t="s">
        <v>16</v>
      </c>
      <c r="B58" s="156" t="s">
        <v>622</v>
      </c>
      <c r="C58" s="242">
        <f>+C46+C52+C57</f>
        <v>194549</v>
      </c>
    </row>
    <row r="59" ht="15" customHeight="1" thickBot="1">
      <c r="C59" s="243"/>
    </row>
    <row r="60" spans="1:3" ht="14.25" customHeight="1" thickBot="1">
      <c r="A60" s="159" t="s">
        <v>614</v>
      </c>
      <c r="B60" s="160"/>
      <c r="C60" s="97"/>
    </row>
    <row r="61" spans="1:3" ht="13.5" thickBot="1">
      <c r="A61" s="159" t="s">
        <v>177</v>
      </c>
      <c r="B61" s="160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22/2015.(VI.29.)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">
      <selection activeCell="E47" sqref="E47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 melléklet a ……/",LEFT(#REF!,4),". (….) önkormányzati rendelethez")</f>
        <v>#REF!</v>
      </c>
    </row>
    <row r="2" spans="1:3" s="304" customFormat="1" ht="33" customHeight="1">
      <c r="A2" s="259" t="s">
        <v>175</v>
      </c>
      <c r="B2" s="230" t="s">
        <v>426</v>
      </c>
      <c r="C2" s="244" t="s">
        <v>58</v>
      </c>
    </row>
    <row r="3" spans="1:3" s="304" customFormat="1" ht="24.75" thickBot="1">
      <c r="A3" s="297" t="s">
        <v>174</v>
      </c>
      <c r="B3" s="231" t="s">
        <v>358</v>
      </c>
      <c r="C3" s="245" t="s">
        <v>49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16734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600+240</f>
        <v>840</v>
      </c>
    </row>
    <row r="11" spans="1:3" s="246" customFormat="1" ht="12" customHeight="1">
      <c r="A11" s="299" t="s">
        <v>93</v>
      </c>
      <c r="B11" s="7" t="s">
        <v>236</v>
      </c>
      <c r="C11" s="191">
        <v>4000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>
        <v>6533</v>
      </c>
    </row>
    <row r="14" spans="1:3" s="246" customFormat="1" ht="12" customHeight="1">
      <c r="A14" s="299" t="s">
        <v>95</v>
      </c>
      <c r="B14" s="7" t="s">
        <v>359</v>
      </c>
      <c r="C14" s="191">
        <v>3006</v>
      </c>
    </row>
    <row r="15" spans="1:3" s="246" customFormat="1" ht="12" customHeight="1">
      <c r="A15" s="299" t="s">
        <v>96</v>
      </c>
      <c r="B15" s="6" t="s">
        <v>360</v>
      </c>
      <c r="C15" s="191">
        <v>2345</v>
      </c>
    </row>
    <row r="16" spans="1:3" s="246" customFormat="1" ht="12" customHeight="1">
      <c r="A16" s="299" t="s">
        <v>106</v>
      </c>
      <c r="B16" s="7" t="s">
        <v>241</v>
      </c>
      <c r="C16" s="236">
        <v>10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/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>
        <v>100</v>
      </c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16834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98</v>
      </c>
    </row>
    <row r="38" spans="1:3" s="246" customFormat="1" ht="12" customHeight="1">
      <c r="A38" s="300" t="s">
        <v>369</v>
      </c>
      <c r="B38" s="301" t="s">
        <v>191</v>
      </c>
      <c r="C38" s="59">
        <v>98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16932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278271</v>
      </c>
    </row>
    <row r="46" spans="1:3" ht="12" customHeight="1">
      <c r="A46" s="299" t="s">
        <v>91</v>
      </c>
      <c r="B46" s="8" t="s">
        <v>44</v>
      </c>
      <c r="C46" s="59">
        <f>160835+207+100+1168</f>
        <v>162310</v>
      </c>
    </row>
    <row r="47" spans="1:3" ht="12" customHeight="1">
      <c r="A47" s="299" t="s">
        <v>92</v>
      </c>
      <c r="B47" s="7" t="s">
        <v>161</v>
      </c>
      <c r="C47" s="61">
        <f>45959+74-102+24+315</f>
        <v>46270</v>
      </c>
    </row>
    <row r="48" spans="1:3" ht="12" customHeight="1">
      <c r="A48" s="299" t="s">
        <v>93</v>
      </c>
      <c r="B48" s="7" t="s">
        <v>129</v>
      </c>
      <c r="C48" s="61">
        <f>69373+100+102+116</f>
        <v>69691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2861</v>
      </c>
    </row>
    <row r="52" spans="1:3" s="308" customFormat="1" ht="12" customHeight="1">
      <c r="A52" s="299" t="s">
        <v>97</v>
      </c>
      <c r="B52" s="8" t="s">
        <v>181</v>
      </c>
      <c r="C52" s="577">
        <v>2861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281132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97">
        <v>57</v>
      </c>
    </row>
    <row r="60" spans="1:3" ht="13.5" thickBot="1">
      <c r="A60" s="159" t="s">
        <v>177</v>
      </c>
      <c r="B60" s="160"/>
      <c r="C60" s="9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22/2015.(VI.29.)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21" sqref="C21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+CONCATENATE("9.3.1. melléklet a ……/",LEFT(#REF!,4),". (….) önkormányzati rendelethez")</f>
        <v>#REF!</v>
      </c>
    </row>
    <row r="2" spans="1:3" s="304" customFormat="1" ht="33.75" customHeight="1">
      <c r="A2" s="259" t="s">
        <v>175</v>
      </c>
      <c r="B2" s="230" t="s">
        <v>426</v>
      </c>
      <c r="C2" s="244" t="s">
        <v>58</v>
      </c>
    </row>
    <row r="3" spans="1:3" s="304" customFormat="1" ht="24.75" thickBot="1">
      <c r="A3" s="297" t="s">
        <v>174</v>
      </c>
      <c r="B3" s="231" t="s">
        <v>376</v>
      </c>
      <c r="C3" s="245" t="s">
        <v>57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16028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600+240</f>
        <v>840</v>
      </c>
    </row>
    <row r="11" spans="1:3" s="246" customFormat="1" ht="12" customHeight="1">
      <c r="A11" s="299" t="s">
        <v>93</v>
      </c>
      <c r="B11" s="7" t="s">
        <v>236</v>
      </c>
      <c r="C11" s="191">
        <v>4000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>
        <v>5977</v>
      </c>
    </row>
    <row r="14" spans="1:3" s="246" customFormat="1" ht="12" customHeight="1">
      <c r="A14" s="299" t="s">
        <v>95</v>
      </c>
      <c r="B14" s="7" t="s">
        <v>359</v>
      </c>
      <c r="C14" s="191">
        <v>2856</v>
      </c>
    </row>
    <row r="15" spans="1:3" s="246" customFormat="1" ht="12" customHeight="1">
      <c r="A15" s="299" t="s">
        <v>96</v>
      </c>
      <c r="B15" s="6" t="s">
        <v>360</v>
      </c>
      <c r="C15" s="191">
        <v>2345</v>
      </c>
    </row>
    <row r="16" spans="1:3" s="246" customFormat="1" ht="12" customHeight="1">
      <c r="A16" s="299" t="s">
        <v>106</v>
      </c>
      <c r="B16" s="7" t="s">
        <v>241</v>
      </c>
      <c r="C16" s="236">
        <v>10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/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>
        <v>100</v>
      </c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16128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98</v>
      </c>
    </row>
    <row r="38" spans="1:3" s="246" customFormat="1" ht="12" customHeight="1">
      <c r="A38" s="300" t="s">
        <v>369</v>
      </c>
      <c r="B38" s="301" t="s">
        <v>191</v>
      </c>
      <c r="C38" s="59">
        <v>98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16226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277565</v>
      </c>
    </row>
    <row r="46" spans="1:3" ht="12" customHeight="1">
      <c r="A46" s="299" t="s">
        <v>91</v>
      </c>
      <c r="B46" s="8" t="s">
        <v>44</v>
      </c>
      <c r="C46" s="59">
        <f>160835+207+100+1168</f>
        <v>162310</v>
      </c>
    </row>
    <row r="47" spans="1:3" ht="12" customHeight="1">
      <c r="A47" s="299" t="s">
        <v>92</v>
      </c>
      <c r="B47" s="7" t="s">
        <v>161</v>
      </c>
      <c r="C47" s="61">
        <f>45959+74-102+24+315</f>
        <v>46270</v>
      </c>
    </row>
    <row r="48" spans="1:3" ht="12" customHeight="1">
      <c r="A48" s="299" t="s">
        <v>93</v>
      </c>
      <c r="B48" s="7" t="s">
        <v>129</v>
      </c>
      <c r="C48" s="61">
        <f>68667+100+102+116</f>
        <v>68985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963</v>
      </c>
    </row>
    <row r="52" spans="1:3" s="308" customFormat="1" ht="12" customHeight="1">
      <c r="A52" s="299" t="s">
        <v>97</v>
      </c>
      <c r="B52" s="8" t="s">
        <v>181</v>
      </c>
      <c r="C52" s="59">
        <v>963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278528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97">
        <v>57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22./2015.(VI.29.)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0">
      <selection activeCell="C48" sqref="C4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 melléklet a ……/",LEFT(#REF!,4),". (….) önkormányzati rendelethez")</f>
        <v>#REF!</v>
      </c>
    </row>
    <row r="2" spans="1:3" s="304" customFormat="1" ht="36" customHeight="1">
      <c r="A2" s="259" t="s">
        <v>175</v>
      </c>
      <c r="B2" s="230" t="s">
        <v>391</v>
      </c>
      <c r="C2" s="244" t="s">
        <v>58</v>
      </c>
    </row>
    <row r="3" spans="1:3" s="304" customFormat="1" ht="24.75" thickBot="1">
      <c r="A3" s="297" t="s">
        <v>174</v>
      </c>
      <c r="B3" s="231" t="s">
        <v>358</v>
      </c>
      <c r="C3" s="245" t="s">
        <v>49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10010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8110+1900</f>
        <v>10010</v>
      </c>
    </row>
    <row r="11" spans="1:3" s="246" customFormat="1" ht="12" customHeight="1">
      <c r="A11" s="299" t="s">
        <v>93</v>
      </c>
      <c r="B11" s="7" t="s">
        <v>236</v>
      </c>
      <c r="C11" s="191"/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/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/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843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>
        <v>843</v>
      </c>
    </row>
    <row r="24" spans="1:3" s="307" customFormat="1" ht="12" customHeight="1" thickBot="1">
      <c r="A24" s="299" t="s">
        <v>100</v>
      </c>
      <c r="B24" s="7" t="s">
        <v>638</v>
      </c>
      <c r="C24" s="191">
        <v>843</v>
      </c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/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10853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283</v>
      </c>
    </row>
    <row r="38" spans="1:3" s="246" customFormat="1" ht="12" customHeight="1">
      <c r="A38" s="300" t="s">
        <v>369</v>
      </c>
      <c r="B38" s="301" t="s">
        <v>191</v>
      </c>
      <c r="C38" s="59">
        <v>283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11136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49148</v>
      </c>
    </row>
    <row r="46" spans="1:3" ht="12" customHeight="1">
      <c r="A46" s="299" t="s">
        <v>91</v>
      </c>
      <c r="B46" s="8" t="s">
        <v>44</v>
      </c>
      <c r="C46" s="59">
        <v>19104</v>
      </c>
    </row>
    <row r="47" spans="1:3" ht="12" customHeight="1">
      <c r="A47" s="299" t="s">
        <v>92</v>
      </c>
      <c r="B47" s="7" t="s">
        <v>161</v>
      </c>
      <c r="C47" s="61">
        <v>5100</v>
      </c>
    </row>
    <row r="48" spans="1:3" ht="12" customHeight="1">
      <c r="A48" s="299" t="s">
        <v>93</v>
      </c>
      <c r="B48" s="7" t="s">
        <v>129</v>
      </c>
      <c r="C48" s="61">
        <f>24661-1617+1900</f>
        <v>24944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3078</v>
      </c>
    </row>
    <row r="52" spans="1:3" s="308" customFormat="1" ht="12" customHeight="1">
      <c r="A52" s="299" t="s">
        <v>97</v>
      </c>
      <c r="B52" s="8" t="s">
        <v>181</v>
      </c>
      <c r="C52" s="577">
        <v>3078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52226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568">
        <v>9.75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22/2015.(VI.29.)önkormányzati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56" sqref="B56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+CONCATENATE("9.3.1. melléklet a ……/",LEFT(#REF!,4),". (….) önkormányzati rendelethez")</f>
        <v>#REF!</v>
      </c>
    </row>
    <row r="2" spans="1:3" s="304" customFormat="1" ht="33" customHeight="1">
      <c r="A2" s="259" t="s">
        <v>175</v>
      </c>
      <c r="B2" s="230" t="s">
        <v>391</v>
      </c>
      <c r="C2" s="244" t="s">
        <v>58</v>
      </c>
    </row>
    <row r="3" spans="1:3" s="304" customFormat="1" ht="24.75" thickBot="1">
      <c r="A3" s="297" t="s">
        <v>174</v>
      </c>
      <c r="B3" s="231" t="s">
        <v>376</v>
      </c>
      <c r="C3" s="245" t="s">
        <v>57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10010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8110+1900</f>
        <v>10010</v>
      </c>
    </row>
    <row r="11" spans="1:3" s="246" customFormat="1" ht="12" customHeight="1">
      <c r="A11" s="299" t="s">
        <v>93</v>
      </c>
      <c r="B11" s="7" t="s">
        <v>236</v>
      </c>
      <c r="C11" s="191"/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/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/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/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/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10010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283</v>
      </c>
    </row>
    <row r="38" spans="1:3" s="246" customFormat="1" ht="12" customHeight="1">
      <c r="A38" s="300" t="s">
        <v>369</v>
      </c>
      <c r="B38" s="301" t="s">
        <v>191</v>
      </c>
      <c r="C38" s="59">
        <v>283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10293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49148</v>
      </c>
    </row>
    <row r="46" spans="1:3" ht="12" customHeight="1">
      <c r="A46" s="299" t="s">
        <v>91</v>
      </c>
      <c r="B46" s="8" t="s">
        <v>44</v>
      </c>
      <c r="C46" s="59">
        <v>19104</v>
      </c>
    </row>
    <row r="47" spans="1:3" ht="12" customHeight="1">
      <c r="A47" s="299" t="s">
        <v>92</v>
      </c>
      <c r="B47" s="7" t="s">
        <v>161</v>
      </c>
      <c r="C47" s="61">
        <v>5100</v>
      </c>
    </row>
    <row r="48" spans="1:3" ht="12" customHeight="1">
      <c r="A48" s="299" t="s">
        <v>93</v>
      </c>
      <c r="B48" s="7" t="s">
        <v>129</v>
      </c>
      <c r="C48" s="61">
        <f>24661-1617+1900</f>
        <v>24944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3078</v>
      </c>
    </row>
    <row r="52" spans="1:3" s="308" customFormat="1" ht="12" customHeight="1">
      <c r="A52" s="299" t="s">
        <v>97</v>
      </c>
      <c r="B52" s="8" t="s">
        <v>181</v>
      </c>
      <c r="C52" s="577">
        <v>3078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52226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97">
        <v>9.75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 22/2015.(VI.29.)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B22">
      <selection activeCell="C23" sqref="C23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 melléklet a ……/",LEFT(#REF!,4),". (….) önkormányzati rendelethez")</f>
        <v>#REF!</v>
      </c>
    </row>
    <row r="2" spans="1:3" s="304" customFormat="1" ht="31.5" customHeight="1">
      <c r="A2" s="259" t="s">
        <v>175</v>
      </c>
      <c r="B2" s="230" t="s">
        <v>392</v>
      </c>
      <c r="C2" s="244" t="s">
        <v>58</v>
      </c>
    </row>
    <row r="3" spans="1:3" s="304" customFormat="1" ht="24.75" thickBot="1">
      <c r="A3" s="297" t="s">
        <v>174</v>
      </c>
      <c r="B3" s="231" t="s">
        <v>358</v>
      </c>
      <c r="C3" s="245" t="s">
        <v>49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4084</v>
      </c>
    </row>
    <row r="9" spans="1:3" s="246" customFormat="1" ht="12" customHeight="1">
      <c r="A9" s="298" t="s">
        <v>91</v>
      </c>
      <c r="B9" s="9" t="s">
        <v>234</v>
      </c>
      <c r="C9" s="235">
        <v>50</v>
      </c>
    </row>
    <row r="10" spans="1:3" s="246" customFormat="1" ht="12" customHeight="1">
      <c r="A10" s="299" t="s">
        <v>92</v>
      </c>
      <c r="B10" s="7" t="s">
        <v>235</v>
      </c>
      <c r="C10" s="191">
        <v>1380</v>
      </c>
    </row>
    <row r="11" spans="1:3" s="246" customFormat="1" ht="12" customHeight="1">
      <c r="A11" s="299" t="s">
        <v>93</v>
      </c>
      <c r="B11" s="7" t="s">
        <v>236</v>
      </c>
      <c r="C11" s="191">
        <f>50+95</f>
        <v>145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>
        <v>386</v>
      </c>
    </row>
    <row r="15" spans="1:3" s="246" customFormat="1" ht="12" customHeight="1">
      <c r="A15" s="299" t="s">
        <v>96</v>
      </c>
      <c r="B15" s="6" t="s">
        <v>360</v>
      </c>
      <c r="C15" s="191">
        <v>2123</v>
      </c>
    </row>
    <row r="16" spans="1:3" s="246" customFormat="1" ht="12" customHeight="1">
      <c r="A16" s="299" t="s">
        <v>106</v>
      </c>
      <c r="B16" s="7" t="s">
        <v>241</v>
      </c>
      <c r="C16" s="236"/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1180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>
        <v>1180</v>
      </c>
    </row>
    <row r="24" spans="1:3" s="307" customFormat="1" ht="12" customHeight="1" thickBot="1">
      <c r="A24" s="299" t="s">
        <v>100</v>
      </c>
      <c r="B24" s="7" t="s">
        <v>638</v>
      </c>
      <c r="C24" s="191">
        <v>1180</v>
      </c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/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5264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218</v>
      </c>
    </row>
    <row r="38" spans="1:3" s="246" customFormat="1" ht="12" customHeight="1">
      <c r="A38" s="300" t="s">
        <v>369</v>
      </c>
      <c r="B38" s="301" t="s">
        <v>191</v>
      </c>
      <c r="C38" s="59">
        <v>218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5482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26829</v>
      </c>
    </row>
    <row r="46" spans="1:3" ht="12" customHeight="1">
      <c r="A46" s="299" t="s">
        <v>91</v>
      </c>
      <c r="B46" s="8" t="s">
        <v>44</v>
      </c>
      <c r="C46" s="59">
        <v>10699</v>
      </c>
    </row>
    <row r="47" spans="1:3" ht="12" customHeight="1">
      <c r="A47" s="299" t="s">
        <v>92</v>
      </c>
      <c r="B47" s="7" t="s">
        <v>161</v>
      </c>
      <c r="C47" s="61">
        <v>2927</v>
      </c>
    </row>
    <row r="48" spans="1:3" ht="12" customHeight="1">
      <c r="A48" s="299" t="s">
        <v>93</v>
      </c>
      <c r="B48" s="7" t="s">
        <v>129</v>
      </c>
      <c r="C48" s="61">
        <f>12803+400</f>
        <v>13203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0</v>
      </c>
    </row>
    <row r="52" spans="1:3" s="308" customFormat="1" ht="12" customHeight="1">
      <c r="A52" s="299" t="s">
        <v>97</v>
      </c>
      <c r="B52" s="8" t="s">
        <v>181</v>
      </c>
      <c r="C52" s="59"/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26829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97">
        <v>7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22/2015.(VI.29.)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12" sqref="C12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+CONCATENATE("9.3.1. melléklet a ……/",LEFT(#REF!,4),". (….) önkormányzati rendelethez")</f>
        <v>#REF!</v>
      </c>
    </row>
    <row r="2" spans="1:3" s="304" customFormat="1" ht="33" customHeight="1">
      <c r="A2" s="259" t="s">
        <v>175</v>
      </c>
      <c r="B2" s="230" t="s">
        <v>392</v>
      </c>
      <c r="C2" s="244" t="s">
        <v>58</v>
      </c>
    </row>
    <row r="3" spans="1:3" s="304" customFormat="1" ht="24.75" thickBot="1">
      <c r="A3" s="297" t="s">
        <v>174</v>
      </c>
      <c r="B3" s="231" t="s">
        <v>376</v>
      </c>
      <c r="C3" s="245" t="s">
        <v>57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4084</v>
      </c>
    </row>
    <row r="9" spans="1:3" s="246" customFormat="1" ht="12" customHeight="1">
      <c r="A9" s="298" t="s">
        <v>91</v>
      </c>
      <c r="B9" s="9" t="s">
        <v>234</v>
      </c>
      <c r="C9" s="235">
        <v>50</v>
      </c>
    </row>
    <row r="10" spans="1:3" s="246" customFormat="1" ht="12" customHeight="1">
      <c r="A10" s="299" t="s">
        <v>92</v>
      </c>
      <c r="B10" s="7" t="s">
        <v>235</v>
      </c>
      <c r="C10" s="191">
        <v>1380</v>
      </c>
    </row>
    <row r="11" spans="1:3" s="246" customFormat="1" ht="12" customHeight="1">
      <c r="A11" s="299" t="s">
        <v>93</v>
      </c>
      <c r="B11" s="7" t="s">
        <v>236</v>
      </c>
      <c r="C11" s="191">
        <f>50+95</f>
        <v>145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/>
    </row>
    <row r="14" spans="1:3" s="246" customFormat="1" ht="12" customHeight="1">
      <c r="A14" s="299" t="s">
        <v>95</v>
      </c>
      <c r="B14" s="7" t="s">
        <v>359</v>
      </c>
      <c r="C14" s="191">
        <v>386</v>
      </c>
    </row>
    <row r="15" spans="1:3" s="246" customFormat="1" ht="12" customHeight="1">
      <c r="A15" s="299" t="s">
        <v>96</v>
      </c>
      <c r="B15" s="6" t="s">
        <v>360</v>
      </c>
      <c r="C15" s="191">
        <v>2123</v>
      </c>
    </row>
    <row r="16" spans="1:3" s="246" customFormat="1" ht="12" customHeight="1">
      <c r="A16" s="299" t="s">
        <v>106</v>
      </c>
      <c r="B16" s="7" t="s">
        <v>241</v>
      </c>
      <c r="C16" s="236"/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0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/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/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4084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218</v>
      </c>
    </row>
    <row r="38" spans="1:3" s="246" customFormat="1" ht="12" customHeight="1">
      <c r="A38" s="300" t="s">
        <v>369</v>
      </c>
      <c r="B38" s="301" t="s">
        <v>191</v>
      </c>
      <c r="C38" s="59">
        <v>218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4302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26829</v>
      </c>
    </row>
    <row r="46" spans="1:3" ht="12" customHeight="1">
      <c r="A46" s="299" t="s">
        <v>91</v>
      </c>
      <c r="B46" s="8" t="s">
        <v>44</v>
      </c>
      <c r="C46" s="59">
        <v>10699</v>
      </c>
    </row>
    <row r="47" spans="1:3" ht="12" customHeight="1">
      <c r="A47" s="299" t="s">
        <v>92</v>
      </c>
      <c r="B47" s="7" t="s">
        <v>161</v>
      </c>
      <c r="C47" s="61">
        <v>2927</v>
      </c>
    </row>
    <row r="48" spans="1:3" ht="12" customHeight="1">
      <c r="A48" s="299" t="s">
        <v>93</v>
      </c>
      <c r="B48" s="7" t="s">
        <v>129</v>
      </c>
      <c r="C48" s="61">
        <f>12803+400</f>
        <v>13203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0</v>
      </c>
    </row>
    <row r="52" spans="1:3" s="308" customFormat="1" ht="12" customHeight="1">
      <c r="A52" s="299" t="s">
        <v>97</v>
      </c>
      <c r="B52" s="8" t="s">
        <v>181</v>
      </c>
      <c r="C52" s="59"/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26829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97">
        <v>7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22/2015.(VI.29.)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9">
    <tabColor rgb="FF92D050"/>
  </sheetPr>
  <dimension ref="A1:I159"/>
  <sheetViews>
    <sheetView zoomScaleSheetLayoutView="100" workbookViewId="0" topLeftCell="A91">
      <selection activeCell="F115" sqref="F115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6" customWidth="1"/>
    <col min="5" max="16384" width="9.375" style="266" customWidth="1"/>
  </cols>
  <sheetData>
    <row r="1" spans="1:3" ht="15.75" customHeight="1">
      <c r="A1" s="658" t="s">
        <v>10</v>
      </c>
      <c r="B1" s="658"/>
      <c r="C1" s="658"/>
    </row>
    <row r="2" spans="1:3" ht="15.75" customHeight="1" thickBot="1">
      <c r="A2" s="657" t="s">
        <v>140</v>
      </c>
      <c r="B2" s="657"/>
      <c r="C2" s="185" t="s">
        <v>182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67" customFormat="1" ht="12" customHeight="1" thickBot="1">
      <c r="A4" s="261" t="s">
        <v>535</v>
      </c>
      <c r="B4" s="262" t="s">
        <v>536</v>
      </c>
      <c r="C4" s="263" t="s">
        <v>537</v>
      </c>
    </row>
    <row r="5" spans="1:3" s="268" customFormat="1" ht="12" customHeight="1" thickBot="1">
      <c r="A5" s="19" t="s">
        <v>13</v>
      </c>
      <c r="B5" s="20" t="s">
        <v>205</v>
      </c>
      <c r="C5" s="176">
        <f>+C6+C7+C8+C9+C10+C11</f>
        <v>988999</v>
      </c>
    </row>
    <row r="6" spans="1:3" s="268" customFormat="1" ht="12" customHeight="1">
      <c r="A6" s="14" t="s">
        <v>91</v>
      </c>
      <c r="B6" s="269" t="s">
        <v>206</v>
      </c>
      <c r="C6" s="573">
        <v>233809</v>
      </c>
    </row>
    <row r="7" spans="1:3" s="268" customFormat="1" ht="12" customHeight="1">
      <c r="A7" s="13" t="s">
        <v>92</v>
      </c>
      <c r="B7" s="270" t="s">
        <v>207</v>
      </c>
      <c r="C7" s="571">
        <v>195774</v>
      </c>
    </row>
    <row r="8" spans="1:3" s="268" customFormat="1" ht="12" customHeight="1">
      <c r="A8" s="13" t="s">
        <v>93</v>
      </c>
      <c r="B8" s="270" t="s">
        <v>208</v>
      </c>
      <c r="C8" s="571">
        <v>466800</v>
      </c>
    </row>
    <row r="9" spans="1:3" s="268" customFormat="1" ht="12" customHeight="1">
      <c r="A9" s="13" t="s">
        <v>94</v>
      </c>
      <c r="B9" s="270" t="s">
        <v>209</v>
      </c>
      <c r="C9" s="177">
        <v>25945</v>
      </c>
    </row>
    <row r="10" spans="1:3" s="268" customFormat="1" ht="12" customHeight="1">
      <c r="A10" s="13" t="s">
        <v>137</v>
      </c>
      <c r="B10" s="172" t="s">
        <v>538</v>
      </c>
      <c r="C10" s="571">
        <v>66671</v>
      </c>
    </row>
    <row r="11" spans="1:3" s="268" customFormat="1" ht="12" customHeight="1" thickBot="1">
      <c r="A11" s="15" t="s">
        <v>95</v>
      </c>
      <c r="B11" s="173" t="s">
        <v>539</v>
      </c>
      <c r="C11" s="177"/>
    </row>
    <row r="12" spans="1:3" s="268" customFormat="1" ht="12" customHeight="1" thickBot="1">
      <c r="A12" s="19" t="s">
        <v>14</v>
      </c>
      <c r="B12" s="171" t="s">
        <v>210</v>
      </c>
      <c r="C12" s="176">
        <f>+C13+C14+C15+C16+C17</f>
        <v>417570</v>
      </c>
    </row>
    <row r="13" spans="1:3" s="268" customFormat="1" ht="12" customHeight="1">
      <c r="A13" s="14" t="s">
        <v>97</v>
      </c>
      <c r="B13" s="269" t="s">
        <v>211</v>
      </c>
      <c r="C13" s="178"/>
    </row>
    <row r="14" spans="1:3" s="268" customFormat="1" ht="12" customHeight="1">
      <c r="A14" s="13" t="s">
        <v>98</v>
      </c>
      <c r="B14" s="270" t="s">
        <v>212</v>
      </c>
      <c r="C14" s="177"/>
    </row>
    <row r="15" spans="1:3" s="268" customFormat="1" ht="12" customHeight="1">
      <c r="A15" s="13" t="s">
        <v>99</v>
      </c>
      <c r="B15" s="270" t="s">
        <v>381</v>
      </c>
      <c r="C15" s="177"/>
    </row>
    <row r="16" spans="1:3" s="268" customFormat="1" ht="12" customHeight="1">
      <c r="A16" s="13" t="s">
        <v>100</v>
      </c>
      <c r="B16" s="270" t="s">
        <v>382</v>
      </c>
      <c r="C16" s="177"/>
    </row>
    <row r="17" spans="1:3" s="268" customFormat="1" ht="12" customHeight="1">
      <c r="A17" s="13" t="s">
        <v>101</v>
      </c>
      <c r="B17" s="270" t="s">
        <v>213</v>
      </c>
      <c r="C17" s="571">
        <v>417570</v>
      </c>
    </row>
    <row r="18" spans="1:3" s="268" customFormat="1" ht="12" customHeight="1" thickBot="1">
      <c r="A18" s="15" t="s">
        <v>110</v>
      </c>
      <c r="B18" s="173" t="s">
        <v>214</v>
      </c>
      <c r="C18" s="179">
        <v>38742</v>
      </c>
    </row>
    <row r="19" spans="1:3" s="268" customFormat="1" ht="12" customHeight="1" thickBot="1">
      <c r="A19" s="19" t="s">
        <v>15</v>
      </c>
      <c r="B19" s="20" t="s">
        <v>215</v>
      </c>
      <c r="C19" s="176">
        <f>+C20+C21+C22+C23+C24</f>
        <v>375629</v>
      </c>
    </row>
    <row r="20" spans="1:3" s="268" customFormat="1" ht="12" customHeight="1">
      <c r="A20" s="14" t="s">
        <v>80</v>
      </c>
      <c r="B20" s="269" t="s">
        <v>216</v>
      </c>
      <c r="C20" s="309">
        <v>5361</v>
      </c>
    </row>
    <row r="21" spans="1:3" s="268" customFormat="1" ht="12" customHeight="1">
      <c r="A21" s="13" t="s">
        <v>81</v>
      </c>
      <c r="B21" s="270" t="s">
        <v>217</v>
      </c>
      <c r="C21" s="180"/>
    </row>
    <row r="22" spans="1:3" s="268" customFormat="1" ht="12" customHeight="1">
      <c r="A22" s="13" t="s">
        <v>82</v>
      </c>
      <c r="B22" s="270" t="s">
        <v>383</v>
      </c>
      <c r="C22" s="180"/>
    </row>
    <row r="23" spans="1:3" s="268" customFormat="1" ht="12" customHeight="1">
      <c r="A23" s="13" t="s">
        <v>83</v>
      </c>
      <c r="B23" s="270" t="s">
        <v>384</v>
      </c>
      <c r="C23" s="180"/>
    </row>
    <row r="24" spans="1:3" s="268" customFormat="1" ht="12" customHeight="1">
      <c r="A24" s="13" t="s">
        <v>149</v>
      </c>
      <c r="B24" s="270" t="s">
        <v>218</v>
      </c>
      <c r="C24" s="571">
        <v>370268</v>
      </c>
    </row>
    <row r="25" spans="1:3" s="268" customFormat="1" ht="12" customHeight="1" thickBot="1">
      <c r="A25" s="15" t="s">
        <v>150</v>
      </c>
      <c r="B25" s="271" t="s">
        <v>219</v>
      </c>
      <c r="C25" s="179">
        <v>327515</v>
      </c>
    </row>
    <row r="26" spans="1:3" s="268" customFormat="1" ht="12" customHeight="1" thickBot="1">
      <c r="A26" s="19" t="s">
        <v>151</v>
      </c>
      <c r="B26" s="20" t="s">
        <v>220</v>
      </c>
      <c r="C26" s="181">
        <f>+C27+C31+C32+C33</f>
        <v>294863</v>
      </c>
    </row>
    <row r="27" spans="1:3" s="268" customFormat="1" ht="12" customHeight="1">
      <c r="A27" s="14" t="s">
        <v>221</v>
      </c>
      <c r="B27" s="269" t="s">
        <v>540</v>
      </c>
      <c r="C27" s="264">
        <f>+C28+C29+C30</f>
        <v>260863</v>
      </c>
    </row>
    <row r="28" spans="1:3" s="268" customFormat="1" ht="12" customHeight="1">
      <c r="A28" s="13" t="s">
        <v>222</v>
      </c>
      <c r="B28" s="270" t="s">
        <v>227</v>
      </c>
      <c r="C28" s="177">
        <v>72000</v>
      </c>
    </row>
    <row r="29" spans="1:3" s="268" customFormat="1" ht="12" customHeight="1">
      <c r="A29" s="13" t="s">
        <v>223</v>
      </c>
      <c r="B29" s="270" t="s">
        <v>668</v>
      </c>
      <c r="C29" s="177">
        <v>188698</v>
      </c>
    </row>
    <row r="30" spans="1:3" s="268" customFormat="1" ht="12" customHeight="1">
      <c r="A30" s="13" t="s">
        <v>541</v>
      </c>
      <c r="B30" s="270" t="s">
        <v>665</v>
      </c>
      <c r="C30" s="180">
        <v>165</v>
      </c>
    </row>
    <row r="31" spans="1:3" s="268" customFormat="1" ht="12" customHeight="1">
      <c r="A31" s="13" t="s">
        <v>224</v>
      </c>
      <c r="B31" s="270" t="s">
        <v>229</v>
      </c>
      <c r="C31" s="180">
        <v>26000</v>
      </c>
    </row>
    <row r="32" spans="1:3" s="268" customFormat="1" ht="12" customHeight="1">
      <c r="A32" s="13" t="s">
        <v>225</v>
      </c>
      <c r="B32" s="270" t="s">
        <v>230</v>
      </c>
      <c r="C32" s="180"/>
    </row>
    <row r="33" spans="1:3" s="268" customFormat="1" ht="12" customHeight="1" thickBot="1">
      <c r="A33" s="15" t="s">
        <v>226</v>
      </c>
      <c r="B33" s="271" t="s">
        <v>231</v>
      </c>
      <c r="C33" s="258">
        <v>8000</v>
      </c>
    </row>
    <row r="34" spans="1:3" s="268" customFormat="1" ht="12" customHeight="1" thickBot="1">
      <c r="A34" s="19" t="s">
        <v>17</v>
      </c>
      <c r="B34" s="20" t="s">
        <v>543</v>
      </c>
      <c r="C34" s="176">
        <f>SUM(C35:C45)</f>
        <v>195564</v>
      </c>
    </row>
    <row r="35" spans="1:3" s="268" customFormat="1" ht="12" customHeight="1">
      <c r="A35" s="14" t="s">
        <v>84</v>
      </c>
      <c r="B35" s="269" t="s">
        <v>234</v>
      </c>
      <c r="C35" s="178">
        <v>50</v>
      </c>
    </row>
    <row r="36" spans="1:3" s="268" customFormat="1" ht="12" customHeight="1">
      <c r="A36" s="13" t="s">
        <v>85</v>
      </c>
      <c r="B36" s="270" t="s">
        <v>235</v>
      </c>
      <c r="C36" s="177">
        <v>26098</v>
      </c>
    </row>
    <row r="37" spans="1:3" s="268" customFormat="1" ht="12" customHeight="1">
      <c r="A37" s="13" t="s">
        <v>86</v>
      </c>
      <c r="B37" s="270" t="s">
        <v>236</v>
      </c>
      <c r="C37" s="571">
        <v>70704</v>
      </c>
    </row>
    <row r="38" spans="1:3" s="268" customFormat="1" ht="12" customHeight="1">
      <c r="A38" s="13" t="s">
        <v>153</v>
      </c>
      <c r="B38" s="270" t="s">
        <v>237</v>
      </c>
      <c r="C38" s="180">
        <v>16351</v>
      </c>
    </row>
    <row r="39" spans="1:3" s="268" customFormat="1" ht="12" customHeight="1">
      <c r="A39" s="13" t="s">
        <v>154</v>
      </c>
      <c r="B39" s="270" t="s">
        <v>238</v>
      </c>
      <c r="C39" s="180">
        <v>29181</v>
      </c>
    </row>
    <row r="40" spans="1:3" s="268" customFormat="1" ht="12" customHeight="1">
      <c r="A40" s="13" t="s">
        <v>155</v>
      </c>
      <c r="B40" s="270" t="s">
        <v>239</v>
      </c>
      <c r="C40" s="180">
        <v>30073</v>
      </c>
    </row>
    <row r="41" spans="1:3" s="268" customFormat="1" ht="12" customHeight="1">
      <c r="A41" s="13" t="s">
        <v>156</v>
      </c>
      <c r="B41" s="270" t="s">
        <v>240</v>
      </c>
      <c r="C41" s="180">
        <v>17952</v>
      </c>
    </row>
    <row r="42" spans="1:3" s="268" customFormat="1" ht="12" customHeight="1">
      <c r="A42" s="13" t="s">
        <v>157</v>
      </c>
      <c r="B42" s="270" t="s">
        <v>241</v>
      </c>
      <c r="C42" s="180">
        <v>10</v>
      </c>
    </row>
    <row r="43" spans="1:3" s="268" customFormat="1" ht="12" customHeight="1">
      <c r="A43" s="13" t="s">
        <v>232</v>
      </c>
      <c r="B43" s="270" t="s">
        <v>242</v>
      </c>
      <c r="C43" s="180"/>
    </row>
    <row r="44" spans="1:3" s="268" customFormat="1" ht="12" customHeight="1">
      <c r="A44" s="15" t="s">
        <v>233</v>
      </c>
      <c r="B44" s="271" t="s">
        <v>544</v>
      </c>
      <c r="C44" s="258"/>
    </row>
    <row r="45" spans="1:3" s="268" customFormat="1" ht="12" customHeight="1" thickBot="1">
      <c r="A45" s="15" t="s">
        <v>545</v>
      </c>
      <c r="B45" s="173" t="s">
        <v>243</v>
      </c>
      <c r="C45" s="572">
        <v>5145</v>
      </c>
    </row>
    <row r="46" spans="1:3" s="268" customFormat="1" ht="12" customHeight="1" thickBot="1">
      <c r="A46" s="19" t="s">
        <v>18</v>
      </c>
      <c r="B46" s="20" t="s">
        <v>244</v>
      </c>
      <c r="C46" s="176">
        <f>SUM(C47:C51)</f>
        <v>0</v>
      </c>
    </row>
    <row r="47" spans="1:3" s="268" customFormat="1" ht="12" customHeight="1">
      <c r="A47" s="14" t="s">
        <v>87</v>
      </c>
      <c r="B47" s="269" t="s">
        <v>248</v>
      </c>
      <c r="C47" s="309"/>
    </row>
    <row r="48" spans="1:3" s="268" customFormat="1" ht="12" customHeight="1">
      <c r="A48" s="13" t="s">
        <v>88</v>
      </c>
      <c r="B48" s="270" t="s">
        <v>249</v>
      </c>
      <c r="C48" s="180"/>
    </row>
    <row r="49" spans="1:3" s="268" customFormat="1" ht="12" customHeight="1">
      <c r="A49" s="13" t="s">
        <v>245</v>
      </c>
      <c r="B49" s="270" t="s">
        <v>250</v>
      </c>
      <c r="C49" s="180"/>
    </row>
    <row r="50" spans="1:3" s="268" customFormat="1" ht="12" customHeight="1">
      <c r="A50" s="13" t="s">
        <v>246</v>
      </c>
      <c r="B50" s="270" t="s">
        <v>251</v>
      </c>
      <c r="C50" s="180"/>
    </row>
    <row r="51" spans="1:3" s="268" customFormat="1" ht="12" customHeight="1" thickBot="1">
      <c r="A51" s="15" t="s">
        <v>247</v>
      </c>
      <c r="B51" s="173" t="s">
        <v>252</v>
      </c>
      <c r="C51" s="258"/>
    </row>
    <row r="52" spans="1:3" s="268" customFormat="1" ht="12" customHeight="1" thickBot="1">
      <c r="A52" s="19" t="s">
        <v>158</v>
      </c>
      <c r="B52" s="20" t="s">
        <v>253</v>
      </c>
      <c r="C52" s="176">
        <f>SUM(C53:C55)</f>
        <v>13810</v>
      </c>
    </row>
    <row r="53" spans="1:3" s="268" customFormat="1" ht="12" customHeight="1">
      <c r="A53" s="14" t="s">
        <v>89</v>
      </c>
      <c r="B53" s="269" t="s">
        <v>254</v>
      </c>
      <c r="C53" s="178"/>
    </row>
    <row r="54" spans="1:3" s="268" customFormat="1" ht="12" customHeight="1">
      <c r="A54" s="13" t="s">
        <v>90</v>
      </c>
      <c r="B54" s="270" t="s">
        <v>385</v>
      </c>
      <c r="C54" s="180">
        <v>13710</v>
      </c>
    </row>
    <row r="55" spans="1:3" s="268" customFormat="1" ht="12" customHeight="1">
      <c r="A55" s="13" t="s">
        <v>257</v>
      </c>
      <c r="B55" s="270" t="s">
        <v>255</v>
      </c>
      <c r="C55" s="180">
        <v>100</v>
      </c>
    </row>
    <row r="56" spans="1:3" s="268" customFormat="1" ht="12" customHeight="1" thickBot="1">
      <c r="A56" s="15" t="s">
        <v>258</v>
      </c>
      <c r="B56" s="173" t="s">
        <v>256</v>
      </c>
      <c r="C56" s="179"/>
    </row>
    <row r="57" spans="1:3" s="268" customFormat="1" ht="12" customHeight="1" thickBot="1">
      <c r="A57" s="19" t="s">
        <v>20</v>
      </c>
      <c r="B57" s="171" t="s">
        <v>259</v>
      </c>
      <c r="C57" s="176">
        <f>SUM(C58:C60)</f>
        <v>0</v>
      </c>
    </row>
    <row r="58" spans="1:3" s="268" customFormat="1" ht="12" customHeight="1">
      <c r="A58" s="14" t="s">
        <v>159</v>
      </c>
      <c r="B58" s="269" t="s">
        <v>261</v>
      </c>
      <c r="C58" s="180"/>
    </row>
    <row r="59" spans="1:3" s="268" customFormat="1" ht="12" customHeight="1">
      <c r="A59" s="13" t="s">
        <v>160</v>
      </c>
      <c r="B59" s="270" t="s">
        <v>386</v>
      </c>
      <c r="C59" s="180"/>
    </row>
    <row r="60" spans="1:3" s="268" customFormat="1" ht="12" customHeight="1">
      <c r="A60" s="13" t="s">
        <v>183</v>
      </c>
      <c r="B60" s="270" t="s">
        <v>262</v>
      </c>
      <c r="C60" s="180"/>
    </row>
    <row r="61" spans="1:3" s="268" customFormat="1" ht="12" customHeight="1" thickBot="1">
      <c r="A61" s="15" t="s">
        <v>260</v>
      </c>
      <c r="B61" s="173" t="s">
        <v>263</v>
      </c>
      <c r="C61" s="180"/>
    </row>
    <row r="62" spans="1:3" s="268" customFormat="1" ht="12" customHeight="1" thickBot="1">
      <c r="A62" s="540" t="s">
        <v>546</v>
      </c>
      <c r="B62" s="20" t="s">
        <v>264</v>
      </c>
      <c r="C62" s="181">
        <f>+C5+C12+C19+C26+C34+C46+C52+C57</f>
        <v>2286435</v>
      </c>
    </row>
    <row r="63" spans="1:3" s="268" customFormat="1" ht="12" customHeight="1" thickBot="1">
      <c r="A63" s="541" t="s">
        <v>265</v>
      </c>
      <c r="B63" s="171" t="s">
        <v>266</v>
      </c>
      <c r="C63" s="176">
        <f>SUM(C64:C66)</f>
        <v>0</v>
      </c>
    </row>
    <row r="64" spans="1:3" s="268" customFormat="1" ht="12" customHeight="1">
      <c r="A64" s="14" t="s">
        <v>297</v>
      </c>
      <c r="B64" s="269" t="s">
        <v>267</v>
      </c>
      <c r="C64" s="180"/>
    </row>
    <row r="65" spans="1:3" s="268" customFormat="1" ht="12" customHeight="1">
      <c r="A65" s="13" t="s">
        <v>306</v>
      </c>
      <c r="B65" s="270" t="s">
        <v>268</v>
      </c>
      <c r="C65" s="180"/>
    </row>
    <row r="66" spans="1:3" s="268" customFormat="1" ht="12" customHeight="1" thickBot="1">
      <c r="A66" s="15" t="s">
        <v>307</v>
      </c>
      <c r="B66" s="542" t="s">
        <v>547</v>
      </c>
      <c r="C66" s="180"/>
    </row>
    <row r="67" spans="1:3" s="268" customFormat="1" ht="12" customHeight="1" thickBot="1">
      <c r="A67" s="541" t="s">
        <v>270</v>
      </c>
      <c r="B67" s="171" t="s">
        <v>271</v>
      </c>
      <c r="C67" s="176">
        <f>SUM(C68:C71)</f>
        <v>0</v>
      </c>
    </row>
    <row r="68" spans="1:3" s="268" customFormat="1" ht="12" customHeight="1">
      <c r="A68" s="14" t="s">
        <v>138</v>
      </c>
      <c r="B68" s="269" t="s">
        <v>272</v>
      </c>
      <c r="C68" s="180"/>
    </row>
    <row r="69" spans="1:3" s="268" customFormat="1" ht="12" customHeight="1">
      <c r="A69" s="13" t="s">
        <v>139</v>
      </c>
      <c r="B69" s="270" t="s">
        <v>273</v>
      </c>
      <c r="C69" s="180"/>
    </row>
    <row r="70" spans="1:3" s="268" customFormat="1" ht="12" customHeight="1">
      <c r="A70" s="13" t="s">
        <v>298</v>
      </c>
      <c r="B70" s="270" t="s">
        <v>274</v>
      </c>
      <c r="C70" s="180"/>
    </row>
    <row r="71" spans="1:3" s="268" customFormat="1" ht="12" customHeight="1" thickBot="1">
      <c r="A71" s="15" t="s">
        <v>299</v>
      </c>
      <c r="B71" s="173" t="s">
        <v>275</v>
      </c>
      <c r="C71" s="180"/>
    </row>
    <row r="72" spans="1:3" s="268" customFormat="1" ht="12" customHeight="1" thickBot="1">
      <c r="A72" s="541" t="s">
        <v>276</v>
      </c>
      <c r="B72" s="171" t="s">
        <v>277</v>
      </c>
      <c r="C72" s="176">
        <f>SUM(C73:C74)</f>
        <v>190295</v>
      </c>
    </row>
    <row r="73" spans="1:3" s="268" customFormat="1" ht="12" customHeight="1">
      <c r="A73" s="14" t="s">
        <v>300</v>
      </c>
      <c r="B73" s="269" t="s">
        <v>278</v>
      </c>
      <c r="C73" s="180">
        <v>190295</v>
      </c>
    </row>
    <row r="74" spans="1:3" s="268" customFormat="1" ht="12" customHeight="1" thickBot="1">
      <c r="A74" s="15" t="s">
        <v>301</v>
      </c>
      <c r="B74" s="173" t="s">
        <v>279</v>
      </c>
      <c r="C74" s="180"/>
    </row>
    <row r="75" spans="1:3" s="268" customFormat="1" ht="12" customHeight="1" thickBot="1">
      <c r="A75" s="541" t="s">
        <v>280</v>
      </c>
      <c r="B75" s="171" t="s">
        <v>281</v>
      </c>
      <c r="C75" s="176">
        <f>SUM(C76:C78)</f>
        <v>0</v>
      </c>
    </row>
    <row r="76" spans="1:3" s="268" customFormat="1" ht="12" customHeight="1">
      <c r="A76" s="14" t="s">
        <v>302</v>
      </c>
      <c r="B76" s="269" t="s">
        <v>282</v>
      </c>
      <c r="C76" s="180"/>
    </row>
    <row r="77" spans="1:3" s="268" customFormat="1" ht="12" customHeight="1">
      <c r="A77" s="13" t="s">
        <v>303</v>
      </c>
      <c r="B77" s="270" t="s">
        <v>283</v>
      </c>
      <c r="C77" s="180"/>
    </row>
    <row r="78" spans="1:3" s="268" customFormat="1" ht="12" customHeight="1" thickBot="1">
      <c r="A78" s="15" t="s">
        <v>304</v>
      </c>
      <c r="B78" s="173" t="s">
        <v>284</v>
      </c>
      <c r="C78" s="180"/>
    </row>
    <row r="79" spans="1:3" s="268" customFormat="1" ht="12" customHeight="1" thickBot="1">
      <c r="A79" s="541" t="s">
        <v>285</v>
      </c>
      <c r="B79" s="171" t="s">
        <v>305</v>
      </c>
      <c r="C79" s="176">
        <f>SUM(C80:C83)</f>
        <v>0</v>
      </c>
    </row>
    <row r="80" spans="1:3" s="268" customFormat="1" ht="12" customHeight="1">
      <c r="A80" s="273" t="s">
        <v>286</v>
      </c>
      <c r="B80" s="269" t="s">
        <v>287</v>
      </c>
      <c r="C80" s="180"/>
    </row>
    <row r="81" spans="1:3" s="268" customFormat="1" ht="12" customHeight="1">
      <c r="A81" s="274" t="s">
        <v>288</v>
      </c>
      <c r="B81" s="270" t="s">
        <v>289</v>
      </c>
      <c r="C81" s="180"/>
    </row>
    <row r="82" spans="1:3" s="268" customFormat="1" ht="12" customHeight="1">
      <c r="A82" s="274" t="s">
        <v>290</v>
      </c>
      <c r="B82" s="270" t="s">
        <v>291</v>
      </c>
      <c r="C82" s="180"/>
    </row>
    <row r="83" spans="1:3" s="268" customFormat="1" ht="12" customHeight="1" thickBot="1">
      <c r="A83" s="275" t="s">
        <v>292</v>
      </c>
      <c r="B83" s="173" t="s">
        <v>293</v>
      </c>
      <c r="C83" s="180"/>
    </row>
    <row r="84" spans="1:3" s="268" customFormat="1" ht="12" customHeight="1" thickBot="1">
      <c r="A84" s="541" t="s">
        <v>294</v>
      </c>
      <c r="B84" s="171" t="s">
        <v>548</v>
      </c>
      <c r="C84" s="310"/>
    </row>
    <row r="85" spans="1:3" s="268" customFormat="1" ht="13.5" customHeight="1" thickBot="1">
      <c r="A85" s="541" t="s">
        <v>296</v>
      </c>
      <c r="B85" s="171" t="s">
        <v>295</v>
      </c>
      <c r="C85" s="310"/>
    </row>
    <row r="86" spans="1:3" s="268" customFormat="1" ht="15.75" customHeight="1" thickBot="1">
      <c r="A86" s="541" t="s">
        <v>308</v>
      </c>
      <c r="B86" s="276" t="s">
        <v>549</v>
      </c>
      <c r="C86" s="181">
        <f>+C63+C67+C72+C75+C79+C85+C84</f>
        <v>190295</v>
      </c>
    </row>
    <row r="87" spans="1:3" s="268" customFormat="1" ht="16.5" customHeight="1" thickBot="1">
      <c r="A87" s="543" t="s">
        <v>550</v>
      </c>
      <c r="B87" s="277" t="s">
        <v>551</v>
      </c>
      <c r="C87" s="181">
        <f>+C62+C86</f>
        <v>2476730</v>
      </c>
    </row>
    <row r="88" spans="1:3" s="268" customFormat="1" ht="83.25" customHeight="1">
      <c r="A88" s="4"/>
      <c r="B88" s="5"/>
      <c r="C88" s="182"/>
    </row>
    <row r="89" spans="1:3" ht="16.5" customHeight="1">
      <c r="A89" s="658" t="s">
        <v>42</v>
      </c>
      <c r="B89" s="658"/>
      <c r="C89" s="658"/>
    </row>
    <row r="90" spans="1:3" s="278" customFormat="1" ht="16.5" customHeight="1" thickBot="1">
      <c r="A90" s="659" t="s">
        <v>141</v>
      </c>
      <c r="B90" s="659"/>
      <c r="C90" s="101" t="s">
        <v>182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67" customFormat="1" ht="12" customHeight="1" thickBot="1">
      <c r="A92" s="32" t="s">
        <v>535</v>
      </c>
      <c r="B92" s="33" t="s">
        <v>536</v>
      </c>
      <c r="C92" s="34" t="s">
        <v>537</v>
      </c>
    </row>
    <row r="93" spans="1:3" ht="12" customHeight="1" thickBot="1">
      <c r="A93" s="21" t="s">
        <v>13</v>
      </c>
      <c r="B93" s="26" t="s">
        <v>589</v>
      </c>
      <c r="C93" s="175">
        <f>C94+C95+C96+C97+C98+C111</f>
        <v>1670705</v>
      </c>
    </row>
    <row r="94" spans="1:3" ht="12" customHeight="1">
      <c r="A94" s="16" t="s">
        <v>91</v>
      </c>
      <c r="B94" s="9" t="s">
        <v>44</v>
      </c>
      <c r="C94" s="582">
        <v>670034</v>
      </c>
    </row>
    <row r="95" spans="1:3" ht="12" customHeight="1">
      <c r="A95" s="13" t="s">
        <v>92</v>
      </c>
      <c r="B95" s="7" t="s">
        <v>161</v>
      </c>
      <c r="C95" s="571">
        <v>139705</v>
      </c>
    </row>
    <row r="96" spans="1:3" ht="12" customHeight="1">
      <c r="A96" s="13" t="s">
        <v>93</v>
      </c>
      <c r="B96" s="7" t="s">
        <v>129</v>
      </c>
      <c r="C96" s="572">
        <v>537212</v>
      </c>
    </row>
    <row r="97" spans="1:3" ht="12" customHeight="1">
      <c r="A97" s="13" t="s">
        <v>94</v>
      </c>
      <c r="B97" s="10" t="s">
        <v>162</v>
      </c>
      <c r="C97" s="258">
        <v>137287</v>
      </c>
    </row>
    <row r="98" spans="1:3" ht="12" customHeight="1">
      <c r="A98" s="13" t="s">
        <v>105</v>
      </c>
      <c r="B98" s="18" t="s">
        <v>163</v>
      </c>
      <c r="C98" s="258">
        <v>132885</v>
      </c>
    </row>
    <row r="99" spans="1:3" ht="12" customHeight="1">
      <c r="A99" s="13" t="s">
        <v>95</v>
      </c>
      <c r="B99" s="7" t="s">
        <v>552</v>
      </c>
      <c r="C99" s="258">
        <v>7757</v>
      </c>
    </row>
    <row r="100" spans="1:3" ht="12" customHeight="1">
      <c r="A100" s="13" t="s">
        <v>96</v>
      </c>
      <c r="B100" s="105" t="s">
        <v>553</v>
      </c>
      <c r="C100" s="179"/>
    </row>
    <row r="101" spans="1:3" ht="12" customHeight="1">
      <c r="A101" s="13" t="s">
        <v>106</v>
      </c>
      <c r="B101" s="105" t="s">
        <v>554</v>
      </c>
      <c r="C101" s="179">
        <v>816</v>
      </c>
    </row>
    <row r="102" spans="1:3" ht="12" customHeight="1">
      <c r="A102" s="13" t="s">
        <v>107</v>
      </c>
      <c r="B102" s="103" t="s">
        <v>311</v>
      </c>
      <c r="C102" s="179"/>
    </row>
    <row r="103" spans="1:3" ht="12" customHeight="1">
      <c r="A103" s="13" t="s">
        <v>108</v>
      </c>
      <c r="B103" s="104" t="s">
        <v>312</v>
      </c>
      <c r="C103" s="179"/>
    </row>
    <row r="104" spans="1:3" ht="12" customHeight="1">
      <c r="A104" s="13" t="s">
        <v>109</v>
      </c>
      <c r="B104" s="104" t="s">
        <v>313</v>
      </c>
      <c r="C104" s="179"/>
    </row>
    <row r="105" spans="1:3" ht="12" customHeight="1">
      <c r="A105" s="13" t="s">
        <v>111</v>
      </c>
      <c r="B105" s="103" t="s">
        <v>314</v>
      </c>
      <c r="C105" s="179">
        <v>104040</v>
      </c>
    </row>
    <row r="106" spans="1:3" ht="12" customHeight="1">
      <c r="A106" s="13" t="s">
        <v>164</v>
      </c>
      <c r="B106" s="103" t="s">
        <v>315</v>
      </c>
      <c r="C106" s="179"/>
    </row>
    <row r="107" spans="1:3" ht="12" customHeight="1">
      <c r="A107" s="13" t="s">
        <v>309</v>
      </c>
      <c r="B107" s="104" t="s">
        <v>316</v>
      </c>
      <c r="C107" s="179">
        <v>2250</v>
      </c>
    </row>
    <row r="108" spans="1:3" ht="12" customHeight="1">
      <c r="A108" s="12" t="s">
        <v>310</v>
      </c>
      <c r="B108" s="105" t="s">
        <v>317</v>
      </c>
      <c r="C108" s="179"/>
    </row>
    <row r="109" spans="1:3" ht="12" customHeight="1">
      <c r="A109" s="13" t="s">
        <v>555</v>
      </c>
      <c r="B109" s="105" t="s">
        <v>318</v>
      </c>
      <c r="C109" s="179"/>
    </row>
    <row r="110" spans="1:3" ht="12" customHeight="1">
      <c r="A110" s="15" t="s">
        <v>556</v>
      </c>
      <c r="B110" s="105" t="s">
        <v>319</v>
      </c>
      <c r="C110" s="179">
        <v>18022</v>
      </c>
    </row>
    <row r="111" spans="1:3" ht="12" customHeight="1">
      <c r="A111" s="13" t="s">
        <v>557</v>
      </c>
      <c r="B111" s="10" t="s">
        <v>45</v>
      </c>
      <c r="C111" s="571">
        <f>SUM(C112:C113)</f>
        <v>53582</v>
      </c>
    </row>
    <row r="112" spans="1:3" ht="12" customHeight="1">
      <c r="A112" s="13" t="s">
        <v>558</v>
      </c>
      <c r="B112" s="7" t="s">
        <v>559</v>
      </c>
      <c r="C112" s="571">
        <v>3689</v>
      </c>
    </row>
    <row r="113" spans="1:3" ht="12" customHeight="1" thickBot="1">
      <c r="A113" s="17" t="s">
        <v>560</v>
      </c>
      <c r="B113" s="545" t="s">
        <v>561</v>
      </c>
      <c r="C113" s="584">
        <v>49893</v>
      </c>
    </row>
    <row r="114" spans="1:3" ht="12" customHeight="1" thickBot="1">
      <c r="A114" s="546" t="s">
        <v>14</v>
      </c>
      <c r="B114" s="547" t="s">
        <v>320</v>
      </c>
      <c r="C114" s="548">
        <f>+C115+C117+C119</f>
        <v>409814</v>
      </c>
    </row>
    <row r="115" spans="1:3" ht="12" customHeight="1">
      <c r="A115" s="14" t="s">
        <v>97</v>
      </c>
      <c r="B115" s="7" t="s">
        <v>181</v>
      </c>
      <c r="C115" s="573">
        <v>40954</v>
      </c>
    </row>
    <row r="116" spans="1:3" ht="12" customHeight="1">
      <c r="A116" s="14" t="s">
        <v>98</v>
      </c>
      <c r="B116" s="11" t="s">
        <v>324</v>
      </c>
      <c r="C116" s="309">
        <v>8306</v>
      </c>
    </row>
    <row r="117" spans="1:3" ht="12" customHeight="1">
      <c r="A117" s="14" t="s">
        <v>99</v>
      </c>
      <c r="B117" s="11" t="s">
        <v>165</v>
      </c>
      <c r="C117" s="180">
        <v>361760</v>
      </c>
    </row>
    <row r="118" spans="1:3" ht="12" customHeight="1">
      <c r="A118" s="14" t="s">
        <v>100</v>
      </c>
      <c r="B118" s="11" t="s">
        <v>325</v>
      </c>
      <c r="C118" s="585">
        <v>358067</v>
      </c>
    </row>
    <row r="119" spans="1:3" ht="12" customHeight="1">
      <c r="A119" s="14" t="s">
        <v>101</v>
      </c>
      <c r="B119" s="173" t="s">
        <v>184</v>
      </c>
      <c r="C119" s="163">
        <v>7100</v>
      </c>
    </row>
    <row r="120" spans="1:3" ht="12" customHeight="1">
      <c r="A120" s="14" t="s">
        <v>110</v>
      </c>
      <c r="B120" s="172" t="s">
        <v>387</v>
      </c>
      <c r="C120" s="163"/>
    </row>
    <row r="121" spans="1:3" ht="12" customHeight="1">
      <c r="A121" s="14" t="s">
        <v>112</v>
      </c>
      <c r="B121" s="265" t="s">
        <v>330</v>
      </c>
      <c r="C121" s="163"/>
    </row>
    <row r="122" spans="1:3" ht="15.75">
      <c r="A122" s="14" t="s">
        <v>166</v>
      </c>
      <c r="B122" s="104" t="s">
        <v>313</v>
      </c>
      <c r="C122" s="163"/>
    </row>
    <row r="123" spans="1:3" ht="12" customHeight="1">
      <c r="A123" s="14" t="s">
        <v>167</v>
      </c>
      <c r="B123" s="104" t="s">
        <v>329</v>
      </c>
      <c r="C123" s="163"/>
    </row>
    <row r="124" spans="1:3" ht="12" customHeight="1">
      <c r="A124" s="14" t="s">
        <v>168</v>
      </c>
      <c r="B124" s="104" t="s">
        <v>328</v>
      </c>
      <c r="C124" s="163"/>
    </row>
    <row r="125" spans="1:3" ht="12" customHeight="1">
      <c r="A125" s="14" t="s">
        <v>321</v>
      </c>
      <c r="B125" s="104" t="s">
        <v>316</v>
      </c>
      <c r="C125" s="163"/>
    </row>
    <row r="126" spans="1:3" ht="12" customHeight="1">
      <c r="A126" s="14" t="s">
        <v>322</v>
      </c>
      <c r="B126" s="104" t="s">
        <v>327</v>
      </c>
      <c r="C126" s="163"/>
    </row>
    <row r="127" spans="1:3" ht="16.5" thickBot="1">
      <c r="A127" s="12" t="s">
        <v>323</v>
      </c>
      <c r="B127" s="104" t="s">
        <v>326</v>
      </c>
      <c r="C127" s="164">
        <v>7100</v>
      </c>
    </row>
    <row r="128" spans="1:3" ht="12" customHeight="1" thickBot="1">
      <c r="A128" s="19" t="s">
        <v>15</v>
      </c>
      <c r="B128" s="99" t="s">
        <v>562</v>
      </c>
      <c r="C128" s="176">
        <f>+C93+C114</f>
        <v>2080519</v>
      </c>
    </row>
    <row r="129" spans="1:3" ht="12" customHeight="1" thickBot="1">
      <c r="A129" s="19" t="s">
        <v>16</v>
      </c>
      <c r="B129" s="99" t="s">
        <v>563</v>
      </c>
      <c r="C129" s="176">
        <f>+C130+C131+C132</f>
        <v>0</v>
      </c>
    </row>
    <row r="130" spans="1:3" ht="12" customHeight="1">
      <c r="A130" s="14" t="s">
        <v>221</v>
      </c>
      <c r="B130" s="11" t="s">
        <v>564</v>
      </c>
      <c r="C130" s="163"/>
    </row>
    <row r="131" spans="1:3" ht="12" customHeight="1">
      <c r="A131" s="14" t="s">
        <v>224</v>
      </c>
      <c r="B131" s="11" t="s">
        <v>565</v>
      </c>
      <c r="C131" s="163"/>
    </row>
    <row r="132" spans="1:3" ht="12" customHeight="1" thickBot="1">
      <c r="A132" s="12" t="s">
        <v>225</v>
      </c>
      <c r="B132" s="11" t="s">
        <v>566</v>
      </c>
      <c r="C132" s="163"/>
    </row>
    <row r="133" spans="1:3" ht="12" customHeight="1" thickBot="1">
      <c r="A133" s="19" t="s">
        <v>17</v>
      </c>
      <c r="B133" s="99" t="s">
        <v>567</v>
      </c>
      <c r="C133" s="176">
        <f>SUM(C134:C139)</f>
        <v>0</v>
      </c>
    </row>
    <row r="134" spans="1:3" ht="12" customHeight="1">
      <c r="A134" s="14" t="s">
        <v>84</v>
      </c>
      <c r="B134" s="8" t="s">
        <v>568</v>
      </c>
      <c r="C134" s="163"/>
    </row>
    <row r="135" spans="1:3" ht="12" customHeight="1">
      <c r="A135" s="14" t="s">
        <v>85</v>
      </c>
      <c r="B135" s="8" t="s">
        <v>569</v>
      </c>
      <c r="C135" s="163"/>
    </row>
    <row r="136" spans="1:3" ht="12" customHeight="1">
      <c r="A136" s="14" t="s">
        <v>86</v>
      </c>
      <c r="B136" s="8" t="s">
        <v>570</v>
      </c>
      <c r="C136" s="163"/>
    </row>
    <row r="137" spans="1:3" ht="12" customHeight="1">
      <c r="A137" s="14" t="s">
        <v>153</v>
      </c>
      <c r="B137" s="8" t="s">
        <v>571</v>
      </c>
      <c r="C137" s="163"/>
    </row>
    <row r="138" spans="1:3" ht="12" customHeight="1">
      <c r="A138" s="14" t="s">
        <v>154</v>
      </c>
      <c r="B138" s="8" t="s">
        <v>572</v>
      </c>
      <c r="C138" s="163"/>
    </row>
    <row r="139" spans="1:3" ht="12" customHeight="1" thickBot="1">
      <c r="A139" s="12" t="s">
        <v>155</v>
      </c>
      <c r="B139" s="8" t="s">
        <v>573</v>
      </c>
      <c r="C139" s="163"/>
    </row>
    <row r="140" spans="1:3" ht="12" customHeight="1" thickBot="1">
      <c r="A140" s="19" t="s">
        <v>18</v>
      </c>
      <c r="B140" s="99" t="s">
        <v>574</v>
      </c>
      <c r="C140" s="181">
        <f>+C141+C142+C143+C144</f>
        <v>27420</v>
      </c>
    </row>
    <row r="141" spans="1:3" ht="12" customHeight="1">
      <c r="A141" s="14" t="s">
        <v>87</v>
      </c>
      <c r="B141" s="8" t="s">
        <v>331</v>
      </c>
      <c r="C141" s="163"/>
    </row>
    <row r="142" spans="1:3" ht="12" customHeight="1">
      <c r="A142" s="14" t="s">
        <v>88</v>
      </c>
      <c r="B142" s="8" t="s">
        <v>332</v>
      </c>
      <c r="C142" s="163">
        <v>27420</v>
      </c>
    </row>
    <row r="143" spans="1:3" ht="12" customHeight="1">
      <c r="A143" s="14" t="s">
        <v>245</v>
      </c>
      <c r="B143" s="8" t="s">
        <v>575</v>
      </c>
      <c r="C143" s="163"/>
    </row>
    <row r="144" spans="1:3" ht="12" customHeight="1" thickBot="1">
      <c r="A144" s="12" t="s">
        <v>246</v>
      </c>
      <c r="B144" s="6" t="s">
        <v>350</v>
      </c>
      <c r="C144" s="163"/>
    </row>
    <row r="145" spans="1:3" ht="12" customHeight="1" thickBot="1">
      <c r="A145" s="19" t="s">
        <v>19</v>
      </c>
      <c r="B145" s="99" t="s">
        <v>576</v>
      </c>
      <c r="C145" s="184">
        <f>SUM(C146:C150)</f>
        <v>0</v>
      </c>
    </row>
    <row r="146" spans="1:3" ht="12" customHeight="1">
      <c r="A146" s="14" t="s">
        <v>89</v>
      </c>
      <c r="B146" s="8" t="s">
        <v>577</v>
      </c>
      <c r="C146" s="163"/>
    </row>
    <row r="147" spans="1:3" ht="12" customHeight="1">
      <c r="A147" s="14" t="s">
        <v>90</v>
      </c>
      <c r="B147" s="8" t="s">
        <v>578</v>
      </c>
      <c r="C147" s="163"/>
    </row>
    <row r="148" spans="1:3" ht="12" customHeight="1">
      <c r="A148" s="14" t="s">
        <v>257</v>
      </c>
      <c r="B148" s="8" t="s">
        <v>579</v>
      </c>
      <c r="C148" s="163"/>
    </row>
    <row r="149" spans="1:3" ht="12" customHeight="1">
      <c r="A149" s="14" t="s">
        <v>258</v>
      </c>
      <c r="B149" s="8" t="s">
        <v>580</v>
      </c>
      <c r="C149" s="163"/>
    </row>
    <row r="150" spans="1:3" ht="12" customHeight="1" thickBot="1">
      <c r="A150" s="14" t="s">
        <v>581</v>
      </c>
      <c r="B150" s="8" t="s">
        <v>582</v>
      </c>
      <c r="C150" s="163"/>
    </row>
    <row r="151" spans="1:3" ht="12" customHeight="1" thickBot="1">
      <c r="A151" s="19" t="s">
        <v>20</v>
      </c>
      <c r="B151" s="99" t="s">
        <v>583</v>
      </c>
      <c r="C151" s="549"/>
    </row>
    <row r="152" spans="1:3" ht="12" customHeight="1" thickBot="1">
      <c r="A152" s="19" t="s">
        <v>21</v>
      </c>
      <c r="B152" s="99" t="s">
        <v>584</v>
      </c>
      <c r="C152" s="549"/>
    </row>
    <row r="153" spans="1:9" ht="15" customHeight="1" thickBot="1">
      <c r="A153" s="19" t="s">
        <v>22</v>
      </c>
      <c r="B153" s="99" t="s">
        <v>585</v>
      </c>
      <c r="C153" s="279">
        <f>+C129+C133+C140+C145+C151+C152</f>
        <v>27420</v>
      </c>
      <c r="F153" s="280"/>
      <c r="G153" s="281"/>
      <c r="H153" s="281"/>
      <c r="I153" s="281"/>
    </row>
    <row r="154" spans="1:3" s="268" customFormat="1" ht="12.75" customHeight="1" thickBot="1">
      <c r="A154" s="174" t="s">
        <v>23</v>
      </c>
      <c r="B154" s="252" t="s">
        <v>586</v>
      </c>
      <c r="C154" s="279">
        <f>+C128+C153</f>
        <v>2107939</v>
      </c>
    </row>
    <row r="155" ht="7.5" customHeight="1"/>
    <row r="156" spans="1:3" ht="15.75">
      <c r="A156" s="660" t="s">
        <v>333</v>
      </c>
      <c r="B156" s="660"/>
      <c r="C156" s="660"/>
    </row>
    <row r="157" spans="1:3" ht="15" customHeight="1" thickBot="1">
      <c r="A157" s="657" t="s">
        <v>142</v>
      </c>
      <c r="B157" s="657"/>
      <c r="C157" s="185" t="s">
        <v>182</v>
      </c>
    </row>
    <row r="158" spans="1:4" ht="13.5" customHeight="1" thickBot="1">
      <c r="A158" s="19">
        <v>1</v>
      </c>
      <c r="B158" s="25" t="s">
        <v>587</v>
      </c>
      <c r="C158" s="176">
        <f>+C62-C128</f>
        <v>205916</v>
      </c>
      <c r="D158" s="282"/>
    </row>
    <row r="159" spans="1:3" ht="27.75" customHeight="1" thickBot="1">
      <c r="A159" s="19" t="s">
        <v>14</v>
      </c>
      <c r="B159" s="25" t="s">
        <v>588</v>
      </c>
      <c r="C159" s="176">
        <f>+C86-C153</f>
        <v>162875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22/2015.(VI.29.)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11" sqref="C11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 melléklet a ……/",LEFT(#REF!,4),". (….) önkormányzati rendelethez")</f>
        <v>#REF!</v>
      </c>
    </row>
    <row r="2" spans="1:3" s="304" customFormat="1" ht="33.75" customHeight="1">
      <c r="A2" s="259" t="s">
        <v>175</v>
      </c>
      <c r="B2" s="230" t="s">
        <v>642</v>
      </c>
      <c r="C2" s="244" t="s">
        <v>58</v>
      </c>
    </row>
    <row r="3" spans="1:3" s="304" customFormat="1" ht="24.75" thickBot="1">
      <c r="A3" s="297" t="s">
        <v>174</v>
      </c>
      <c r="B3" s="231" t="s">
        <v>358</v>
      </c>
      <c r="C3" s="245" t="s">
        <v>49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195119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26597+80</f>
        <v>26677</v>
      </c>
    </row>
    <row r="11" spans="1:3" s="246" customFormat="1" ht="12" customHeight="1">
      <c r="A11" s="299" t="s">
        <v>93</v>
      </c>
      <c r="B11" s="7" t="s">
        <v>236</v>
      </c>
      <c r="C11" s="191">
        <v>10560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>
        <f>150634+1257</f>
        <v>151891</v>
      </c>
    </row>
    <row r="14" spans="1:3" s="246" customFormat="1" ht="12" customHeight="1">
      <c r="A14" s="299" t="s">
        <v>95</v>
      </c>
      <c r="B14" s="7" t="s">
        <v>359</v>
      </c>
      <c r="C14" s="191">
        <v>5951</v>
      </c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>
        <v>40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39148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>
        <f>95843+800-57495</f>
        <v>39148</v>
      </c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>
        <v>900</v>
      </c>
    </row>
    <row r="35" spans="1:3" s="246" customFormat="1" ht="12" customHeight="1" thickBot="1">
      <c r="A35" s="114" t="s">
        <v>19</v>
      </c>
      <c r="B35" s="99" t="s">
        <v>366</v>
      </c>
      <c r="C35" s="237">
        <v>1000</v>
      </c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236167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575</v>
      </c>
    </row>
    <row r="38" spans="1:3" s="246" customFormat="1" ht="12" customHeight="1">
      <c r="A38" s="300" t="s">
        <v>369</v>
      </c>
      <c r="B38" s="301" t="s">
        <v>191</v>
      </c>
      <c r="C38" s="59">
        <v>575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236742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544165</v>
      </c>
    </row>
    <row r="46" spans="1:3" ht="12" customHeight="1">
      <c r="A46" s="299" t="s">
        <v>91</v>
      </c>
      <c r="B46" s="8" t="s">
        <v>44</v>
      </c>
      <c r="C46" s="59">
        <f>293431+3279+200-25150</f>
        <v>271760</v>
      </c>
    </row>
    <row r="47" spans="1:3" ht="12" customHeight="1">
      <c r="A47" s="299" t="s">
        <v>92</v>
      </c>
      <c r="B47" s="7" t="s">
        <v>161</v>
      </c>
      <c r="C47" s="61">
        <f>81555+885-621-67-6778</f>
        <v>74974</v>
      </c>
    </row>
    <row r="48" spans="1:3" ht="12" customHeight="1">
      <c r="A48" s="299" t="s">
        <v>93</v>
      </c>
      <c r="B48" s="7" t="s">
        <v>129</v>
      </c>
      <c r="C48" s="61">
        <f>211470+621+1257+477+67+510+80-17051</f>
        <v>197431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6531</v>
      </c>
    </row>
    <row r="52" spans="1:3" s="308" customFormat="1" ht="12" customHeight="1">
      <c r="A52" s="299" t="s">
        <v>97</v>
      </c>
      <c r="B52" s="8" t="s">
        <v>181</v>
      </c>
      <c r="C52" s="59">
        <f>1000+900+3548+90+1000-7</f>
        <v>6531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550696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569">
        <v>160.3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22/2015.(VI.29.)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5">
      <selection activeCell="C50" sqref="C50:C51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+CONCATENATE("9.3.1. melléklet a ……/",LEFT(#REF!,4),". (….) önkormányzati rendelethez")</f>
        <v>#REF!</v>
      </c>
    </row>
    <row r="2" spans="1:3" s="304" customFormat="1" ht="35.25" customHeight="1">
      <c r="A2" s="259" t="s">
        <v>175</v>
      </c>
      <c r="B2" s="230" t="s">
        <v>642</v>
      </c>
      <c r="C2" s="244" t="s">
        <v>58</v>
      </c>
    </row>
    <row r="3" spans="1:3" s="304" customFormat="1" ht="24.75" thickBot="1">
      <c r="A3" s="297" t="s">
        <v>174</v>
      </c>
      <c r="B3" s="231" t="s">
        <v>376</v>
      </c>
      <c r="C3" s="245" t="s">
        <v>57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4495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v>2500</v>
      </c>
    </row>
    <row r="11" spans="1:3" s="246" customFormat="1" ht="12" customHeight="1">
      <c r="A11" s="299" t="s">
        <v>93</v>
      </c>
      <c r="B11" s="7" t="s">
        <v>236</v>
      </c>
      <c r="C11" s="191">
        <v>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>
        <v>1320</v>
      </c>
    </row>
    <row r="14" spans="1:3" s="246" customFormat="1" ht="12" customHeight="1">
      <c r="A14" s="299" t="s">
        <v>95</v>
      </c>
      <c r="B14" s="7" t="s">
        <v>359</v>
      </c>
      <c r="C14" s="191">
        <v>675</v>
      </c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/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9087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>
        <f>36400-27313</f>
        <v>9087</v>
      </c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/>
    </row>
    <row r="35" spans="1:3" s="246" customFormat="1" ht="12" customHeight="1" thickBot="1">
      <c r="A35" s="114" t="s">
        <v>19</v>
      </c>
      <c r="B35" s="99" t="s">
        <v>366</v>
      </c>
      <c r="C35" s="237"/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13582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0</v>
      </c>
    </row>
    <row r="38" spans="1:3" s="246" customFormat="1" ht="12" customHeight="1">
      <c r="A38" s="300" t="s">
        <v>369</v>
      </c>
      <c r="B38" s="301" t="s">
        <v>191</v>
      </c>
      <c r="C38" s="59"/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13582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90394</v>
      </c>
    </row>
    <row r="46" spans="1:3" ht="12" customHeight="1">
      <c r="A46" s="299" t="s">
        <v>91</v>
      </c>
      <c r="B46" s="8" t="s">
        <v>44</v>
      </c>
      <c r="C46" s="59">
        <f>72514+696-15469</f>
        <v>57741</v>
      </c>
    </row>
    <row r="47" spans="1:3" ht="12" customHeight="1">
      <c r="A47" s="299" t="s">
        <v>92</v>
      </c>
      <c r="B47" s="7" t="s">
        <v>161</v>
      </c>
      <c r="C47" s="61">
        <f>19411+188-173-4119</f>
        <v>15307</v>
      </c>
    </row>
    <row r="48" spans="1:3" ht="12" customHeight="1">
      <c r="A48" s="299" t="s">
        <v>93</v>
      </c>
      <c r="B48" s="7" t="s">
        <v>129</v>
      </c>
      <c r="C48" s="61">
        <f>19267+173-2094</f>
        <v>17346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0</v>
      </c>
    </row>
    <row r="52" spans="1:3" s="308" customFormat="1" ht="12" customHeight="1">
      <c r="A52" s="299" t="s">
        <v>97</v>
      </c>
      <c r="B52" s="8" t="s">
        <v>181</v>
      </c>
      <c r="C52" s="59"/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90394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569">
        <v>29.5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22/2015.(VI.29.)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9">
      <selection activeCell="C53" sqref="C53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03" t="e">
        <f>+CONCATENATE("9.3.2. melléklet a ……/",LEFT(#REF!,4),". (….) önkormányzati rendelethez")</f>
        <v>#REF!</v>
      </c>
    </row>
    <row r="2" spans="1:3" s="304" customFormat="1" ht="34.5" customHeight="1">
      <c r="A2" s="259" t="s">
        <v>175</v>
      </c>
      <c r="B2" s="230" t="s">
        <v>642</v>
      </c>
      <c r="C2" s="244" t="s">
        <v>58</v>
      </c>
    </row>
    <row r="3" spans="1:3" s="304" customFormat="1" ht="24.75" thickBot="1">
      <c r="A3" s="297" t="s">
        <v>174</v>
      </c>
      <c r="B3" s="231" t="s">
        <v>377</v>
      </c>
      <c r="C3" s="245" t="s">
        <v>58</v>
      </c>
    </row>
    <row r="4" spans="1:3" s="305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143" t="s">
        <v>52</v>
      </c>
    </row>
    <row r="6" spans="1:3" s="306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306" customFormat="1" ht="15.75" customHeight="1" thickBot="1">
      <c r="A7" s="144"/>
      <c r="B7" s="145" t="s">
        <v>53</v>
      </c>
      <c r="C7" s="146"/>
    </row>
    <row r="8" spans="1:3" s="246" customFormat="1" ht="12" customHeight="1" thickBot="1">
      <c r="A8" s="111" t="s">
        <v>13</v>
      </c>
      <c r="B8" s="147" t="s">
        <v>617</v>
      </c>
      <c r="C8" s="193">
        <f>SUM(C9:C19)</f>
        <v>190624</v>
      </c>
    </row>
    <row r="9" spans="1:3" s="246" customFormat="1" ht="12" customHeight="1">
      <c r="A9" s="298" t="s">
        <v>91</v>
      </c>
      <c r="B9" s="9" t="s">
        <v>234</v>
      </c>
      <c r="C9" s="235"/>
    </row>
    <row r="10" spans="1:3" s="246" customFormat="1" ht="12" customHeight="1">
      <c r="A10" s="299" t="s">
        <v>92</v>
      </c>
      <c r="B10" s="7" t="s">
        <v>235</v>
      </c>
      <c r="C10" s="191">
        <f>24097+80</f>
        <v>24177</v>
      </c>
    </row>
    <row r="11" spans="1:3" s="246" customFormat="1" ht="12" customHeight="1">
      <c r="A11" s="299" t="s">
        <v>93</v>
      </c>
      <c r="B11" s="7" t="s">
        <v>236</v>
      </c>
      <c r="C11" s="191">
        <v>10560</v>
      </c>
    </row>
    <row r="12" spans="1:3" s="246" customFormat="1" ht="12" customHeight="1">
      <c r="A12" s="299" t="s">
        <v>94</v>
      </c>
      <c r="B12" s="7" t="s">
        <v>237</v>
      </c>
      <c r="C12" s="191"/>
    </row>
    <row r="13" spans="1:3" s="246" customFormat="1" ht="12" customHeight="1">
      <c r="A13" s="299" t="s">
        <v>137</v>
      </c>
      <c r="B13" s="7" t="s">
        <v>238</v>
      </c>
      <c r="C13" s="191">
        <f>149314+1257</f>
        <v>150571</v>
      </c>
    </row>
    <row r="14" spans="1:3" s="246" customFormat="1" ht="12" customHeight="1">
      <c r="A14" s="299" t="s">
        <v>95</v>
      </c>
      <c r="B14" s="7" t="s">
        <v>359</v>
      </c>
      <c r="C14" s="191">
        <v>5276</v>
      </c>
    </row>
    <row r="15" spans="1:3" s="246" customFormat="1" ht="12" customHeight="1">
      <c r="A15" s="299" t="s">
        <v>96</v>
      </c>
      <c r="B15" s="6" t="s">
        <v>360</v>
      </c>
      <c r="C15" s="191"/>
    </row>
    <row r="16" spans="1:3" s="246" customFormat="1" ht="12" customHeight="1">
      <c r="A16" s="299" t="s">
        <v>106</v>
      </c>
      <c r="B16" s="7" t="s">
        <v>241</v>
      </c>
      <c r="C16" s="236">
        <v>40</v>
      </c>
    </row>
    <row r="17" spans="1:3" s="307" customFormat="1" ht="12" customHeight="1">
      <c r="A17" s="299" t="s">
        <v>107</v>
      </c>
      <c r="B17" s="7" t="s">
        <v>242</v>
      </c>
      <c r="C17" s="191"/>
    </row>
    <row r="18" spans="1:3" s="307" customFormat="1" ht="12" customHeight="1">
      <c r="A18" s="299" t="s">
        <v>108</v>
      </c>
      <c r="B18" s="7" t="s">
        <v>544</v>
      </c>
      <c r="C18" s="192"/>
    </row>
    <row r="19" spans="1:3" s="307" customFormat="1" ht="12" customHeight="1" thickBot="1">
      <c r="A19" s="299" t="s">
        <v>109</v>
      </c>
      <c r="B19" s="6" t="s">
        <v>243</v>
      </c>
      <c r="C19" s="192"/>
    </row>
    <row r="20" spans="1:3" s="246" customFormat="1" ht="12" customHeight="1" thickBot="1">
      <c r="A20" s="111" t="s">
        <v>14</v>
      </c>
      <c r="B20" s="147" t="s">
        <v>361</v>
      </c>
      <c r="C20" s="193">
        <f>SUM(C21:C23)</f>
        <v>30061</v>
      </c>
    </row>
    <row r="21" spans="1:3" s="307" customFormat="1" ht="12" customHeight="1">
      <c r="A21" s="299" t="s">
        <v>97</v>
      </c>
      <c r="B21" s="8" t="s">
        <v>211</v>
      </c>
      <c r="C21" s="191"/>
    </row>
    <row r="22" spans="1:3" s="307" customFormat="1" ht="12" customHeight="1">
      <c r="A22" s="299" t="s">
        <v>98</v>
      </c>
      <c r="B22" s="7" t="s">
        <v>362</v>
      </c>
      <c r="C22" s="191"/>
    </row>
    <row r="23" spans="1:3" s="307" customFormat="1" ht="12" customHeight="1">
      <c r="A23" s="299" t="s">
        <v>99</v>
      </c>
      <c r="B23" s="7" t="s">
        <v>363</v>
      </c>
      <c r="C23" s="191">
        <f>59443+800-30182</f>
        <v>30061</v>
      </c>
    </row>
    <row r="24" spans="1:3" s="307" customFormat="1" ht="12" customHeight="1" thickBot="1">
      <c r="A24" s="299" t="s">
        <v>100</v>
      </c>
      <c r="B24" s="7" t="s">
        <v>638</v>
      </c>
      <c r="C24" s="191"/>
    </row>
    <row r="25" spans="1:3" s="307" customFormat="1" ht="12" customHeight="1" thickBot="1">
      <c r="A25" s="114" t="s">
        <v>15</v>
      </c>
      <c r="B25" s="99" t="s">
        <v>152</v>
      </c>
      <c r="C25" s="220"/>
    </row>
    <row r="26" spans="1:3" s="307" customFormat="1" ht="12" customHeight="1" thickBot="1">
      <c r="A26" s="114" t="s">
        <v>16</v>
      </c>
      <c r="B26" s="99" t="s">
        <v>639</v>
      </c>
      <c r="C26" s="193">
        <f>+C27+C28</f>
        <v>0</v>
      </c>
    </row>
    <row r="27" spans="1:3" s="307" customFormat="1" ht="12" customHeight="1">
      <c r="A27" s="300" t="s">
        <v>221</v>
      </c>
      <c r="B27" s="301" t="s">
        <v>362</v>
      </c>
      <c r="C27" s="59"/>
    </row>
    <row r="28" spans="1:3" s="307" customFormat="1" ht="12" customHeight="1">
      <c r="A28" s="300" t="s">
        <v>224</v>
      </c>
      <c r="B28" s="302" t="s">
        <v>364</v>
      </c>
      <c r="C28" s="194"/>
    </row>
    <row r="29" spans="1:3" s="307" customFormat="1" ht="12" customHeight="1" thickBot="1">
      <c r="A29" s="299" t="s">
        <v>225</v>
      </c>
      <c r="B29" s="102" t="s">
        <v>640</v>
      </c>
      <c r="C29" s="62"/>
    </row>
    <row r="30" spans="1:3" s="307" customFormat="1" ht="12" customHeight="1" thickBot="1">
      <c r="A30" s="114" t="s">
        <v>17</v>
      </c>
      <c r="B30" s="99" t="s">
        <v>365</v>
      </c>
      <c r="C30" s="193">
        <f>+C31+C32+C33</f>
        <v>0</v>
      </c>
    </row>
    <row r="31" spans="1:3" s="307" customFormat="1" ht="12" customHeight="1">
      <c r="A31" s="300" t="s">
        <v>84</v>
      </c>
      <c r="B31" s="301" t="s">
        <v>248</v>
      </c>
      <c r="C31" s="59"/>
    </row>
    <row r="32" spans="1:3" s="307" customFormat="1" ht="12" customHeight="1">
      <c r="A32" s="300" t="s">
        <v>85</v>
      </c>
      <c r="B32" s="302" t="s">
        <v>249</v>
      </c>
      <c r="C32" s="194"/>
    </row>
    <row r="33" spans="1:3" s="307" customFormat="1" ht="12" customHeight="1" thickBot="1">
      <c r="A33" s="299" t="s">
        <v>86</v>
      </c>
      <c r="B33" s="102" t="s">
        <v>250</v>
      </c>
      <c r="C33" s="62"/>
    </row>
    <row r="34" spans="1:3" s="246" customFormat="1" ht="12" customHeight="1" thickBot="1">
      <c r="A34" s="114" t="s">
        <v>18</v>
      </c>
      <c r="B34" s="99" t="s">
        <v>336</v>
      </c>
      <c r="C34" s="220">
        <v>900</v>
      </c>
    </row>
    <row r="35" spans="1:3" s="246" customFormat="1" ht="12" customHeight="1" thickBot="1">
      <c r="A35" s="114" t="s">
        <v>19</v>
      </c>
      <c r="B35" s="99" t="s">
        <v>366</v>
      </c>
      <c r="C35" s="237">
        <v>1000</v>
      </c>
    </row>
    <row r="36" spans="1:3" s="246" customFormat="1" ht="12" customHeight="1" thickBot="1">
      <c r="A36" s="111" t="s">
        <v>20</v>
      </c>
      <c r="B36" s="99" t="s">
        <v>641</v>
      </c>
      <c r="C36" s="238">
        <f>+C8+C20+C25+C26+C30+C34+C35</f>
        <v>222585</v>
      </c>
    </row>
    <row r="37" spans="1:3" s="246" customFormat="1" ht="12" customHeight="1" thickBot="1">
      <c r="A37" s="148" t="s">
        <v>21</v>
      </c>
      <c r="B37" s="99" t="s">
        <v>368</v>
      </c>
      <c r="C37" s="238">
        <f>+C38+C39+C40</f>
        <v>575</v>
      </c>
    </row>
    <row r="38" spans="1:3" s="246" customFormat="1" ht="12" customHeight="1">
      <c r="A38" s="300" t="s">
        <v>369</v>
      </c>
      <c r="B38" s="301" t="s">
        <v>191</v>
      </c>
      <c r="C38" s="59">
        <v>575</v>
      </c>
    </row>
    <row r="39" spans="1:3" s="246" customFormat="1" ht="12" customHeight="1">
      <c r="A39" s="300" t="s">
        <v>370</v>
      </c>
      <c r="B39" s="302" t="s">
        <v>3</v>
      </c>
      <c r="C39" s="194"/>
    </row>
    <row r="40" spans="1:3" s="307" customFormat="1" ht="12" customHeight="1" thickBot="1">
      <c r="A40" s="299" t="s">
        <v>371</v>
      </c>
      <c r="B40" s="102" t="s">
        <v>372</v>
      </c>
      <c r="C40" s="62"/>
    </row>
    <row r="41" spans="1:3" s="307" customFormat="1" ht="15" customHeight="1" thickBot="1">
      <c r="A41" s="148" t="s">
        <v>22</v>
      </c>
      <c r="B41" s="149" t="s">
        <v>373</v>
      </c>
      <c r="C41" s="241">
        <f>+C36+C37</f>
        <v>223160</v>
      </c>
    </row>
    <row r="42" spans="1:3" s="307" customFormat="1" ht="15" customHeight="1">
      <c r="A42" s="150"/>
      <c r="B42" s="151"/>
      <c r="C42" s="239"/>
    </row>
    <row r="43" spans="1:3" ht="13.5" thickBot="1">
      <c r="A43" s="152"/>
      <c r="B43" s="153"/>
      <c r="C43" s="240"/>
    </row>
    <row r="44" spans="1:3" s="306" customFormat="1" ht="16.5" customHeight="1" thickBot="1">
      <c r="A44" s="154"/>
      <c r="B44" s="155" t="s">
        <v>54</v>
      </c>
      <c r="C44" s="241"/>
    </row>
    <row r="45" spans="1:3" s="308" customFormat="1" ht="12" customHeight="1" thickBot="1">
      <c r="A45" s="114" t="s">
        <v>13</v>
      </c>
      <c r="B45" s="99" t="s">
        <v>374</v>
      </c>
      <c r="C45" s="193">
        <f>SUM(C46:C50)</f>
        <v>453771</v>
      </c>
    </row>
    <row r="46" spans="1:3" ht="12" customHeight="1">
      <c r="A46" s="299" t="s">
        <v>91</v>
      </c>
      <c r="B46" s="8" t="s">
        <v>44</v>
      </c>
      <c r="C46" s="59">
        <f>220917+2583+200-9681</f>
        <v>214019</v>
      </c>
    </row>
    <row r="47" spans="1:3" ht="12" customHeight="1">
      <c r="A47" s="299" t="s">
        <v>92</v>
      </c>
      <c r="B47" s="7" t="s">
        <v>161</v>
      </c>
      <c r="C47" s="61">
        <f>62144+697-448-67-2659</f>
        <v>59667</v>
      </c>
    </row>
    <row r="48" spans="1:3" ht="12" customHeight="1">
      <c r="A48" s="299" t="s">
        <v>93</v>
      </c>
      <c r="B48" s="7" t="s">
        <v>129</v>
      </c>
      <c r="C48" s="61">
        <f>192203+448+477+67+1257+510+80-14957</f>
        <v>180085</v>
      </c>
    </row>
    <row r="49" spans="1:3" ht="12" customHeight="1">
      <c r="A49" s="299" t="s">
        <v>94</v>
      </c>
      <c r="B49" s="7" t="s">
        <v>162</v>
      </c>
      <c r="C49" s="61"/>
    </row>
    <row r="50" spans="1:3" ht="12" customHeight="1" thickBot="1">
      <c r="A50" s="299" t="s">
        <v>137</v>
      </c>
      <c r="B50" s="7" t="s">
        <v>163</v>
      </c>
      <c r="C50" s="61"/>
    </row>
    <row r="51" spans="1:3" ht="12" customHeight="1" thickBot="1">
      <c r="A51" s="114" t="s">
        <v>14</v>
      </c>
      <c r="B51" s="99" t="s">
        <v>375</v>
      </c>
      <c r="C51" s="193">
        <f>SUM(C52:C54)</f>
        <v>6531</v>
      </c>
    </row>
    <row r="52" spans="1:3" s="308" customFormat="1" ht="12" customHeight="1">
      <c r="A52" s="299" t="s">
        <v>97</v>
      </c>
      <c r="B52" s="8" t="s">
        <v>181</v>
      </c>
      <c r="C52" s="59">
        <f>1000+3548+900+1000-7+90</f>
        <v>6531</v>
      </c>
    </row>
    <row r="53" spans="1:3" ht="12" customHeight="1">
      <c r="A53" s="299" t="s">
        <v>98</v>
      </c>
      <c r="B53" s="7" t="s">
        <v>165</v>
      </c>
      <c r="C53" s="61"/>
    </row>
    <row r="54" spans="1:3" ht="12" customHeight="1">
      <c r="A54" s="299" t="s">
        <v>99</v>
      </c>
      <c r="B54" s="7" t="s">
        <v>55</v>
      </c>
      <c r="C54" s="61"/>
    </row>
    <row r="55" spans="1:3" ht="12" customHeight="1" thickBot="1">
      <c r="A55" s="299" t="s">
        <v>100</v>
      </c>
      <c r="B55" s="7" t="s">
        <v>621</v>
      </c>
      <c r="C55" s="61"/>
    </row>
    <row r="56" spans="1:3" ht="15" customHeight="1" thickBot="1">
      <c r="A56" s="114" t="s">
        <v>15</v>
      </c>
      <c r="B56" s="99" t="s">
        <v>7</v>
      </c>
      <c r="C56" s="220"/>
    </row>
    <row r="57" spans="1:3" ht="13.5" thickBot="1">
      <c r="A57" s="114" t="s">
        <v>16</v>
      </c>
      <c r="B57" s="156" t="s">
        <v>622</v>
      </c>
      <c r="C57" s="242">
        <f>+C45+C51+C56</f>
        <v>460302</v>
      </c>
    </row>
    <row r="58" ht="15" customHeight="1" thickBot="1">
      <c r="C58" s="243"/>
    </row>
    <row r="59" spans="1:3" ht="14.25" customHeight="1" thickBot="1">
      <c r="A59" s="159" t="s">
        <v>614</v>
      </c>
      <c r="B59" s="160"/>
      <c r="C59" s="569">
        <v>230.8</v>
      </c>
    </row>
    <row r="60" spans="1:3" ht="13.5" thickBot="1">
      <c r="A60" s="159" t="s">
        <v>177</v>
      </c>
      <c r="B60" s="160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22/2015.(VI.29.)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22" sqref="B22"/>
    </sheetView>
  </sheetViews>
  <sheetFormatPr defaultColWidth="10.625" defaultRowHeight="12.75"/>
  <cols>
    <col min="1" max="1" width="27.625" style="366" bestFit="1" customWidth="1"/>
    <col min="2" max="2" width="9.625" style="366" customWidth="1"/>
    <col min="3" max="3" width="10.625" style="366" customWidth="1"/>
    <col min="4" max="4" width="10.875" style="366" customWidth="1"/>
    <col min="5" max="5" width="10.375" style="366" customWidth="1"/>
    <col min="6" max="6" width="9.625" style="366" customWidth="1"/>
    <col min="7" max="7" width="8.625" style="366" bestFit="1" customWidth="1"/>
    <col min="8" max="8" width="11.00390625" style="366" customWidth="1"/>
    <col min="9" max="9" width="8.875" style="366" customWidth="1"/>
    <col min="10" max="10" width="10.375" style="366" bestFit="1" customWidth="1"/>
    <col min="11" max="16384" width="10.625" style="366" customWidth="1"/>
  </cols>
  <sheetData>
    <row r="1" spans="1:10" ht="12.75">
      <c r="A1" s="364"/>
      <c r="B1" s="364"/>
      <c r="C1" s="364"/>
      <c r="D1" s="364"/>
      <c r="E1" s="364"/>
      <c r="F1" s="364"/>
      <c r="H1" s="367"/>
      <c r="I1" s="367"/>
      <c r="J1" s="365"/>
    </row>
    <row r="2" spans="1:10" ht="12.75">
      <c r="A2" s="364"/>
      <c r="B2" s="364"/>
      <c r="C2" s="364"/>
      <c r="D2" s="364"/>
      <c r="E2" s="364"/>
      <c r="F2" s="364"/>
      <c r="G2" s="368"/>
      <c r="H2" s="368"/>
      <c r="I2" s="368"/>
      <c r="J2" s="369"/>
    </row>
    <row r="3" spans="1:10" ht="12.75">
      <c r="A3" s="364"/>
      <c r="B3" s="364"/>
      <c r="C3" s="364"/>
      <c r="D3" s="364"/>
      <c r="E3" s="364"/>
      <c r="F3" s="364"/>
      <c r="G3" s="368"/>
      <c r="H3" s="368"/>
      <c r="I3" s="368"/>
      <c r="J3" s="368"/>
    </row>
    <row r="4" spans="1:10" ht="19.5">
      <c r="A4" s="370" t="s">
        <v>406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ht="19.5">
      <c r="A5" s="370" t="s">
        <v>525</v>
      </c>
      <c r="B5" s="370"/>
      <c r="C5" s="370"/>
      <c r="D5" s="370"/>
      <c r="E5" s="370"/>
      <c r="F5" s="370"/>
      <c r="G5" s="370"/>
      <c r="H5" s="370"/>
      <c r="I5" s="370"/>
      <c r="J5" s="370"/>
    </row>
    <row r="6" spans="1:10" ht="13.5" thickBot="1">
      <c r="A6" s="364"/>
      <c r="B6" s="364"/>
      <c r="C6" s="364"/>
      <c r="D6" s="364"/>
      <c r="E6" s="364"/>
      <c r="F6" s="364"/>
      <c r="G6" s="364"/>
      <c r="H6" s="364"/>
      <c r="I6" s="364"/>
      <c r="J6" s="364"/>
    </row>
    <row r="7" spans="1:10" ht="15.75" customHeight="1" thickBot="1">
      <c r="A7" s="372"/>
      <c r="B7" s="691" t="s">
        <v>407</v>
      </c>
      <c r="C7" s="692"/>
      <c r="D7" s="693"/>
      <c r="E7" s="691" t="s">
        <v>408</v>
      </c>
      <c r="F7" s="692"/>
      <c r="G7" s="692"/>
      <c r="H7" s="692"/>
      <c r="I7" s="692"/>
      <c r="J7" s="693"/>
    </row>
    <row r="8" spans="1:10" ht="15.75" customHeight="1">
      <c r="A8" s="373" t="s">
        <v>402</v>
      </c>
      <c r="B8" s="374" t="s">
        <v>409</v>
      </c>
      <c r="C8" s="375" t="s">
        <v>410</v>
      </c>
      <c r="D8" s="376" t="s">
        <v>411</v>
      </c>
      <c r="E8" s="374" t="s">
        <v>412</v>
      </c>
      <c r="F8" s="375" t="s">
        <v>413</v>
      </c>
      <c r="G8" s="375" t="s">
        <v>414</v>
      </c>
      <c r="H8" s="377" t="s">
        <v>415</v>
      </c>
      <c r="I8" s="377" t="s">
        <v>416</v>
      </c>
      <c r="J8" s="591" t="s">
        <v>411</v>
      </c>
    </row>
    <row r="9" spans="1:10" ht="15.75" customHeight="1" thickBot="1">
      <c r="A9" s="378" t="s">
        <v>403</v>
      </c>
      <c r="B9" s="379" t="s">
        <v>417</v>
      </c>
      <c r="C9" s="380" t="s">
        <v>418</v>
      </c>
      <c r="D9" s="381" t="s">
        <v>419</v>
      </c>
      <c r="E9" s="379" t="s">
        <v>420</v>
      </c>
      <c r="F9" s="380" t="s">
        <v>421</v>
      </c>
      <c r="G9" s="380" t="s">
        <v>422</v>
      </c>
      <c r="H9" s="382" t="s">
        <v>423</v>
      </c>
      <c r="I9" s="382" t="s">
        <v>422</v>
      </c>
      <c r="J9" s="592" t="s">
        <v>424</v>
      </c>
    </row>
    <row r="10" spans="1:10" ht="15.75" customHeight="1">
      <c r="A10" s="383" t="s">
        <v>425</v>
      </c>
      <c r="B10" s="593">
        <v>143951</v>
      </c>
      <c r="C10" s="594">
        <f aca="true" t="shared" si="0" ref="C10:C16">J10-B10</f>
        <v>180999</v>
      </c>
      <c r="D10" s="595">
        <f aca="true" t="shared" si="1" ref="D10:D16">SUM(B10:C10)</f>
        <v>324950</v>
      </c>
      <c r="E10" s="596">
        <v>60145</v>
      </c>
      <c r="F10" s="597">
        <v>17991</v>
      </c>
      <c r="G10" s="597">
        <v>243719</v>
      </c>
      <c r="H10" s="597"/>
      <c r="I10" s="598">
        <v>3095</v>
      </c>
      <c r="J10" s="599">
        <f aca="true" t="shared" si="2" ref="J10:J16">SUM(E10:I10)</f>
        <v>324950</v>
      </c>
    </row>
    <row r="11" spans="1:10" ht="15.75" customHeight="1">
      <c r="A11" s="384" t="s">
        <v>426</v>
      </c>
      <c r="B11" s="644">
        <v>16932</v>
      </c>
      <c r="C11" s="600">
        <f t="shared" si="0"/>
        <v>264200</v>
      </c>
      <c r="D11" s="601">
        <f t="shared" si="1"/>
        <v>281132</v>
      </c>
      <c r="E11" s="642">
        <v>162310</v>
      </c>
      <c r="F11" s="643">
        <v>46270</v>
      </c>
      <c r="G11" s="643">
        <v>69691</v>
      </c>
      <c r="H11" s="603"/>
      <c r="I11" s="625">
        <v>2861</v>
      </c>
      <c r="J11" s="605">
        <f t="shared" si="2"/>
        <v>281132</v>
      </c>
    </row>
    <row r="12" spans="1:10" ht="15.75" customHeight="1">
      <c r="A12" s="384" t="s">
        <v>391</v>
      </c>
      <c r="B12" s="644">
        <v>11136</v>
      </c>
      <c r="C12" s="600">
        <f t="shared" si="0"/>
        <v>41090</v>
      </c>
      <c r="D12" s="601">
        <f t="shared" si="1"/>
        <v>52226</v>
      </c>
      <c r="E12" s="602">
        <v>19104</v>
      </c>
      <c r="F12" s="603">
        <v>5100</v>
      </c>
      <c r="G12" s="643">
        <v>24944</v>
      </c>
      <c r="H12" s="603"/>
      <c r="I12" s="604">
        <v>3078</v>
      </c>
      <c r="J12" s="605">
        <f t="shared" si="2"/>
        <v>52226</v>
      </c>
    </row>
    <row r="13" spans="1:10" ht="15.75" customHeight="1">
      <c r="A13" s="384" t="s">
        <v>392</v>
      </c>
      <c r="B13" s="644">
        <v>5482</v>
      </c>
      <c r="C13" s="600">
        <f t="shared" si="0"/>
        <v>21347</v>
      </c>
      <c r="D13" s="601">
        <f t="shared" si="1"/>
        <v>26829</v>
      </c>
      <c r="E13" s="602">
        <v>10699</v>
      </c>
      <c r="F13" s="603">
        <v>2927</v>
      </c>
      <c r="G13" s="603">
        <v>13203</v>
      </c>
      <c r="H13" s="603"/>
      <c r="I13" s="604"/>
      <c r="J13" s="605">
        <f t="shared" si="2"/>
        <v>26829</v>
      </c>
    </row>
    <row r="14" spans="1:10" s="371" customFormat="1" ht="18" customHeight="1">
      <c r="A14" s="385" t="s">
        <v>687</v>
      </c>
      <c r="B14" s="648">
        <v>236742</v>
      </c>
      <c r="C14" s="600">
        <f t="shared" si="0"/>
        <v>313954</v>
      </c>
      <c r="D14" s="607">
        <f t="shared" si="1"/>
        <v>550696</v>
      </c>
      <c r="E14" s="645">
        <v>271760</v>
      </c>
      <c r="F14" s="646">
        <v>74974</v>
      </c>
      <c r="G14" s="646">
        <v>197431</v>
      </c>
      <c r="H14" s="386"/>
      <c r="I14" s="647">
        <v>6531</v>
      </c>
      <c r="J14" s="608">
        <f t="shared" si="2"/>
        <v>550696</v>
      </c>
    </row>
    <row r="15" spans="1:10" s="371" customFormat="1" ht="18" customHeight="1">
      <c r="A15" s="385" t="s">
        <v>404</v>
      </c>
      <c r="B15" s="606">
        <v>5702</v>
      </c>
      <c r="C15" s="600">
        <f t="shared" si="0"/>
        <v>46352</v>
      </c>
      <c r="D15" s="607">
        <f t="shared" si="1"/>
        <v>52054</v>
      </c>
      <c r="E15" s="531">
        <v>31126</v>
      </c>
      <c r="F15" s="386">
        <v>8299</v>
      </c>
      <c r="G15" s="386">
        <v>12400</v>
      </c>
      <c r="H15" s="386"/>
      <c r="I15" s="555">
        <v>229</v>
      </c>
      <c r="J15" s="608">
        <f t="shared" si="2"/>
        <v>52054</v>
      </c>
    </row>
    <row r="16" spans="1:10" s="371" customFormat="1" ht="18" customHeight="1" thickBot="1">
      <c r="A16" s="387" t="s">
        <v>405</v>
      </c>
      <c r="B16" s="639">
        <v>12710</v>
      </c>
      <c r="C16" s="609">
        <f t="shared" si="0"/>
        <v>259836</v>
      </c>
      <c r="D16" s="610">
        <f t="shared" si="1"/>
        <v>272546</v>
      </c>
      <c r="E16" s="640">
        <v>108766</v>
      </c>
      <c r="F16" s="641">
        <v>29743</v>
      </c>
      <c r="G16" s="626">
        <v>54971</v>
      </c>
      <c r="H16" s="641">
        <v>72887</v>
      </c>
      <c r="I16" s="627">
        <v>6179</v>
      </c>
      <c r="J16" s="611">
        <f t="shared" si="2"/>
        <v>272546</v>
      </c>
    </row>
    <row r="17" spans="1:10" s="371" customFormat="1" ht="18" customHeight="1" thickBot="1">
      <c r="A17" s="388" t="s">
        <v>427</v>
      </c>
      <c r="B17" s="389">
        <f aca="true" t="shared" si="3" ref="B17:J17">SUM(B10:B16)</f>
        <v>432655</v>
      </c>
      <c r="C17" s="389">
        <f t="shared" si="3"/>
        <v>1127778</v>
      </c>
      <c r="D17" s="389">
        <f t="shared" si="3"/>
        <v>1560433</v>
      </c>
      <c r="E17" s="389">
        <f t="shared" si="3"/>
        <v>663910</v>
      </c>
      <c r="F17" s="389">
        <f t="shared" si="3"/>
        <v>185304</v>
      </c>
      <c r="G17" s="389">
        <f t="shared" si="3"/>
        <v>616359</v>
      </c>
      <c r="H17" s="389">
        <f t="shared" si="3"/>
        <v>72887</v>
      </c>
      <c r="I17" s="612">
        <f t="shared" si="3"/>
        <v>21973</v>
      </c>
      <c r="J17" s="390">
        <f t="shared" si="3"/>
        <v>1560433</v>
      </c>
    </row>
    <row r="26" ht="12.75">
      <c r="J26" s="50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&amp;R23. melléklet a 22/2015.(VI.29.)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87">
    <pageSetUpPr fitToPage="1"/>
  </sheetPr>
  <dimension ref="A1:F28"/>
  <sheetViews>
    <sheetView workbookViewId="0" topLeftCell="A10">
      <selection activeCell="H20" sqref="H20"/>
    </sheetView>
  </sheetViews>
  <sheetFormatPr defaultColWidth="10.625" defaultRowHeight="12.75"/>
  <cols>
    <col min="1" max="1" width="10.00390625" style="322" customWidth="1"/>
    <col min="2" max="2" width="37.375" style="322" customWidth="1"/>
    <col min="3" max="3" width="24.875" style="322" customWidth="1"/>
    <col min="4" max="4" width="22.625" style="322" customWidth="1"/>
    <col min="5" max="16384" width="10.625" style="322" customWidth="1"/>
  </cols>
  <sheetData>
    <row r="1" spans="1:4" ht="15.75">
      <c r="A1" s="320"/>
      <c r="B1" s="320"/>
      <c r="C1" s="320"/>
      <c r="D1" s="321"/>
    </row>
    <row r="2" spans="1:4" ht="15.75">
      <c r="A2" s="320"/>
      <c r="B2" s="320"/>
      <c r="C2" s="320"/>
      <c r="D2" s="323"/>
    </row>
    <row r="3" spans="1:4" ht="15.75">
      <c r="A3" s="320"/>
      <c r="B3" s="320"/>
      <c r="C3" s="320"/>
      <c r="D3" s="321"/>
    </row>
    <row r="4" spans="1:4" ht="15.75">
      <c r="A4" s="320"/>
      <c r="B4" s="320"/>
      <c r="C4" s="320"/>
      <c r="D4" s="324"/>
    </row>
    <row r="5" spans="1:4" ht="15.75">
      <c r="A5" s="320"/>
      <c r="B5" s="320"/>
      <c r="C5" s="320"/>
      <c r="D5" s="324"/>
    </row>
    <row r="6" spans="1:4" ht="15.75">
      <c r="A6" s="320"/>
      <c r="B6" s="320"/>
      <c r="C6" s="320"/>
      <c r="D6" s="325"/>
    </row>
    <row r="7" spans="1:4" ht="19.5">
      <c r="A7" s="326" t="s">
        <v>393</v>
      </c>
      <c r="B7" s="326"/>
      <c r="C7" s="326"/>
      <c r="D7" s="327"/>
    </row>
    <row r="8" spans="1:4" ht="19.5">
      <c r="A8" s="326" t="s">
        <v>526</v>
      </c>
      <c r="B8" s="326"/>
      <c r="C8" s="326"/>
      <c r="D8" s="327"/>
    </row>
    <row r="9" spans="1:4" ht="19.5">
      <c r="A9" s="326"/>
      <c r="B9" s="326"/>
      <c r="C9" s="326"/>
      <c r="D9" s="327"/>
    </row>
    <row r="10" spans="1:4" ht="19.5">
      <c r="A10" s="326"/>
      <c r="B10" s="326"/>
      <c r="C10" s="326"/>
      <c r="D10" s="327"/>
    </row>
    <row r="11" spans="1:4" ht="19.5">
      <c r="A11" s="326"/>
      <c r="B11" s="326"/>
      <c r="C11" s="326"/>
      <c r="D11" s="327"/>
    </row>
    <row r="12" spans="1:4" ht="19.5">
      <c r="A12" s="326"/>
      <c r="B12" s="326"/>
      <c r="C12" s="326"/>
      <c r="D12" s="327"/>
    </row>
    <row r="13" spans="1:4" ht="16.5" thickBot="1">
      <c r="A13" s="320"/>
      <c r="B13" s="320"/>
      <c r="C13" s="320"/>
      <c r="D13" s="328" t="s">
        <v>394</v>
      </c>
    </row>
    <row r="14" spans="1:4" s="333" customFormat="1" ht="33" customHeight="1" thickBot="1">
      <c r="A14" s="329" t="s">
        <v>60</v>
      </c>
      <c r="B14" s="330"/>
      <c r="C14" s="331"/>
      <c r="D14" s="332" t="s">
        <v>52</v>
      </c>
    </row>
    <row r="15" spans="1:6" ht="15.75">
      <c r="A15" s="334" t="s">
        <v>56</v>
      </c>
      <c r="B15" s="335"/>
      <c r="C15" s="336"/>
      <c r="D15" s="581">
        <v>6389</v>
      </c>
      <c r="E15" s="337"/>
      <c r="F15" s="338"/>
    </row>
    <row r="16" spans="1:6" ht="15.75">
      <c r="A16" s="339" t="s">
        <v>395</v>
      </c>
      <c r="B16" s="340"/>
      <c r="C16" s="341"/>
      <c r="D16" s="342"/>
      <c r="E16" s="338"/>
      <c r="F16" s="338"/>
    </row>
    <row r="17" spans="1:6" ht="12.75">
      <c r="A17" s="343" t="s">
        <v>396</v>
      </c>
      <c r="B17" s="344"/>
      <c r="C17" s="345"/>
      <c r="D17" s="346">
        <v>0</v>
      </c>
      <c r="E17" s="347"/>
      <c r="F17" s="348"/>
    </row>
    <row r="18" spans="1:6" ht="12.75">
      <c r="A18" s="343" t="s">
        <v>397</v>
      </c>
      <c r="B18" s="344"/>
      <c r="C18" s="345"/>
      <c r="D18" s="510">
        <v>7600</v>
      </c>
      <c r="E18" s="349"/>
      <c r="F18" s="348"/>
    </row>
    <row r="19" spans="1:6" ht="12.75">
      <c r="A19" s="343" t="s">
        <v>398</v>
      </c>
      <c r="B19" s="344"/>
      <c r="C19" s="345"/>
      <c r="D19" s="510"/>
      <c r="E19" s="349"/>
      <c r="F19" s="348"/>
    </row>
    <row r="20" spans="1:6" ht="12.75">
      <c r="A20" s="350" t="s">
        <v>399</v>
      </c>
      <c r="B20" s="344"/>
      <c r="C20" s="345"/>
      <c r="D20" s="346"/>
      <c r="E20" s="349"/>
      <c r="F20" s="351"/>
    </row>
    <row r="21" spans="1:6" ht="12.75">
      <c r="A21" s="343" t="s">
        <v>635</v>
      </c>
      <c r="B21" s="344"/>
      <c r="C21" s="345"/>
      <c r="D21" s="346">
        <v>1005</v>
      </c>
      <c r="E21" s="349"/>
      <c r="F21" s="351"/>
    </row>
    <row r="22" spans="1:6" ht="12.75">
      <c r="A22" s="343" t="s">
        <v>624</v>
      </c>
      <c r="B22" s="344"/>
      <c r="C22" s="345"/>
      <c r="D22" s="346">
        <v>1606</v>
      </c>
      <c r="E22" s="349"/>
      <c r="F22" s="351"/>
    </row>
    <row r="23" spans="1:6" ht="12.75">
      <c r="A23" s="352" t="s">
        <v>428</v>
      </c>
      <c r="B23" s="353"/>
      <c r="C23" s="345"/>
      <c r="D23" s="346">
        <v>33000</v>
      </c>
      <c r="E23" s="349"/>
      <c r="F23" s="348"/>
    </row>
    <row r="24" spans="1:6" ht="12.75">
      <c r="A24" s="352" t="s">
        <v>625</v>
      </c>
      <c r="B24" s="354"/>
      <c r="C24" s="355"/>
      <c r="D24" s="510">
        <v>6682</v>
      </c>
      <c r="E24" s="349"/>
      <c r="F24" s="348"/>
    </row>
    <row r="25" spans="1:6" ht="12.75">
      <c r="A25" s="343"/>
      <c r="B25" s="344"/>
      <c r="C25" s="345"/>
      <c r="D25" s="356"/>
      <c r="E25" s="349"/>
      <c r="F25" s="348"/>
    </row>
    <row r="26" spans="1:4" ht="15.75">
      <c r="A26" s="339" t="s">
        <v>400</v>
      </c>
      <c r="B26" s="357"/>
      <c r="C26" s="358"/>
      <c r="D26" s="359">
        <f>SUM(D17:D25)</f>
        <v>49893</v>
      </c>
    </row>
    <row r="27" spans="1:4" ht="15.75">
      <c r="A27" s="339"/>
      <c r="B27" s="357"/>
      <c r="C27" s="358"/>
      <c r="D27" s="358"/>
    </row>
    <row r="28" spans="1:4" ht="16.5" thickBot="1">
      <c r="A28" s="360" t="s">
        <v>401</v>
      </c>
      <c r="B28" s="361"/>
      <c r="C28" s="362"/>
      <c r="D28" s="363">
        <f>SUM(D15,D26)</f>
        <v>56282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&amp;R24. melléklet a 22/2015.(VI.29.)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88">
    <tabColor rgb="FF92D050"/>
  </sheetPr>
  <dimension ref="A1:P82"/>
  <sheetViews>
    <sheetView workbookViewId="0" topLeftCell="A1">
      <selection activeCell="M20" sqref="M20"/>
    </sheetView>
  </sheetViews>
  <sheetFormatPr defaultColWidth="9.00390625" defaultRowHeight="12.75"/>
  <cols>
    <col min="1" max="1" width="4.875" style="79" customWidth="1"/>
    <col min="2" max="2" width="31.125" style="92" customWidth="1"/>
    <col min="3" max="4" width="9.00390625" style="92" customWidth="1"/>
    <col min="5" max="5" width="9.50390625" style="92" customWidth="1"/>
    <col min="6" max="6" width="8.875" style="92" customWidth="1"/>
    <col min="7" max="7" width="8.625" style="92" customWidth="1"/>
    <col min="8" max="8" width="8.875" style="92" customWidth="1"/>
    <col min="9" max="9" width="8.125" style="92" customWidth="1"/>
    <col min="10" max="14" width="9.50390625" style="92" customWidth="1"/>
    <col min="15" max="15" width="12.625" style="79" customWidth="1"/>
    <col min="16" max="16384" width="9.375" style="92" customWidth="1"/>
  </cols>
  <sheetData>
    <row r="1" spans="1:15" ht="31.5" customHeight="1">
      <c r="A1" s="697" t="s">
        <v>520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ht="16.5" thickBot="1">
      <c r="O2" s="3" t="s">
        <v>50</v>
      </c>
    </row>
    <row r="3" spans="1:15" s="79" customFormat="1" ht="25.5" customHeight="1" thickBot="1">
      <c r="A3" s="76" t="s">
        <v>11</v>
      </c>
      <c r="B3" s="77" t="s">
        <v>60</v>
      </c>
      <c r="C3" s="77" t="s">
        <v>67</v>
      </c>
      <c r="D3" s="77" t="s">
        <v>68</v>
      </c>
      <c r="E3" s="77" t="s">
        <v>69</v>
      </c>
      <c r="F3" s="77" t="s">
        <v>70</v>
      </c>
      <c r="G3" s="77" t="s">
        <v>71</v>
      </c>
      <c r="H3" s="77" t="s">
        <v>72</v>
      </c>
      <c r="I3" s="77" t="s">
        <v>73</v>
      </c>
      <c r="J3" s="77" t="s">
        <v>74</v>
      </c>
      <c r="K3" s="77" t="s">
        <v>75</v>
      </c>
      <c r="L3" s="77" t="s">
        <v>76</v>
      </c>
      <c r="M3" s="77" t="s">
        <v>77</v>
      </c>
      <c r="N3" s="77" t="s">
        <v>78</v>
      </c>
      <c r="O3" s="78" t="s">
        <v>48</v>
      </c>
    </row>
    <row r="4" spans="1:15" s="81" customFormat="1" ht="15" customHeight="1" thickBot="1">
      <c r="A4" s="80" t="s">
        <v>13</v>
      </c>
      <c r="B4" s="694" t="s">
        <v>53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6"/>
    </row>
    <row r="5" spans="1:15" s="81" customFormat="1" ht="22.5">
      <c r="A5" s="82" t="s">
        <v>14</v>
      </c>
      <c r="B5" s="314" t="s">
        <v>334</v>
      </c>
      <c r="C5" s="653">
        <v>79540</v>
      </c>
      <c r="D5" s="653">
        <v>81619</v>
      </c>
      <c r="E5" s="653">
        <v>79488</v>
      </c>
      <c r="F5" s="653">
        <v>76238</v>
      </c>
      <c r="G5" s="653">
        <v>76238</v>
      </c>
      <c r="H5" s="653">
        <v>76238</v>
      </c>
      <c r="I5" s="653">
        <v>86238</v>
      </c>
      <c r="J5" s="653">
        <v>86238</v>
      </c>
      <c r="K5" s="653">
        <v>78034</v>
      </c>
      <c r="L5" s="653">
        <v>76238</v>
      </c>
      <c r="M5" s="653">
        <v>131838</v>
      </c>
      <c r="N5" s="653">
        <v>76238</v>
      </c>
      <c r="O5" s="651">
        <f aca="true" t="shared" si="0" ref="O5:O14">SUM(C5:N5)</f>
        <v>1004185</v>
      </c>
    </row>
    <row r="6" spans="1:15" s="85" customFormat="1" ht="22.5">
      <c r="A6" s="83" t="s">
        <v>15</v>
      </c>
      <c r="B6" s="167" t="s">
        <v>378</v>
      </c>
      <c r="C6" s="516"/>
      <c r="D6" s="516"/>
      <c r="E6" s="516">
        <v>75140</v>
      </c>
      <c r="F6" s="516">
        <v>44000</v>
      </c>
      <c r="G6" s="516">
        <v>45742</v>
      </c>
      <c r="H6" s="516">
        <v>125140</v>
      </c>
      <c r="I6" s="516">
        <v>44000</v>
      </c>
      <c r="J6" s="516">
        <v>45500</v>
      </c>
      <c r="K6" s="516">
        <v>126640</v>
      </c>
      <c r="L6" s="516">
        <v>16446</v>
      </c>
      <c r="M6" s="516">
        <v>1500</v>
      </c>
      <c r="N6" s="516">
        <v>70639</v>
      </c>
      <c r="O6" s="652">
        <f t="shared" si="0"/>
        <v>594747</v>
      </c>
    </row>
    <row r="7" spans="1:15" s="85" customFormat="1" ht="22.5">
      <c r="A7" s="83" t="s">
        <v>16</v>
      </c>
      <c r="B7" s="166" t="s">
        <v>379</v>
      </c>
      <c r="C7" s="517"/>
      <c r="D7" s="517"/>
      <c r="E7" s="517">
        <v>6425</v>
      </c>
      <c r="F7" s="517">
        <v>80000</v>
      </c>
      <c r="G7" s="517"/>
      <c r="H7" s="517"/>
      <c r="I7" s="517">
        <v>105000</v>
      </c>
      <c r="J7" s="517">
        <v>18925</v>
      </c>
      <c r="K7" s="517">
        <v>80000</v>
      </c>
      <c r="L7" s="517">
        <v>38751</v>
      </c>
      <c r="M7" s="517">
        <v>18926</v>
      </c>
      <c r="N7" s="517">
        <v>64840</v>
      </c>
      <c r="O7" s="652">
        <f t="shared" si="0"/>
        <v>412867</v>
      </c>
    </row>
    <row r="8" spans="1:15" s="85" customFormat="1" ht="13.5" customHeight="1">
      <c r="A8" s="83" t="s">
        <v>17</v>
      </c>
      <c r="B8" s="165" t="s">
        <v>152</v>
      </c>
      <c r="C8" s="516">
        <v>3000</v>
      </c>
      <c r="D8" s="516">
        <v>4000</v>
      </c>
      <c r="E8" s="516">
        <v>115000</v>
      </c>
      <c r="F8" s="516">
        <v>9000</v>
      </c>
      <c r="G8" s="516">
        <v>4000</v>
      </c>
      <c r="H8" s="516">
        <v>3000</v>
      </c>
      <c r="I8" s="516">
        <v>4000</v>
      </c>
      <c r="J8" s="516">
        <v>3000</v>
      </c>
      <c r="K8" s="516">
        <v>118000</v>
      </c>
      <c r="L8" s="516">
        <v>9000</v>
      </c>
      <c r="M8" s="516">
        <v>3863</v>
      </c>
      <c r="N8" s="516">
        <v>19000</v>
      </c>
      <c r="O8" s="652">
        <f t="shared" si="0"/>
        <v>294863</v>
      </c>
    </row>
    <row r="9" spans="1:15" s="85" customFormat="1" ht="13.5" customHeight="1">
      <c r="A9" s="83" t="s">
        <v>18</v>
      </c>
      <c r="B9" s="165" t="s">
        <v>380</v>
      </c>
      <c r="C9" s="516">
        <v>38000</v>
      </c>
      <c r="D9" s="516">
        <v>35000</v>
      </c>
      <c r="E9" s="516">
        <v>39000</v>
      </c>
      <c r="F9" s="516">
        <v>37918</v>
      </c>
      <c r="G9" s="516">
        <v>35000</v>
      </c>
      <c r="H9" s="516">
        <v>33000</v>
      </c>
      <c r="I9" s="516">
        <v>32000</v>
      </c>
      <c r="J9" s="516">
        <v>33000</v>
      </c>
      <c r="K9" s="516">
        <v>39257</v>
      </c>
      <c r="L9" s="516">
        <v>37915</v>
      </c>
      <c r="M9" s="516">
        <v>37500</v>
      </c>
      <c r="N9" s="516">
        <v>36869</v>
      </c>
      <c r="O9" s="652">
        <f t="shared" si="0"/>
        <v>434459</v>
      </c>
    </row>
    <row r="10" spans="1:15" s="85" customFormat="1" ht="13.5" customHeight="1">
      <c r="A10" s="83" t="s">
        <v>19</v>
      </c>
      <c r="B10" s="165" t="s">
        <v>4</v>
      </c>
      <c r="C10" s="516"/>
      <c r="D10" s="516">
        <v>5400</v>
      </c>
      <c r="E10" s="516"/>
      <c r="F10" s="516"/>
      <c r="G10" s="516"/>
      <c r="H10" s="516">
        <v>518</v>
      </c>
      <c r="I10" s="516"/>
      <c r="J10" s="516"/>
      <c r="K10" s="516"/>
      <c r="L10" s="516"/>
      <c r="M10" s="516"/>
      <c r="N10" s="516"/>
      <c r="O10" s="652">
        <f t="shared" si="0"/>
        <v>5918</v>
      </c>
    </row>
    <row r="11" spans="1:15" s="85" customFormat="1" ht="13.5" customHeight="1">
      <c r="A11" s="83" t="s">
        <v>20</v>
      </c>
      <c r="B11" s="165" t="s">
        <v>336</v>
      </c>
      <c r="C11" s="516">
        <v>1136</v>
      </c>
      <c r="D11" s="516">
        <v>1136</v>
      </c>
      <c r="E11" s="516">
        <v>1146</v>
      </c>
      <c r="F11" s="516">
        <v>1136</v>
      </c>
      <c r="G11" s="516">
        <v>1146</v>
      </c>
      <c r="H11" s="516">
        <v>1346</v>
      </c>
      <c r="I11" s="516">
        <v>1136</v>
      </c>
      <c r="J11" s="516">
        <v>3346</v>
      </c>
      <c r="K11" s="516">
        <v>1146</v>
      </c>
      <c r="L11" s="516">
        <v>1146</v>
      </c>
      <c r="M11" s="516">
        <v>50</v>
      </c>
      <c r="N11" s="516">
        <v>40</v>
      </c>
      <c r="O11" s="652">
        <f t="shared" si="0"/>
        <v>13910</v>
      </c>
    </row>
    <row r="12" spans="1:15" s="85" customFormat="1" ht="22.5">
      <c r="A12" s="83" t="s">
        <v>21</v>
      </c>
      <c r="B12" s="167" t="s">
        <v>366</v>
      </c>
      <c r="C12" s="516"/>
      <c r="D12" s="516"/>
      <c r="E12" s="516">
        <v>1880</v>
      </c>
      <c r="F12" s="516"/>
      <c r="G12" s="516">
        <v>900</v>
      </c>
      <c r="H12" s="516"/>
      <c r="I12" s="516">
        <v>1000</v>
      </c>
      <c r="J12" s="516"/>
      <c r="K12" s="516"/>
      <c r="L12" s="516"/>
      <c r="M12" s="516"/>
      <c r="N12" s="516"/>
      <c r="O12" s="652">
        <f t="shared" si="0"/>
        <v>3780</v>
      </c>
    </row>
    <row r="13" spans="1:15" s="85" customFormat="1" ht="13.5" customHeight="1" thickBot="1">
      <c r="A13" s="83" t="s">
        <v>22</v>
      </c>
      <c r="B13" s="165" t="s">
        <v>5</v>
      </c>
      <c r="C13" s="84">
        <v>192441</v>
      </c>
      <c r="D13" s="84">
        <v>20000</v>
      </c>
      <c r="E13" s="84"/>
      <c r="F13" s="84">
        <v>5000</v>
      </c>
      <c r="G13" s="84">
        <v>15000</v>
      </c>
      <c r="H13" s="84">
        <v>15000</v>
      </c>
      <c r="I13" s="84">
        <v>15000</v>
      </c>
      <c r="J13" s="84">
        <v>15000</v>
      </c>
      <c r="K13" s="84">
        <v>15000</v>
      </c>
      <c r="L13" s="84"/>
      <c r="M13" s="84"/>
      <c r="N13" s="516"/>
      <c r="O13" s="652">
        <f t="shared" si="0"/>
        <v>292441</v>
      </c>
    </row>
    <row r="14" spans="1:15" s="81" customFormat="1" ht="15.75" customHeight="1" thickBot="1">
      <c r="A14" s="80" t="s">
        <v>23</v>
      </c>
      <c r="B14" s="35" t="s">
        <v>102</v>
      </c>
      <c r="C14" s="86">
        <f aca="true" t="shared" si="1" ref="C14:N14">SUM(C5:C13)</f>
        <v>314117</v>
      </c>
      <c r="D14" s="86">
        <f t="shared" si="1"/>
        <v>147155</v>
      </c>
      <c r="E14" s="86">
        <f t="shared" si="1"/>
        <v>318079</v>
      </c>
      <c r="F14" s="86">
        <f t="shared" si="1"/>
        <v>253292</v>
      </c>
      <c r="G14" s="86">
        <f t="shared" si="1"/>
        <v>178026</v>
      </c>
      <c r="H14" s="86">
        <f t="shared" si="1"/>
        <v>254242</v>
      </c>
      <c r="I14" s="86">
        <f t="shared" si="1"/>
        <v>288374</v>
      </c>
      <c r="J14" s="86">
        <f t="shared" si="1"/>
        <v>205009</v>
      </c>
      <c r="K14" s="86">
        <f t="shared" si="1"/>
        <v>458077</v>
      </c>
      <c r="L14" s="86">
        <f t="shared" si="1"/>
        <v>179496</v>
      </c>
      <c r="M14" s="86">
        <f t="shared" si="1"/>
        <v>193677</v>
      </c>
      <c r="N14" s="86">
        <f t="shared" si="1"/>
        <v>267626</v>
      </c>
      <c r="O14" s="87">
        <f t="shared" si="0"/>
        <v>3057170</v>
      </c>
    </row>
    <row r="15" spans="1:15" s="81" customFormat="1" ht="15" customHeight="1" thickBot="1">
      <c r="A15" s="80" t="s">
        <v>24</v>
      </c>
      <c r="B15" s="694" t="s">
        <v>54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6"/>
    </row>
    <row r="16" spans="1:15" s="85" customFormat="1" ht="13.5" customHeight="1">
      <c r="A16" s="88" t="s">
        <v>25</v>
      </c>
      <c r="B16" s="168" t="s">
        <v>61</v>
      </c>
      <c r="C16" s="517">
        <v>65000</v>
      </c>
      <c r="D16" s="517">
        <v>65000</v>
      </c>
      <c r="E16" s="517">
        <v>65298</v>
      </c>
      <c r="F16" s="517">
        <v>102500</v>
      </c>
      <c r="G16" s="517">
        <v>104604</v>
      </c>
      <c r="H16" s="517">
        <v>102500</v>
      </c>
      <c r="I16" s="517">
        <v>105500</v>
      </c>
      <c r="J16" s="517">
        <v>104500</v>
      </c>
      <c r="K16" s="517">
        <v>104500</v>
      </c>
      <c r="L16" s="517">
        <v>83515</v>
      </c>
      <c r="M16" s="517">
        <v>61500</v>
      </c>
      <c r="N16" s="517">
        <v>57525</v>
      </c>
      <c r="O16" s="654">
        <f aca="true" t="shared" si="2" ref="O16:O26">SUM(C16:N16)</f>
        <v>1021942</v>
      </c>
    </row>
    <row r="17" spans="1:15" s="85" customFormat="1" ht="27" customHeight="1">
      <c r="A17" s="83" t="s">
        <v>26</v>
      </c>
      <c r="B17" s="167" t="s">
        <v>161</v>
      </c>
      <c r="C17" s="516">
        <v>17737</v>
      </c>
      <c r="D17" s="516">
        <v>17000</v>
      </c>
      <c r="E17" s="516">
        <v>17079</v>
      </c>
      <c r="F17" s="516">
        <v>23000</v>
      </c>
      <c r="G17" s="516">
        <v>22815</v>
      </c>
      <c r="H17" s="516">
        <v>22800</v>
      </c>
      <c r="I17" s="516">
        <v>22800</v>
      </c>
      <c r="J17" s="516">
        <v>22800</v>
      </c>
      <c r="K17" s="516">
        <v>22800</v>
      </c>
      <c r="L17" s="516">
        <v>16944</v>
      </c>
      <c r="M17" s="516">
        <v>15800</v>
      </c>
      <c r="N17" s="516">
        <v>15800</v>
      </c>
      <c r="O17" s="652">
        <f t="shared" si="2"/>
        <v>237375</v>
      </c>
    </row>
    <row r="18" spans="1:15" s="85" customFormat="1" ht="13.5" customHeight="1">
      <c r="A18" s="83" t="s">
        <v>27</v>
      </c>
      <c r="B18" s="165" t="s">
        <v>129</v>
      </c>
      <c r="C18" s="516">
        <v>74000</v>
      </c>
      <c r="D18" s="516">
        <v>73000</v>
      </c>
      <c r="E18" s="516">
        <v>73000</v>
      </c>
      <c r="F18" s="516">
        <v>77000</v>
      </c>
      <c r="G18" s="516">
        <v>75190</v>
      </c>
      <c r="H18" s="516">
        <v>72000</v>
      </c>
      <c r="I18" s="516">
        <v>56000</v>
      </c>
      <c r="J18" s="516">
        <v>57000</v>
      </c>
      <c r="K18" s="516">
        <v>69634</v>
      </c>
      <c r="L18" s="516">
        <v>68000</v>
      </c>
      <c r="M18" s="516">
        <v>69150</v>
      </c>
      <c r="N18" s="516">
        <v>74914</v>
      </c>
      <c r="O18" s="652">
        <f t="shared" si="2"/>
        <v>838888</v>
      </c>
    </row>
    <row r="19" spans="1:15" s="85" customFormat="1" ht="13.5" customHeight="1">
      <c r="A19" s="83" t="s">
        <v>28</v>
      </c>
      <c r="B19" s="165" t="s">
        <v>162</v>
      </c>
      <c r="C19" s="516">
        <v>11200</v>
      </c>
      <c r="D19" s="516">
        <v>13887</v>
      </c>
      <c r="E19" s="516">
        <v>11300</v>
      </c>
      <c r="F19" s="516">
        <v>11200</v>
      </c>
      <c r="G19" s="516">
        <v>11300</v>
      </c>
      <c r="H19" s="516">
        <v>11200</v>
      </c>
      <c r="I19" s="516">
        <v>11200</v>
      </c>
      <c r="J19" s="516">
        <v>11300</v>
      </c>
      <c r="K19" s="516">
        <v>11400</v>
      </c>
      <c r="L19" s="516">
        <v>11200</v>
      </c>
      <c r="M19" s="516">
        <v>11200</v>
      </c>
      <c r="N19" s="516">
        <v>11400</v>
      </c>
      <c r="O19" s="652">
        <f t="shared" si="2"/>
        <v>137787</v>
      </c>
    </row>
    <row r="20" spans="1:15" s="85" customFormat="1" ht="13.5" customHeight="1">
      <c r="A20" s="83" t="s">
        <v>29</v>
      </c>
      <c r="B20" s="165" t="s">
        <v>6</v>
      </c>
      <c r="C20" s="516">
        <v>12900</v>
      </c>
      <c r="D20" s="516">
        <v>13000</v>
      </c>
      <c r="E20" s="516">
        <v>20763</v>
      </c>
      <c r="F20" s="516">
        <v>12800</v>
      </c>
      <c r="G20" s="516">
        <v>13040</v>
      </c>
      <c r="H20" s="516">
        <v>14376</v>
      </c>
      <c r="I20" s="516">
        <v>13100</v>
      </c>
      <c r="J20" s="516">
        <v>13000</v>
      </c>
      <c r="K20" s="516">
        <v>12900</v>
      </c>
      <c r="L20" s="516">
        <v>13000</v>
      </c>
      <c r="M20" s="516">
        <v>12900</v>
      </c>
      <c r="N20" s="516">
        <v>12980</v>
      </c>
      <c r="O20" s="652">
        <f t="shared" si="2"/>
        <v>164759</v>
      </c>
    </row>
    <row r="21" spans="1:16" s="85" customFormat="1" ht="13.5" customHeight="1">
      <c r="A21" s="83" t="s">
        <v>30</v>
      </c>
      <c r="B21" s="165" t="s">
        <v>181</v>
      </c>
      <c r="C21" s="516"/>
      <c r="D21" s="516">
        <v>1400</v>
      </c>
      <c r="E21" s="516">
        <v>9806</v>
      </c>
      <c r="F21" s="516">
        <v>1500</v>
      </c>
      <c r="G21" s="516">
        <v>6400</v>
      </c>
      <c r="H21" s="516">
        <v>6400</v>
      </c>
      <c r="I21" s="516">
        <v>6500</v>
      </c>
      <c r="J21" s="516">
        <v>27173</v>
      </c>
      <c r="K21" s="516">
        <v>2151</v>
      </c>
      <c r="L21" s="516">
        <v>2619</v>
      </c>
      <c r="M21" s="516">
        <v>24400</v>
      </c>
      <c r="N21" s="516">
        <v>2356</v>
      </c>
      <c r="O21" s="652">
        <f t="shared" si="2"/>
        <v>90705</v>
      </c>
      <c r="P21" s="628"/>
    </row>
    <row r="22" spans="1:15" s="85" customFormat="1" ht="15.75">
      <c r="A22" s="83" t="s">
        <v>31</v>
      </c>
      <c r="B22" s="167" t="s">
        <v>165</v>
      </c>
      <c r="C22" s="516"/>
      <c r="D22" s="516">
        <v>1000</v>
      </c>
      <c r="E22" s="516">
        <v>2000</v>
      </c>
      <c r="F22" s="516">
        <v>45000</v>
      </c>
      <c r="G22" s="516">
        <v>45035</v>
      </c>
      <c r="H22" s="516">
        <v>60000</v>
      </c>
      <c r="I22" s="516">
        <v>60000</v>
      </c>
      <c r="J22" s="516">
        <v>50000</v>
      </c>
      <c r="K22" s="516">
        <v>88910</v>
      </c>
      <c r="L22" s="516">
        <v>5000</v>
      </c>
      <c r="M22" s="516">
        <v>3000</v>
      </c>
      <c r="N22" s="516">
        <v>3403</v>
      </c>
      <c r="O22" s="652">
        <f t="shared" si="2"/>
        <v>363348</v>
      </c>
    </row>
    <row r="23" spans="1:15" s="85" customFormat="1" ht="13.5" customHeight="1">
      <c r="A23" s="83" t="s">
        <v>32</v>
      </c>
      <c r="B23" s="165" t="s">
        <v>184</v>
      </c>
      <c r="C23" s="516"/>
      <c r="D23" s="516">
        <v>1500</v>
      </c>
      <c r="E23" s="516">
        <v>1700</v>
      </c>
      <c r="F23" s="516">
        <v>1800</v>
      </c>
      <c r="G23" s="516">
        <v>1718</v>
      </c>
      <c r="H23" s="516">
        <v>2000</v>
      </c>
      <c r="I23" s="516">
        <v>1700</v>
      </c>
      <c r="J23" s="516">
        <v>1600</v>
      </c>
      <c r="K23" s="516">
        <v>1600</v>
      </c>
      <c r="L23" s="516">
        <v>1600</v>
      </c>
      <c r="M23" s="516">
        <v>1600</v>
      </c>
      <c r="N23" s="516">
        <v>1594</v>
      </c>
      <c r="O23" s="652">
        <f t="shared" si="2"/>
        <v>18412</v>
      </c>
    </row>
    <row r="24" spans="1:15" s="85" customFormat="1" ht="13.5" customHeight="1">
      <c r="A24" s="83" t="s">
        <v>33</v>
      </c>
      <c r="B24" s="165" t="s">
        <v>45</v>
      </c>
      <c r="C24" s="516"/>
      <c r="D24" s="516"/>
      <c r="E24" s="516"/>
      <c r="F24" s="516">
        <v>2000</v>
      </c>
      <c r="G24" s="516">
        <v>8000</v>
      </c>
      <c r="H24" s="516">
        <v>5500</v>
      </c>
      <c r="I24" s="516">
        <v>8980</v>
      </c>
      <c r="J24" s="516">
        <v>6500</v>
      </c>
      <c r="K24" s="516">
        <v>6000</v>
      </c>
      <c r="L24" s="516">
        <v>6500</v>
      </c>
      <c r="M24" s="516">
        <v>8104</v>
      </c>
      <c r="N24" s="516">
        <v>1998</v>
      </c>
      <c r="O24" s="652">
        <f t="shared" si="2"/>
        <v>53582</v>
      </c>
    </row>
    <row r="25" spans="1:15" s="85" customFormat="1" ht="13.5" customHeight="1" thickBot="1">
      <c r="A25" s="83" t="s">
        <v>34</v>
      </c>
      <c r="B25" s="165" t="s">
        <v>7</v>
      </c>
      <c r="C25" s="84">
        <v>27420</v>
      </c>
      <c r="D25" s="84"/>
      <c r="E25" s="84">
        <v>700</v>
      </c>
      <c r="F25" s="516"/>
      <c r="G25" s="84"/>
      <c r="H25" s="84">
        <v>750</v>
      </c>
      <c r="I25" s="84"/>
      <c r="J25" s="84"/>
      <c r="K25" s="84">
        <v>70750</v>
      </c>
      <c r="L25" s="84"/>
      <c r="M25" s="84"/>
      <c r="N25" s="84">
        <v>30752</v>
      </c>
      <c r="O25" s="652">
        <f t="shared" si="2"/>
        <v>130372</v>
      </c>
    </row>
    <row r="26" spans="1:15" s="81" customFormat="1" ht="15.75" customHeight="1" thickBot="1">
      <c r="A26" s="89" t="s">
        <v>35</v>
      </c>
      <c r="B26" s="35" t="s">
        <v>103</v>
      </c>
      <c r="C26" s="86">
        <f aca="true" t="shared" si="3" ref="C26:N26">SUM(C16:C25)</f>
        <v>208257</v>
      </c>
      <c r="D26" s="86">
        <f t="shared" si="3"/>
        <v>185787</v>
      </c>
      <c r="E26" s="86">
        <f t="shared" si="3"/>
        <v>201646</v>
      </c>
      <c r="F26" s="86">
        <f t="shared" si="3"/>
        <v>276800</v>
      </c>
      <c r="G26" s="86">
        <f t="shared" si="3"/>
        <v>288102</v>
      </c>
      <c r="H26" s="86">
        <f t="shared" si="3"/>
        <v>297526</v>
      </c>
      <c r="I26" s="86">
        <f t="shared" si="3"/>
        <v>285780</v>
      </c>
      <c r="J26" s="86">
        <f t="shared" si="3"/>
        <v>293873</v>
      </c>
      <c r="K26" s="86">
        <f t="shared" si="3"/>
        <v>390645</v>
      </c>
      <c r="L26" s="86">
        <f t="shared" si="3"/>
        <v>208378</v>
      </c>
      <c r="M26" s="86">
        <f t="shared" si="3"/>
        <v>207654</v>
      </c>
      <c r="N26" s="86">
        <f t="shared" si="3"/>
        <v>212722</v>
      </c>
      <c r="O26" s="87">
        <f t="shared" si="2"/>
        <v>3057170</v>
      </c>
    </row>
    <row r="27" spans="1:15" ht="16.5" thickBot="1">
      <c r="A27" s="89" t="s">
        <v>36</v>
      </c>
      <c r="B27" s="169" t="s">
        <v>104</v>
      </c>
      <c r="C27" s="90">
        <f aca="true" t="shared" si="4" ref="C27:O27">C14-C26</f>
        <v>105860</v>
      </c>
      <c r="D27" s="90">
        <f t="shared" si="4"/>
        <v>-38632</v>
      </c>
      <c r="E27" s="90">
        <f t="shared" si="4"/>
        <v>116433</v>
      </c>
      <c r="F27" s="90">
        <f t="shared" si="4"/>
        <v>-23508</v>
      </c>
      <c r="G27" s="90">
        <f t="shared" si="4"/>
        <v>-110076</v>
      </c>
      <c r="H27" s="90">
        <f t="shared" si="4"/>
        <v>-43284</v>
      </c>
      <c r="I27" s="90">
        <f t="shared" si="4"/>
        <v>2594</v>
      </c>
      <c r="J27" s="90">
        <f t="shared" si="4"/>
        <v>-88864</v>
      </c>
      <c r="K27" s="90">
        <f t="shared" si="4"/>
        <v>67432</v>
      </c>
      <c r="L27" s="90">
        <f t="shared" si="4"/>
        <v>-28882</v>
      </c>
      <c r="M27" s="90">
        <f t="shared" si="4"/>
        <v>-13977</v>
      </c>
      <c r="N27" s="90">
        <f t="shared" si="4"/>
        <v>54904</v>
      </c>
      <c r="O27" s="91">
        <f t="shared" si="4"/>
        <v>0</v>
      </c>
    </row>
    <row r="28" ht="15.75">
      <c r="A28" s="93"/>
    </row>
    <row r="29" spans="2:15" ht="15.75">
      <c r="B29" s="94"/>
      <c r="C29" s="95"/>
      <c r="D29" s="95"/>
      <c r="O29" s="92"/>
    </row>
    <row r="30" ht="15.75">
      <c r="O30" s="92"/>
    </row>
    <row r="31" ht="15.75">
      <c r="O31" s="92"/>
    </row>
    <row r="32" ht="15.75">
      <c r="O32" s="92"/>
    </row>
    <row r="33" ht="15.75">
      <c r="O33" s="92"/>
    </row>
    <row r="34" ht="15.75">
      <c r="O34" s="92"/>
    </row>
    <row r="35" ht="15.75">
      <c r="O35" s="92"/>
    </row>
    <row r="36" ht="15.75">
      <c r="O36" s="92"/>
    </row>
    <row r="37" ht="15.75">
      <c r="O37" s="92"/>
    </row>
    <row r="38" ht="15.75">
      <c r="O38" s="92"/>
    </row>
    <row r="39" ht="15.75">
      <c r="O39" s="92"/>
    </row>
    <row r="40" ht="15.75">
      <c r="O40" s="92"/>
    </row>
    <row r="41" ht="15.75">
      <c r="O41" s="92"/>
    </row>
    <row r="42" ht="15.75">
      <c r="O42" s="92"/>
    </row>
    <row r="43" ht="15.75">
      <c r="O43" s="92"/>
    </row>
    <row r="44" ht="15.75">
      <c r="O44" s="92"/>
    </row>
    <row r="45" ht="15.75">
      <c r="O45" s="92"/>
    </row>
    <row r="46" ht="15.75">
      <c r="O46" s="92"/>
    </row>
    <row r="47" ht="15.75">
      <c r="O47" s="92"/>
    </row>
    <row r="48" ht="15.75">
      <c r="O48" s="92"/>
    </row>
    <row r="49" ht="15.75">
      <c r="O49" s="92"/>
    </row>
    <row r="50" ht="15.75">
      <c r="O50" s="92"/>
    </row>
    <row r="51" ht="15.75">
      <c r="O51" s="92"/>
    </row>
    <row r="52" ht="15.75">
      <c r="O52" s="92"/>
    </row>
    <row r="53" ht="15.75">
      <c r="O53" s="92"/>
    </row>
    <row r="54" ht="15.75">
      <c r="O54" s="92"/>
    </row>
    <row r="55" ht="15.75">
      <c r="O55" s="92"/>
    </row>
    <row r="56" ht="15.75">
      <c r="O56" s="92"/>
    </row>
    <row r="57" ht="15.75">
      <c r="O57" s="92"/>
    </row>
    <row r="58" ht="15.75">
      <c r="O58" s="92"/>
    </row>
    <row r="59" ht="15.75">
      <c r="O59" s="92"/>
    </row>
    <row r="60" ht="15.75">
      <c r="O60" s="92"/>
    </row>
    <row r="61" ht="15.75">
      <c r="O61" s="92"/>
    </row>
    <row r="62" ht="15.75">
      <c r="O62" s="92"/>
    </row>
    <row r="63" ht="15.75">
      <c r="O63" s="92"/>
    </row>
    <row r="64" ht="15.75">
      <c r="O64" s="92"/>
    </row>
    <row r="65" ht="15.75">
      <c r="O65" s="92"/>
    </row>
    <row r="66" ht="15.75">
      <c r="O66" s="92"/>
    </row>
    <row r="67" ht="15.75">
      <c r="O67" s="92"/>
    </row>
    <row r="68" ht="15.75">
      <c r="O68" s="92"/>
    </row>
    <row r="69" ht="15.75">
      <c r="O69" s="92"/>
    </row>
    <row r="70" ht="15.75">
      <c r="O70" s="92"/>
    </row>
    <row r="71" ht="15.75">
      <c r="O71" s="92"/>
    </row>
    <row r="72" ht="15.75">
      <c r="O72" s="92"/>
    </row>
    <row r="73" ht="15.75">
      <c r="O73" s="92"/>
    </row>
    <row r="74" ht="15.75">
      <c r="O74" s="92"/>
    </row>
    <row r="75" ht="15.75">
      <c r="O75" s="92"/>
    </row>
    <row r="76" ht="15.75">
      <c r="O76" s="92"/>
    </row>
    <row r="77" ht="15.75">
      <c r="O77" s="92"/>
    </row>
    <row r="78" ht="15.75">
      <c r="O78" s="92"/>
    </row>
    <row r="79" ht="15.75">
      <c r="O79" s="92"/>
    </row>
    <row r="80" ht="15.75">
      <c r="O80" s="92"/>
    </row>
    <row r="81" ht="15.75">
      <c r="O81" s="92"/>
    </row>
    <row r="82" ht="15.75">
      <c r="O82" s="9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25. számú melléklet a 22/2015.(VI.29.) önkormányzati rendelethez   TÁJÉKOZTATÓ TÁBLA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7">
    <pageSetUpPr fitToPage="1"/>
  </sheetPr>
  <dimension ref="A1:C35"/>
  <sheetViews>
    <sheetView workbookViewId="0" topLeftCell="A1">
      <selection activeCell="C4" sqref="C4"/>
    </sheetView>
  </sheetViews>
  <sheetFormatPr defaultColWidth="9.00390625" defaultRowHeight="12.75"/>
  <cols>
    <col min="1" max="1" width="60.125" style="391" customWidth="1"/>
    <col min="2" max="2" width="48.875" style="395" customWidth="1"/>
    <col min="3" max="3" width="16.50390625" style="391" bestFit="1" customWidth="1"/>
    <col min="4" max="16384" width="10.625" style="391" customWidth="1"/>
  </cols>
  <sheetData>
    <row r="1" spans="1:2" ht="12.75">
      <c r="A1" s="699" t="s">
        <v>694</v>
      </c>
      <c r="B1" s="699"/>
    </row>
    <row r="2" spans="1:2" ht="17.25" customHeight="1">
      <c r="A2" s="392"/>
      <c r="B2" s="556"/>
    </row>
    <row r="3" spans="1:2" ht="42" customHeight="1">
      <c r="A3" s="703" t="s">
        <v>628</v>
      </c>
      <c r="B3" s="703"/>
    </row>
    <row r="4" spans="1:2" ht="33" customHeight="1" thickBot="1">
      <c r="A4" s="393"/>
      <c r="B4" s="248" t="s">
        <v>8</v>
      </c>
    </row>
    <row r="5" spans="1:2" ht="12.75">
      <c r="A5" s="700" t="s">
        <v>60</v>
      </c>
      <c r="B5" s="700" t="s">
        <v>629</v>
      </c>
    </row>
    <row r="6" spans="1:2" ht="12.75">
      <c r="A6" s="701"/>
      <c r="B6" s="701"/>
    </row>
    <row r="7" spans="1:2" ht="13.5" thickBot="1">
      <c r="A7" s="701"/>
      <c r="B7" s="702"/>
    </row>
    <row r="8" spans="1:2" ht="23.25" customHeight="1" thickBot="1">
      <c r="A8" s="170" t="s">
        <v>47</v>
      </c>
      <c r="B8" s="394"/>
    </row>
    <row r="9" spans="1:2" ht="24" customHeight="1">
      <c r="A9" s="396"/>
      <c r="B9" s="405"/>
    </row>
    <row r="10" spans="1:2" ht="18" customHeight="1">
      <c r="A10" s="397" t="s">
        <v>430</v>
      </c>
      <c r="B10" s="406">
        <v>150269800</v>
      </c>
    </row>
    <row r="11" spans="1:2" ht="39" customHeight="1">
      <c r="A11" s="398" t="s">
        <v>431</v>
      </c>
      <c r="B11" s="406">
        <f>SUM(B12:B15)</f>
        <v>78017070</v>
      </c>
    </row>
    <row r="12" spans="1:2" ht="39" customHeight="1">
      <c r="A12" s="398" t="s">
        <v>432</v>
      </c>
      <c r="B12" s="406">
        <v>17077920</v>
      </c>
    </row>
    <row r="13" spans="1:2" ht="39" customHeight="1">
      <c r="A13" s="398" t="s">
        <v>433</v>
      </c>
      <c r="B13" s="406">
        <v>40080000</v>
      </c>
    </row>
    <row r="14" spans="1:2" ht="39" customHeight="1">
      <c r="A14" s="398" t="s">
        <v>434</v>
      </c>
      <c r="B14" s="406">
        <v>100000</v>
      </c>
    </row>
    <row r="15" spans="1:2" ht="39" customHeight="1">
      <c r="A15" s="398" t="s">
        <v>435</v>
      </c>
      <c r="B15" s="406">
        <v>20759150</v>
      </c>
    </row>
    <row r="16" spans="1:2" ht="39" customHeight="1">
      <c r="A16" s="404" t="s">
        <v>447</v>
      </c>
      <c r="B16" s="406">
        <v>137700</v>
      </c>
    </row>
    <row r="17" spans="1:2" ht="39" customHeight="1">
      <c r="A17" s="398" t="s">
        <v>436</v>
      </c>
      <c r="B17" s="406">
        <v>5384575</v>
      </c>
    </row>
    <row r="18" spans="1:2" ht="39" customHeight="1">
      <c r="A18" s="399" t="s">
        <v>630</v>
      </c>
      <c r="B18" s="557">
        <f>SUM(B10+B11+B17+B16)</f>
        <v>233809145</v>
      </c>
    </row>
    <row r="19" spans="1:2" ht="36" customHeight="1">
      <c r="A19" s="400" t="s">
        <v>437</v>
      </c>
      <c r="B19" s="406">
        <v>171320800</v>
      </c>
    </row>
    <row r="20" spans="1:2" ht="30.75" customHeight="1">
      <c r="A20" s="401" t="s">
        <v>438</v>
      </c>
      <c r="B20" s="406">
        <v>24453333</v>
      </c>
    </row>
    <row r="21" spans="1:2" ht="31.5" customHeight="1">
      <c r="A21" s="402" t="s">
        <v>439</v>
      </c>
      <c r="B21" s="557">
        <f>SUM(B19:B20)</f>
        <v>195774133</v>
      </c>
    </row>
    <row r="22" spans="1:2" ht="31.5" customHeight="1">
      <c r="A22" s="558" t="s">
        <v>631</v>
      </c>
      <c r="B22" s="406">
        <v>111295460</v>
      </c>
    </row>
    <row r="23" spans="1:2" ht="31.5" customHeight="1">
      <c r="A23" s="558" t="s">
        <v>675</v>
      </c>
      <c r="B23" s="650">
        <v>66294000</v>
      </c>
    </row>
    <row r="24" spans="1:2" ht="28.5" customHeight="1">
      <c r="A24" s="403" t="s">
        <v>440</v>
      </c>
      <c r="B24" s="406">
        <v>52886460</v>
      </c>
    </row>
    <row r="25" spans="1:2" ht="60" customHeight="1">
      <c r="A25" s="404" t="s">
        <v>632</v>
      </c>
      <c r="B25" s="406">
        <v>128042480</v>
      </c>
    </row>
    <row r="26" spans="1:2" ht="23.25" customHeight="1">
      <c r="A26" s="401" t="s">
        <v>441</v>
      </c>
      <c r="B26" s="406">
        <v>48421440</v>
      </c>
    </row>
    <row r="27" spans="1:2" ht="20.25" customHeight="1">
      <c r="A27" s="403" t="s">
        <v>442</v>
      </c>
      <c r="B27" s="406">
        <v>54461103</v>
      </c>
    </row>
    <row r="28" spans="1:3" ht="34.5" customHeight="1">
      <c r="A28" s="402" t="s">
        <v>443</v>
      </c>
      <c r="B28" s="407">
        <f>SUM(B22:B27)</f>
        <v>461400943</v>
      </c>
      <c r="C28" s="559"/>
    </row>
    <row r="29" spans="1:2" ht="27.75" customHeight="1">
      <c r="A29" s="562" t="s">
        <v>444</v>
      </c>
      <c r="B29" s="560">
        <v>25944900</v>
      </c>
    </row>
    <row r="30" spans="1:2" ht="30" customHeight="1">
      <c r="A30" s="563" t="s">
        <v>445</v>
      </c>
      <c r="B30" s="561">
        <v>10629000</v>
      </c>
    </row>
    <row r="31" spans="1:2" ht="31.5" customHeight="1" thickBot="1">
      <c r="A31" s="564" t="s">
        <v>446</v>
      </c>
      <c r="B31" s="613">
        <v>25944900</v>
      </c>
    </row>
    <row r="32" spans="1:2" ht="31.5" customHeight="1" thickBot="1">
      <c r="A32" s="614" t="s">
        <v>676</v>
      </c>
      <c r="B32" s="649">
        <v>7641961</v>
      </c>
    </row>
    <row r="33" spans="1:2" ht="31.5" customHeight="1" thickBot="1">
      <c r="A33" s="614" t="s">
        <v>677</v>
      </c>
      <c r="B33" s="649">
        <v>10297932</v>
      </c>
    </row>
    <row r="34" spans="1:2" ht="31.5" customHeight="1" thickBot="1">
      <c r="A34" s="615" t="s">
        <v>678</v>
      </c>
      <c r="B34" s="649">
        <v>69313000</v>
      </c>
    </row>
    <row r="35" spans="1:2" ht="19.5" thickBot="1">
      <c r="A35" s="616" t="s">
        <v>48</v>
      </c>
      <c r="B35" s="617">
        <f>SUM(B18+B21+B28+B31+B32+B33+B34)</f>
        <v>1004182014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4">
    <tabColor rgb="FF92D050"/>
  </sheetPr>
  <dimension ref="A1:F38"/>
  <sheetViews>
    <sheetView workbookViewId="0" topLeftCell="A1">
      <selection activeCell="F21" sqref="F2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7" t="s">
        <v>521</v>
      </c>
      <c r="B1" s="707"/>
      <c r="C1" s="707"/>
      <c r="D1" s="707"/>
    </row>
    <row r="2" spans="1:4" ht="17.25" customHeight="1">
      <c r="A2" s="247"/>
      <c r="B2" s="247"/>
      <c r="C2" s="247"/>
      <c r="D2" s="247"/>
    </row>
    <row r="3" spans="1:4" ht="13.5" thickBot="1">
      <c r="A3" s="115"/>
      <c r="B3" s="115"/>
      <c r="C3" s="704" t="s">
        <v>515</v>
      </c>
      <c r="D3" s="704"/>
    </row>
    <row r="4" spans="1:4" ht="42.75" customHeight="1" thickBot="1">
      <c r="A4" s="249" t="s">
        <v>66</v>
      </c>
      <c r="B4" s="250" t="s">
        <v>113</v>
      </c>
      <c r="C4" s="250" t="s">
        <v>114</v>
      </c>
      <c r="D4" s="251" t="s">
        <v>9</v>
      </c>
    </row>
    <row r="5" spans="1:6" ht="15.75" customHeight="1">
      <c r="A5" s="116" t="s">
        <v>13</v>
      </c>
      <c r="B5" s="27" t="s">
        <v>448</v>
      </c>
      <c r="C5" s="408" t="s">
        <v>449</v>
      </c>
      <c r="D5" s="28">
        <v>5000</v>
      </c>
      <c r="E5" s="41"/>
      <c r="F5" s="41"/>
    </row>
    <row r="6" spans="1:6" ht="15.75" customHeight="1">
      <c r="A6" s="117" t="s">
        <v>14</v>
      </c>
      <c r="B6" s="29" t="s">
        <v>450</v>
      </c>
      <c r="C6" s="31" t="s">
        <v>449</v>
      </c>
      <c r="D6" s="30">
        <v>1500</v>
      </c>
      <c r="E6" s="41"/>
      <c r="F6" s="41"/>
    </row>
    <row r="7" spans="1:6" ht="15.75" customHeight="1">
      <c r="A7" s="117" t="s">
        <v>15</v>
      </c>
      <c r="B7" s="29" t="s">
        <v>451</v>
      </c>
      <c r="C7" s="31" t="s">
        <v>449</v>
      </c>
      <c r="D7" s="30">
        <v>500</v>
      </c>
      <c r="E7" s="41"/>
      <c r="F7" s="41"/>
    </row>
    <row r="8" spans="1:6" ht="15.75" customHeight="1">
      <c r="A8" s="117" t="s">
        <v>16</v>
      </c>
      <c r="B8" s="29" t="s">
        <v>452</v>
      </c>
      <c r="C8" s="29" t="s">
        <v>449</v>
      </c>
      <c r="D8" s="30">
        <v>4000</v>
      </c>
      <c r="E8" s="41"/>
      <c r="F8" s="41"/>
    </row>
    <row r="9" spans="1:6" ht="15.75" customHeight="1">
      <c r="A9" s="117" t="s">
        <v>17</v>
      </c>
      <c r="B9" s="29" t="s">
        <v>453</v>
      </c>
      <c r="C9" s="410" t="s">
        <v>449</v>
      </c>
      <c r="D9" s="30">
        <v>200</v>
      </c>
      <c r="E9" s="41"/>
      <c r="F9" s="41"/>
    </row>
    <row r="10" spans="1:6" ht="15.75" customHeight="1">
      <c r="A10" s="117" t="s">
        <v>18</v>
      </c>
      <c r="B10" s="29" t="s">
        <v>454</v>
      </c>
      <c r="C10" s="29" t="s">
        <v>449</v>
      </c>
      <c r="D10" s="30">
        <v>500</v>
      </c>
      <c r="E10" s="41"/>
      <c r="F10" s="41"/>
    </row>
    <row r="11" spans="1:6" ht="15.75" customHeight="1">
      <c r="A11" s="117" t="s">
        <v>19</v>
      </c>
      <c r="B11" s="29" t="s">
        <v>455</v>
      </c>
      <c r="C11" s="409" t="s">
        <v>449</v>
      </c>
      <c r="D11" s="30">
        <v>50</v>
      </c>
      <c r="E11" s="41"/>
      <c r="F11" s="41"/>
    </row>
    <row r="12" spans="1:6" ht="15.75" customHeight="1">
      <c r="A12" s="117" t="s">
        <v>20</v>
      </c>
      <c r="B12" s="29" t="s">
        <v>679</v>
      </c>
      <c r="C12" s="409" t="s">
        <v>449</v>
      </c>
      <c r="D12" s="30">
        <v>108</v>
      </c>
      <c r="E12" s="41"/>
      <c r="F12" s="41"/>
    </row>
    <row r="13" spans="1:6" ht="15.75" customHeight="1">
      <c r="A13" s="117" t="s">
        <v>21</v>
      </c>
      <c r="B13" s="29" t="s">
        <v>456</v>
      </c>
      <c r="C13" s="409" t="s">
        <v>449</v>
      </c>
      <c r="D13" s="30">
        <v>50</v>
      </c>
      <c r="E13" s="41"/>
      <c r="F13" s="41"/>
    </row>
    <row r="14" spans="1:6" ht="15.75" customHeight="1">
      <c r="A14" s="117" t="s">
        <v>22</v>
      </c>
      <c r="B14" s="534" t="s">
        <v>509</v>
      </c>
      <c r="C14" s="534" t="s">
        <v>457</v>
      </c>
      <c r="D14" s="533">
        <v>11094</v>
      </c>
      <c r="E14" s="41"/>
      <c r="F14" s="41"/>
    </row>
    <row r="15" spans="1:6" ht="15.75" customHeight="1">
      <c r="A15" s="117" t="s">
        <v>23</v>
      </c>
      <c r="B15" s="29" t="s">
        <v>458</v>
      </c>
      <c r="C15" s="29" t="s">
        <v>449</v>
      </c>
      <c r="D15" s="30">
        <v>2222</v>
      </c>
      <c r="E15" s="41"/>
      <c r="F15" s="41"/>
    </row>
    <row r="16" spans="1:6" ht="15.75" customHeight="1">
      <c r="A16" s="117" t="s">
        <v>24</v>
      </c>
      <c r="B16" s="29" t="s">
        <v>459</v>
      </c>
      <c r="C16" s="29" t="s">
        <v>449</v>
      </c>
      <c r="D16" s="30">
        <v>186</v>
      </c>
      <c r="E16" s="41"/>
      <c r="F16" s="41"/>
    </row>
    <row r="17" spans="1:6" ht="15.75" customHeight="1">
      <c r="A17" s="117" t="s">
        <v>25</v>
      </c>
      <c r="B17" s="29" t="s">
        <v>460</v>
      </c>
      <c r="C17" s="29" t="s">
        <v>449</v>
      </c>
      <c r="D17" s="30">
        <v>17470</v>
      </c>
      <c r="E17" s="41"/>
      <c r="F17" s="567"/>
    </row>
    <row r="18" spans="1:6" ht="15.75" customHeight="1">
      <c r="A18" s="117" t="s">
        <v>26</v>
      </c>
      <c r="B18" s="534" t="s">
        <v>461</v>
      </c>
      <c r="C18" s="534" t="s">
        <v>449</v>
      </c>
      <c r="D18" s="533">
        <v>104040</v>
      </c>
      <c r="E18" s="41"/>
      <c r="F18" s="41"/>
    </row>
    <row r="19" spans="1:6" ht="15.75" customHeight="1">
      <c r="A19" s="117" t="s">
        <v>27</v>
      </c>
      <c r="B19" s="29" t="s">
        <v>462</v>
      </c>
      <c r="C19" s="29" t="s">
        <v>457</v>
      </c>
      <c r="D19" s="30">
        <v>7100</v>
      </c>
      <c r="E19" s="41"/>
      <c r="F19" s="41"/>
    </row>
    <row r="20" spans="1:6" ht="15.75" customHeight="1">
      <c r="A20" s="117" t="s">
        <v>28</v>
      </c>
      <c r="B20" s="29" t="s">
        <v>463</v>
      </c>
      <c r="C20" s="29" t="s">
        <v>449</v>
      </c>
      <c r="D20" s="30">
        <v>552</v>
      </c>
      <c r="E20" s="41"/>
      <c r="F20" s="41"/>
    </row>
    <row r="21" spans="1:6" ht="15.75" customHeight="1">
      <c r="A21" s="117" t="s">
        <v>29</v>
      </c>
      <c r="B21" s="29" t="s">
        <v>527</v>
      </c>
      <c r="C21" s="29" t="s">
        <v>510</v>
      </c>
      <c r="D21" s="30">
        <v>2250</v>
      </c>
      <c r="E21" s="41"/>
      <c r="F21" s="41"/>
    </row>
    <row r="22" spans="1:4" ht="15.75" customHeight="1">
      <c r="A22" s="117" t="s">
        <v>30</v>
      </c>
      <c r="B22" s="29" t="s">
        <v>636</v>
      </c>
      <c r="C22" s="29" t="s">
        <v>449</v>
      </c>
      <c r="D22" s="30">
        <v>14753</v>
      </c>
    </row>
    <row r="23" spans="1:4" ht="15.75" customHeight="1">
      <c r="A23" s="117" t="s">
        <v>31</v>
      </c>
      <c r="B23" s="29" t="s">
        <v>637</v>
      </c>
      <c r="C23" s="29" t="s">
        <v>449</v>
      </c>
      <c r="D23" s="30">
        <v>1102</v>
      </c>
    </row>
    <row r="24" spans="1:4" ht="15.75" customHeight="1">
      <c r="A24" s="117" t="s">
        <v>32</v>
      </c>
      <c r="B24" s="29" t="s">
        <v>680</v>
      </c>
      <c r="C24" s="29" t="s">
        <v>449</v>
      </c>
      <c r="D24" s="30">
        <v>187</v>
      </c>
    </row>
    <row r="25" spans="1:4" ht="15.75" customHeight="1">
      <c r="A25" s="117" t="s">
        <v>33</v>
      </c>
      <c r="B25" s="629" t="s">
        <v>688</v>
      </c>
      <c r="C25" s="518" t="s">
        <v>457</v>
      </c>
      <c r="D25" s="501">
        <v>100</v>
      </c>
    </row>
    <row r="26" spans="1:4" ht="15.75" customHeight="1">
      <c r="A26" s="117" t="s">
        <v>34</v>
      </c>
      <c r="B26" s="29" t="s">
        <v>689</v>
      </c>
      <c r="C26" s="29" t="s">
        <v>449</v>
      </c>
      <c r="D26" s="30">
        <v>40</v>
      </c>
    </row>
    <row r="27" spans="1:4" ht="15.75" customHeight="1">
      <c r="A27" s="117" t="s">
        <v>35</v>
      </c>
      <c r="B27" s="29"/>
      <c r="C27" s="29"/>
      <c r="D27" s="30"/>
    </row>
    <row r="28" spans="1:4" ht="15.75" customHeight="1">
      <c r="A28" s="117" t="s">
        <v>36</v>
      </c>
      <c r="B28" s="29"/>
      <c r="C28" s="29"/>
      <c r="D28" s="30"/>
    </row>
    <row r="29" spans="1:4" ht="15.75" customHeight="1">
      <c r="A29" s="117" t="s">
        <v>37</v>
      </c>
      <c r="B29" s="29"/>
      <c r="C29" s="29"/>
      <c r="D29" s="30"/>
    </row>
    <row r="30" spans="1:4" ht="15.75" customHeight="1">
      <c r="A30" s="117" t="s">
        <v>38</v>
      </c>
      <c r="B30" s="29"/>
      <c r="C30" s="29"/>
      <c r="D30" s="30"/>
    </row>
    <row r="31" spans="1:4" ht="15.75" customHeight="1">
      <c r="A31" s="117" t="s">
        <v>39</v>
      </c>
      <c r="B31" s="29"/>
      <c r="C31" s="29"/>
      <c r="D31" s="30"/>
    </row>
    <row r="32" spans="1:4" ht="15.75" customHeight="1">
      <c r="A32" s="117" t="s">
        <v>40</v>
      </c>
      <c r="B32" s="29"/>
      <c r="C32" s="29"/>
      <c r="D32" s="30"/>
    </row>
    <row r="33" spans="1:4" ht="15.75" customHeight="1">
      <c r="A33" s="117" t="s">
        <v>41</v>
      </c>
      <c r="B33" s="29"/>
      <c r="C33" s="29"/>
      <c r="D33" s="30"/>
    </row>
    <row r="34" spans="1:4" ht="15.75" customHeight="1">
      <c r="A34" s="117" t="s">
        <v>115</v>
      </c>
      <c r="B34" s="29"/>
      <c r="C34" s="29"/>
      <c r="D34" s="63"/>
    </row>
    <row r="35" spans="1:4" ht="15.75" customHeight="1">
      <c r="A35" s="117" t="s">
        <v>116</v>
      </c>
      <c r="B35" s="29"/>
      <c r="C35" s="29"/>
      <c r="D35" s="63"/>
    </row>
    <row r="36" spans="1:4" ht="15.75" customHeight="1">
      <c r="A36" s="117" t="s">
        <v>117</v>
      </c>
      <c r="B36" s="29"/>
      <c r="C36" s="29"/>
      <c r="D36" s="63"/>
    </row>
    <row r="37" spans="1:4" ht="15.75" customHeight="1" thickBot="1">
      <c r="A37" s="118" t="s">
        <v>118</v>
      </c>
      <c r="B37" s="31"/>
      <c r="C37" s="31"/>
      <c r="D37" s="64"/>
    </row>
    <row r="38" spans="1:4" ht="15.75" customHeight="1" thickBot="1">
      <c r="A38" s="705" t="s">
        <v>48</v>
      </c>
      <c r="B38" s="706"/>
      <c r="C38" s="119"/>
      <c r="D38" s="120">
        <f>SUM(D5:D37)</f>
        <v>173004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27. számú tájékoztató tábla a 22/2015.(VI.29.) önkormányzati rendelethez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89">
    <pageSetUpPr fitToPage="1"/>
  </sheetPr>
  <dimension ref="A1:GL5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" sqref="D1"/>
    </sheetView>
  </sheetViews>
  <sheetFormatPr defaultColWidth="10.625" defaultRowHeight="12.75"/>
  <cols>
    <col min="1" max="1" width="42.375" style="411" customWidth="1"/>
    <col min="2" max="3" width="9.50390625" style="412" customWidth="1"/>
    <col min="4" max="4" width="9.375" style="412" bestFit="1" customWidth="1"/>
    <col min="5" max="6" width="9.50390625" style="412" customWidth="1"/>
    <col min="7" max="7" width="9.50390625" style="413" customWidth="1"/>
    <col min="8" max="8" width="1.12109375" style="413" customWidth="1"/>
    <col min="9" max="13" width="9.50390625" style="411" customWidth="1"/>
    <col min="14" max="14" width="9.50390625" style="414" customWidth="1"/>
    <col min="15" max="16384" width="10.625" style="411" customWidth="1"/>
  </cols>
  <sheetData>
    <row r="1" spans="10:13" ht="12.75">
      <c r="J1" s="709"/>
      <c r="K1" s="709"/>
      <c r="L1" s="709"/>
      <c r="M1" s="709"/>
    </row>
    <row r="2" spans="1:14" ht="12.75">
      <c r="A2" s="415"/>
      <c r="E2" s="630"/>
      <c r="I2" s="415"/>
      <c r="J2" s="708"/>
      <c r="K2" s="708"/>
      <c r="L2" s="708"/>
      <c r="M2" s="708"/>
      <c r="N2" s="416"/>
    </row>
    <row r="3" spans="1:14" ht="17.25" customHeight="1">
      <c r="A3" s="417" t="s">
        <v>522</v>
      </c>
      <c r="B3" s="418"/>
      <c r="C3" s="418"/>
      <c r="D3" s="418"/>
      <c r="E3" s="418"/>
      <c r="F3" s="418"/>
      <c r="G3" s="419"/>
      <c r="H3" s="419"/>
      <c r="I3" s="420"/>
      <c r="J3" s="420"/>
      <c r="K3" s="420"/>
      <c r="L3" s="420"/>
      <c r="M3" s="420"/>
      <c r="N3" s="421"/>
    </row>
    <row r="4" spans="1:14" ht="19.5">
      <c r="A4" s="422" t="s">
        <v>464</v>
      </c>
      <c r="B4" s="418"/>
      <c r="C4" s="418"/>
      <c r="D4" s="418"/>
      <c r="E4" s="418"/>
      <c r="F4" s="418"/>
      <c r="G4" s="419"/>
      <c r="H4" s="419"/>
      <c r="I4" s="420"/>
      <c r="J4" s="420"/>
      <c r="K4" s="420"/>
      <c r="L4" s="420"/>
      <c r="M4" s="420"/>
      <c r="N4" s="421"/>
    </row>
    <row r="5" spans="1:14" ht="0.75" customHeight="1" thickBot="1">
      <c r="A5" s="423"/>
      <c r="B5" s="418"/>
      <c r="C5" s="418"/>
      <c r="D5" s="418"/>
      <c r="E5" s="418"/>
      <c r="F5" s="418"/>
      <c r="G5" s="419"/>
      <c r="H5" s="419"/>
      <c r="I5" s="420"/>
      <c r="J5" s="420"/>
      <c r="K5" s="420"/>
      <c r="L5" s="420"/>
      <c r="M5" s="420"/>
      <c r="N5" s="416" t="s">
        <v>394</v>
      </c>
    </row>
    <row r="6" spans="1:14" ht="15.75">
      <c r="A6" s="424" t="s">
        <v>174</v>
      </c>
      <c r="B6" s="710" t="s">
        <v>465</v>
      </c>
      <c r="C6" s="711"/>
      <c r="D6" s="711"/>
      <c r="E6" s="711"/>
      <c r="F6" s="711"/>
      <c r="G6" s="712"/>
      <c r="H6" s="425"/>
      <c r="I6" s="710" t="s">
        <v>466</v>
      </c>
      <c r="J6" s="711"/>
      <c r="K6" s="711"/>
      <c r="L6" s="711"/>
      <c r="M6" s="711"/>
      <c r="N6" s="712"/>
    </row>
    <row r="7" spans="1:14" ht="12.75">
      <c r="A7" s="426"/>
      <c r="B7" s="427" t="s">
        <v>467</v>
      </c>
      <c r="C7" s="428" t="s">
        <v>416</v>
      </c>
      <c r="D7" s="428" t="s">
        <v>492</v>
      </c>
      <c r="E7" s="428" t="s">
        <v>468</v>
      </c>
      <c r="F7" s="428" t="s">
        <v>493</v>
      </c>
      <c r="G7" s="429" t="s">
        <v>523</v>
      </c>
      <c r="H7" s="430"/>
      <c r="I7" s="427" t="s">
        <v>467</v>
      </c>
      <c r="J7" s="428" t="s">
        <v>416</v>
      </c>
      <c r="K7" s="428" t="s">
        <v>504</v>
      </c>
      <c r="L7" s="428" t="s">
        <v>123</v>
      </c>
      <c r="M7" s="428" t="s">
        <v>495</v>
      </c>
      <c r="N7" s="429" t="s">
        <v>524</v>
      </c>
    </row>
    <row r="8" spans="1:14" ht="13.5" thickBot="1">
      <c r="A8" s="431"/>
      <c r="B8" s="432" t="s">
        <v>469</v>
      </c>
      <c r="C8" s="433" t="s">
        <v>469</v>
      </c>
      <c r="D8" s="433" t="s">
        <v>469</v>
      </c>
      <c r="E8" s="433" t="s">
        <v>470</v>
      </c>
      <c r="F8" s="433" t="s">
        <v>494</v>
      </c>
      <c r="G8" s="434" t="s">
        <v>471</v>
      </c>
      <c r="H8" s="435"/>
      <c r="I8" s="432" t="s">
        <v>472</v>
      </c>
      <c r="J8" s="433" t="s">
        <v>422</v>
      </c>
      <c r="K8" s="433" t="s">
        <v>418</v>
      </c>
      <c r="L8" s="433"/>
      <c r="M8" s="433"/>
      <c r="N8" s="434" t="s">
        <v>473</v>
      </c>
    </row>
    <row r="9" spans="1:194" ht="12.75">
      <c r="A9" s="436" t="s">
        <v>496</v>
      </c>
      <c r="B9" s="631">
        <v>10960</v>
      </c>
      <c r="C9" s="439"/>
      <c r="D9" s="438"/>
      <c r="E9" s="437"/>
      <c r="F9" s="439"/>
      <c r="G9" s="440">
        <f aca="true" t="shared" si="0" ref="G9:G18">SUM(B9:F9)</f>
        <v>10960</v>
      </c>
      <c r="H9" s="441"/>
      <c r="I9" s="442"/>
      <c r="J9" s="439">
        <v>7100</v>
      </c>
      <c r="K9" s="443"/>
      <c r="L9" s="437"/>
      <c r="M9" s="437"/>
      <c r="N9" s="440">
        <f aca="true" t="shared" si="1" ref="N9:N15">SUM(I9:M9)</f>
        <v>7100</v>
      </c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4"/>
      <c r="CD9" s="444"/>
      <c r="CE9" s="444"/>
      <c r="CF9" s="444"/>
      <c r="CG9" s="444"/>
      <c r="CH9" s="444"/>
      <c r="CI9" s="444"/>
      <c r="CJ9" s="444"/>
      <c r="CK9" s="444"/>
      <c r="CL9" s="444"/>
      <c r="CM9" s="444"/>
      <c r="CN9" s="444"/>
      <c r="CO9" s="444"/>
      <c r="CP9" s="444"/>
      <c r="CQ9" s="444"/>
      <c r="CR9" s="444"/>
      <c r="CS9" s="444"/>
      <c r="CT9" s="444"/>
      <c r="CU9" s="444"/>
      <c r="CV9" s="444"/>
      <c r="CW9" s="444"/>
      <c r="CX9" s="444"/>
      <c r="CY9" s="444"/>
      <c r="CZ9" s="444"/>
      <c r="DA9" s="444"/>
      <c r="DB9" s="444"/>
      <c r="DC9" s="444"/>
      <c r="DD9" s="444"/>
      <c r="DE9" s="444"/>
      <c r="DF9" s="444"/>
      <c r="DG9" s="444"/>
      <c r="DH9" s="444"/>
      <c r="DI9" s="444"/>
      <c r="DJ9" s="444"/>
      <c r="DK9" s="444"/>
      <c r="DL9" s="444"/>
      <c r="DM9" s="444"/>
      <c r="DN9" s="444"/>
      <c r="DO9" s="444"/>
      <c r="DP9" s="444"/>
      <c r="DQ9" s="444"/>
      <c r="DR9" s="444"/>
      <c r="DS9" s="444"/>
      <c r="DT9" s="444"/>
      <c r="DU9" s="444"/>
      <c r="DV9" s="444"/>
      <c r="DW9" s="444"/>
      <c r="DX9" s="444"/>
      <c r="DY9" s="444"/>
      <c r="DZ9" s="444"/>
      <c r="EA9" s="444"/>
      <c r="EB9" s="444"/>
      <c r="EC9" s="444"/>
      <c r="ED9" s="444"/>
      <c r="EE9" s="444"/>
      <c r="EF9" s="444"/>
      <c r="EG9" s="444"/>
      <c r="EH9" s="444"/>
      <c r="EI9" s="444"/>
      <c r="EJ9" s="444"/>
      <c r="EK9" s="444"/>
      <c r="EL9" s="444"/>
      <c r="EM9" s="444"/>
      <c r="EN9" s="444"/>
      <c r="EO9" s="444"/>
      <c r="EP9" s="444"/>
      <c r="EQ9" s="444"/>
      <c r="ER9" s="444"/>
      <c r="ES9" s="444"/>
      <c r="ET9" s="444"/>
      <c r="EU9" s="444"/>
      <c r="EV9" s="444"/>
      <c r="EW9" s="444"/>
      <c r="EX9" s="444"/>
      <c r="EY9" s="444"/>
      <c r="EZ9" s="444"/>
      <c r="FA9" s="444"/>
      <c r="FB9" s="444"/>
      <c r="FC9" s="444"/>
      <c r="FD9" s="444"/>
      <c r="FE9" s="444"/>
      <c r="FF9" s="444"/>
      <c r="FG9" s="444"/>
      <c r="FH9" s="444"/>
      <c r="FI9" s="444"/>
      <c r="FJ9" s="444"/>
      <c r="FK9" s="444"/>
      <c r="FL9" s="444"/>
      <c r="FM9" s="444"/>
      <c r="FN9" s="444"/>
      <c r="FO9" s="444"/>
      <c r="FP9" s="444"/>
      <c r="FQ9" s="444"/>
      <c r="FR9" s="444"/>
      <c r="FS9" s="444"/>
      <c r="FT9" s="444"/>
      <c r="FU9" s="444"/>
      <c r="FV9" s="444"/>
      <c r="FW9" s="444"/>
      <c r="FX9" s="444"/>
      <c r="FY9" s="444"/>
      <c r="FZ9" s="444"/>
      <c r="GA9" s="444"/>
      <c r="GB9" s="444"/>
      <c r="GC9" s="444"/>
      <c r="GD9" s="444"/>
      <c r="GE9" s="444"/>
      <c r="GF9" s="444"/>
      <c r="GG9" s="444"/>
      <c r="GH9" s="444"/>
      <c r="GI9" s="444"/>
      <c r="GJ9" s="444"/>
      <c r="GK9" s="444"/>
      <c r="GL9" s="444"/>
    </row>
    <row r="10" spans="1:14" ht="12.75">
      <c r="A10" s="445" t="s">
        <v>644</v>
      </c>
      <c r="B10" s="451"/>
      <c r="C10" s="454"/>
      <c r="D10" s="447"/>
      <c r="E10" s="447"/>
      <c r="F10" s="447"/>
      <c r="G10" s="448">
        <f t="shared" si="0"/>
        <v>0</v>
      </c>
      <c r="H10" s="449"/>
      <c r="I10" s="451">
        <v>10495</v>
      </c>
      <c r="J10" s="454"/>
      <c r="K10" s="447"/>
      <c r="L10" s="447"/>
      <c r="M10" s="447"/>
      <c r="N10" s="448">
        <f t="shared" si="1"/>
        <v>10495</v>
      </c>
    </row>
    <row r="11" spans="1:14" ht="12.75">
      <c r="A11" s="450" t="s">
        <v>497</v>
      </c>
      <c r="B11" s="451">
        <v>237</v>
      </c>
      <c r="C11" s="454"/>
      <c r="D11" s="447"/>
      <c r="E11" s="447"/>
      <c r="F11" s="447"/>
      <c r="G11" s="448">
        <f t="shared" si="0"/>
        <v>237</v>
      </c>
      <c r="H11" s="449"/>
      <c r="I11" s="451">
        <v>1341</v>
      </c>
      <c r="J11" s="454"/>
      <c r="K11" s="454"/>
      <c r="L11" s="454"/>
      <c r="M11" s="454"/>
      <c r="N11" s="448">
        <f t="shared" si="1"/>
        <v>1341</v>
      </c>
    </row>
    <row r="12" spans="1:14" ht="12.75">
      <c r="A12" s="450" t="s">
        <v>498</v>
      </c>
      <c r="B12" s="451">
        <v>46308</v>
      </c>
      <c r="C12" s="655">
        <v>413509</v>
      </c>
      <c r="D12" s="454"/>
      <c r="E12" s="453"/>
      <c r="F12" s="453"/>
      <c r="G12" s="448">
        <f t="shared" si="0"/>
        <v>459817</v>
      </c>
      <c r="H12" s="497" t="e">
        <f>SUM(#REF!)</f>
        <v>#REF!</v>
      </c>
      <c r="I12" s="451">
        <v>44825</v>
      </c>
      <c r="J12" s="454">
        <v>403521</v>
      </c>
      <c r="K12" s="454"/>
      <c r="L12" s="454"/>
      <c r="M12" s="454"/>
      <c r="N12" s="448">
        <f t="shared" si="1"/>
        <v>448346</v>
      </c>
    </row>
    <row r="13" spans="1:14" ht="12.75">
      <c r="A13" s="455" t="s">
        <v>645</v>
      </c>
      <c r="B13" s="470">
        <v>16282</v>
      </c>
      <c r="C13" s="462"/>
      <c r="D13" s="454"/>
      <c r="E13" s="456"/>
      <c r="F13" s="457"/>
      <c r="G13" s="458">
        <f t="shared" si="0"/>
        <v>16282</v>
      </c>
      <c r="H13" s="449"/>
      <c r="I13" s="451">
        <v>8417</v>
      </c>
      <c r="J13" s="454"/>
      <c r="K13" s="462"/>
      <c r="L13" s="462"/>
      <c r="M13" s="462"/>
      <c r="N13" s="458">
        <f t="shared" si="1"/>
        <v>8417</v>
      </c>
    </row>
    <row r="14" spans="1:14" ht="12.75">
      <c r="A14" s="445" t="s">
        <v>474</v>
      </c>
      <c r="B14" s="451"/>
      <c r="C14" s="454"/>
      <c r="D14" s="454"/>
      <c r="E14" s="447"/>
      <c r="F14" s="459"/>
      <c r="G14" s="448">
        <f t="shared" si="0"/>
        <v>0</v>
      </c>
      <c r="H14" s="449"/>
      <c r="I14" s="451">
        <v>7965</v>
      </c>
      <c r="J14" s="454">
        <v>254</v>
      </c>
      <c r="K14" s="454"/>
      <c r="L14" s="454"/>
      <c r="M14" s="454"/>
      <c r="N14" s="448">
        <f t="shared" si="1"/>
        <v>8219</v>
      </c>
    </row>
    <row r="15" spans="1:14" ht="12.75">
      <c r="A15" s="445" t="s">
        <v>475</v>
      </c>
      <c r="B15" s="451">
        <v>500</v>
      </c>
      <c r="C15" s="454"/>
      <c r="D15" s="454"/>
      <c r="E15" s="447"/>
      <c r="F15" s="447"/>
      <c r="G15" s="448">
        <f t="shared" si="0"/>
        <v>500</v>
      </c>
      <c r="H15" s="449"/>
      <c r="I15" s="618">
        <v>2510</v>
      </c>
      <c r="J15" s="454"/>
      <c r="K15" s="454"/>
      <c r="L15" s="454"/>
      <c r="M15" s="454"/>
      <c r="N15" s="448">
        <f t="shared" si="1"/>
        <v>2510</v>
      </c>
    </row>
    <row r="16" spans="1:14" ht="12.75">
      <c r="A16" s="445" t="s">
        <v>476</v>
      </c>
      <c r="B16" s="451">
        <v>19894</v>
      </c>
      <c r="C16" s="454"/>
      <c r="D16" s="454"/>
      <c r="E16" s="447"/>
      <c r="F16" s="447"/>
      <c r="G16" s="448">
        <f t="shared" si="0"/>
        <v>19894</v>
      </c>
      <c r="H16" s="449"/>
      <c r="I16" s="451">
        <v>16212</v>
      </c>
      <c r="J16" s="454"/>
      <c r="K16" s="454"/>
      <c r="L16" s="454"/>
      <c r="M16" s="454"/>
      <c r="N16" s="448">
        <f aca="true" t="shared" si="2" ref="N16:N45">SUM(I16:M16)</f>
        <v>16212</v>
      </c>
    </row>
    <row r="17" spans="1:14" ht="12.75">
      <c r="A17" s="445" t="s">
        <v>477</v>
      </c>
      <c r="B17" s="470"/>
      <c r="C17" s="462"/>
      <c r="D17" s="462"/>
      <c r="E17" s="456"/>
      <c r="F17" s="456"/>
      <c r="G17" s="458">
        <f t="shared" si="0"/>
        <v>0</v>
      </c>
      <c r="H17" s="460"/>
      <c r="I17" s="451">
        <v>25063</v>
      </c>
      <c r="J17" s="454">
        <v>1366</v>
      </c>
      <c r="K17" s="462"/>
      <c r="L17" s="462"/>
      <c r="M17" s="462"/>
      <c r="N17" s="458">
        <f t="shared" si="2"/>
        <v>26429</v>
      </c>
    </row>
    <row r="18" spans="1:14" ht="12.75">
      <c r="A18" s="461" t="s">
        <v>478</v>
      </c>
      <c r="B18" s="470"/>
      <c r="C18" s="462"/>
      <c r="D18" s="462"/>
      <c r="E18" s="456"/>
      <c r="F18" s="456"/>
      <c r="G18" s="458">
        <f t="shared" si="0"/>
        <v>0</v>
      </c>
      <c r="H18" s="460"/>
      <c r="I18" s="451">
        <v>500</v>
      </c>
      <c r="J18" s="462"/>
      <c r="K18" s="462"/>
      <c r="L18" s="462"/>
      <c r="M18" s="462"/>
      <c r="N18" s="458">
        <f t="shared" si="2"/>
        <v>500</v>
      </c>
    </row>
    <row r="19" spans="1:14" ht="12.75">
      <c r="A19" s="463" t="s">
        <v>479</v>
      </c>
      <c r="B19" s="451">
        <f>SUM(B20:B22)</f>
        <v>294863</v>
      </c>
      <c r="C19" s="454">
        <f>SUM(C20:C22)</f>
        <v>0</v>
      </c>
      <c r="D19" s="454">
        <f>SUM(D20:D22)</f>
        <v>0</v>
      </c>
      <c r="E19" s="464"/>
      <c r="F19" s="453"/>
      <c r="G19" s="458">
        <f>SUM(G20:G22)</f>
        <v>294863</v>
      </c>
      <c r="H19" s="460"/>
      <c r="I19" s="470"/>
      <c r="J19" s="462"/>
      <c r="K19" s="462">
        <f>SUM(K20:K22)</f>
        <v>0</v>
      </c>
      <c r="L19" s="462"/>
      <c r="M19" s="462"/>
      <c r="N19" s="458">
        <f t="shared" si="2"/>
        <v>0</v>
      </c>
    </row>
    <row r="20" spans="1:14" ht="12.75">
      <c r="A20" s="465" t="s">
        <v>499</v>
      </c>
      <c r="B20" s="451">
        <v>260198</v>
      </c>
      <c r="C20" s="462"/>
      <c r="D20" s="532"/>
      <c r="E20" s="462"/>
      <c r="F20" s="456"/>
      <c r="G20" s="466">
        <f aca="true" t="shared" si="3" ref="G20:G26">SUM(B20:F20)</f>
        <v>260198</v>
      </c>
      <c r="H20" s="460"/>
      <c r="I20" s="470"/>
      <c r="J20" s="462"/>
      <c r="K20" s="462"/>
      <c r="L20" s="462"/>
      <c r="M20" s="462"/>
      <c r="N20" s="466">
        <f t="shared" si="2"/>
        <v>0</v>
      </c>
    </row>
    <row r="21" spans="1:14" ht="12.75">
      <c r="A21" s="465" t="s">
        <v>480</v>
      </c>
      <c r="B21" s="451">
        <v>26000</v>
      </c>
      <c r="C21" s="462"/>
      <c r="D21" s="462"/>
      <c r="E21" s="462"/>
      <c r="F21" s="456"/>
      <c r="G21" s="466">
        <f t="shared" si="3"/>
        <v>26000</v>
      </c>
      <c r="H21" s="460"/>
      <c r="I21" s="470"/>
      <c r="J21" s="462"/>
      <c r="K21" s="462"/>
      <c r="L21" s="462"/>
      <c r="M21" s="462"/>
      <c r="N21" s="466">
        <f t="shared" si="2"/>
        <v>0</v>
      </c>
    </row>
    <row r="22" spans="1:14" ht="12.75">
      <c r="A22" s="465" t="s">
        <v>646</v>
      </c>
      <c r="B22" s="451">
        <v>8665</v>
      </c>
      <c r="C22" s="462"/>
      <c r="D22" s="532"/>
      <c r="E22" s="462"/>
      <c r="F22" s="456"/>
      <c r="G22" s="466">
        <f t="shared" si="3"/>
        <v>8665</v>
      </c>
      <c r="H22" s="460"/>
      <c r="I22" s="470"/>
      <c r="J22" s="462"/>
      <c r="K22" s="462"/>
      <c r="L22" s="462"/>
      <c r="M22" s="462"/>
      <c r="N22" s="466">
        <f t="shared" si="2"/>
        <v>0</v>
      </c>
    </row>
    <row r="23" spans="1:14" ht="12.75">
      <c r="A23" s="467" t="s">
        <v>511</v>
      </c>
      <c r="B23" s="470"/>
      <c r="C23" s="462"/>
      <c r="D23" s="462"/>
      <c r="E23" s="462"/>
      <c r="F23" s="456"/>
      <c r="G23" s="466">
        <f t="shared" si="3"/>
        <v>0</v>
      </c>
      <c r="H23" s="460"/>
      <c r="I23" s="451"/>
      <c r="J23" s="454"/>
      <c r="K23" s="462"/>
      <c r="L23" s="462"/>
      <c r="M23" s="462"/>
      <c r="N23" s="466">
        <f t="shared" si="2"/>
        <v>0</v>
      </c>
    </row>
    <row r="24" spans="1:14" ht="12.75">
      <c r="A24" s="445" t="s">
        <v>514</v>
      </c>
      <c r="B24" s="470"/>
      <c r="C24" s="462"/>
      <c r="D24" s="462"/>
      <c r="E24" s="456"/>
      <c r="F24" s="456"/>
      <c r="G24" s="458">
        <f t="shared" si="3"/>
        <v>0</v>
      </c>
      <c r="H24" s="460"/>
      <c r="I24" s="451"/>
      <c r="J24" s="462"/>
      <c r="K24" s="462"/>
      <c r="L24" s="462"/>
      <c r="M24" s="462"/>
      <c r="N24" s="458">
        <f t="shared" si="2"/>
        <v>0</v>
      </c>
    </row>
    <row r="25" spans="1:14" ht="12.75">
      <c r="A25" s="445" t="s">
        <v>481</v>
      </c>
      <c r="B25" s="470"/>
      <c r="C25" s="462"/>
      <c r="D25" s="462"/>
      <c r="E25" s="456"/>
      <c r="F25" s="456"/>
      <c r="G25" s="458">
        <f t="shared" si="3"/>
        <v>0</v>
      </c>
      <c r="H25" s="460"/>
      <c r="I25" s="451">
        <v>30080</v>
      </c>
      <c r="J25" s="462"/>
      <c r="K25" s="462"/>
      <c r="L25" s="462"/>
      <c r="M25" s="462"/>
      <c r="N25" s="458">
        <f t="shared" si="2"/>
        <v>30080</v>
      </c>
    </row>
    <row r="26" spans="1:14" ht="13.5" customHeight="1">
      <c r="A26" s="472" t="s">
        <v>482</v>
      </c>
      <c r="B26" s="619">
        <v>15090</v>
      </c>
      <c r="C26" s="474"/>
      <c r="D26" s="495"/>
      <c r="E26" s="494"/>
      <c r="F26" s="519">
        <v>188603</v>
      </c>
      <c r="G26" s="476">
        <f t="shared" si="3"/>
        <v>203693</v>
      </c>
      <c r="H26" s="460"/>
      <c r="I26" s="619">
        <v>187274</v>
      </c>
      <c r="J26" s="474">
        <v>6533</v>
      </c>
      <c r="K26" s="474"/>
      <c r="L26" s="495"/>
      <c r="M26" s="495"/>
      <c r="N26" s="476">
        <f t="shared" si="2"/>
        <v>193807</v>
      </c>
    </row>
    <row r="27" spans="1:14" ht="12.75">
      <c r="A27" s="463" t="s">
        <v>500</v>
      </c>
      <c r="B27" s="451">
        <f>SUM(B28:B29)</f>
        <v>1141934</v>
      </c>
      <c r="C27" s="454">
        <f>SUM(C28:C29)</f>
        <v>703</v>
      </c>
      <c r="D27" s="453">
        <f>SUM(D28:D29)</f>
        <v>0</v>
      </c>
      <c r="E27" s="453"/>
      <c r="F27" s="453"/>
      <c r="G27" s="458">
        <f>SUM(G28:G29)</f>
        <v>1142637</v>
      </c>
      <c r="H27" s="496"/>
      <c r="I27" s="470">
        <f>SUM(I28:I29)</f>
        <v>42173</v>
      </c>
      <c r="J27" s="470">
        <f>SUM(J28:J29)</f>
        <v>0</v>
      </c>
      <c r="K27" s="470">
        <f>SUM(K28:K29)</f>
        <v>0</v>
      </c>
      <c r="L27" s="470">
        <f>SUM(L28:L29)</f>
        <v>0</v>
      </c>
      <c r="M27" s="470">
        <f>SUM(M28:M29)</f>
        <v>0</v>
      </c>
      <c r="N27" s="458">
        <f t="shared" si="2"/>
        <v>42173</v>
      </c>
    </row>
    <row r="28" spans="1:14" ht="12.75">
      <c r="A28" s="465" t="s">
        <v>501</v>
      </c>
      <c r="B28" s="618">
        <v>854185</v>
      </c>
      <c r="C28" s="454"/>
      <c r="D28" s="462"/>
      <c r="E28" s="462"/>
      <c r="F28" s="462"/>
      <c r="G28" s="466">
        <f aca="true" t="shared" si="4" ref="G28:G47">SUM(B28:F28)</f>
        <v>854185</v>
      </c>
      <c r="H28" s="460"/>
      <c r="I28" s="451"/>
      <c r="J28" s="462"/>
      <c r="K28" s="462"/>
      <c r="L28" s="462"/>
      <c r="M28" s="462"/>
      <c r="N28" s="471">
        <f t="shared" si="2"/>
        <v>0</v>
      </c>
    </row>
    <row r="29" spans="1:14" ht="12.75">
      <c r="A29" s="465" t="s">
        <v>502</v>
      </c>
      <c r="B29" s="656">
        <v>287749</v>
      </c>
      <c r="C29" s="454">
        <v>703</v>
      </c>
      <c r="D29" s="454"/>
      <c r="E29" s="462"/>
      <c r="F29" s="462"/>
      <c r="G29" s="466">
        <f t="shared" si="4"/>
        <v>288452</v>
      </c>
      <c r="H29" s="460"/>
      <c r="I29" s="451">
        <v>42173</v>
      </c>
      <c r="J29" s="462"/>
      <c r="K29" s="462"/>
      <c r="L29" s="462"/>
      <c r="M29" s="462"/>
      <c r="N29" s="471">
        <f t="shared" si="2"/>
        <v>42173</v>
      </c>
    </row>
    <row r="30" spans="1:14" ht="12.75">
      <c r="A30" s="445" t="s">
        <v>483</v>
      </c>
      <c r="B30" s="451">
        <v>100204</v>
      </c>
      <c r="C30" s="454"/>
      <c r="D30" s="454"/>
      <c r="E30" s="454"/>
      <c r="F30" s="454"/>
      <c r="G30" s="448">
        <f t="shared" si="4"/>
        <v>100204</v>
      </c>
      <c r="H30" s="449"/>
      <c r="I30" s="451">
        <v>105807</v>
      </c>
      <c r="J30" s="454">
        <v>2952</v>
      </c>
      <c r="K30" s="454"/>
      <c r="L30" s="454"/>
      <c r="M30" s="502">
        <v>53582</v>
      </c>
      <c r="N30" s="458">
        <f t="shared" si="2"/>
        <v>162341</v>
      </c>
    </row>
    <row r="31" spans="1:14" ht="12.75">
      <c r="A31" s="445" t="s">
        <v>503</v>
      </c>
      <c r="B31" s="470"/>
      <c r="C31" s="462"/>
      <c r="D31" s="462"/>
      <c r="E31" s="462"/>
      <c r="F31" s="462"/>
      <c r="G31" s="458">
        <f t="shared" si="4"/>
        <v>0</v>
      </c>
      <c r="H31" s="460"/>
      <c r="I31" s="451"/>
      <c r="J31" s="454"/>
      <c r="K31" s="502">
        <v>1127778</v>
      </c>
      <c r="L31" s="454"/>
      <c r="M31" s="454"/>
      <c r="N31" s="458">
        <f t="shared" si="2"/>
        <v>1127778</v>
      </c>
    </row>
    <row r="32" spans="1:14" ht="12.75">
      <c r="A32" s="445" t="s">
        <v>484</v>
      </c>
      <c r="B32" s="451"/>
      <c r="C32" s="454"/>
      <c r="D32" s="454"/>
      <c r="E32" s="454"/>
      <c r="F32" s="454"/>
      <c r="G32" s="458">
        <f t="shared" si="4"/>
        <v>0</v>
      </c>
      <c r="H32" s="460"/>
      <c r="I32" s="451">
        <v>613</v>
      </c>
      <c r="J32" s="454"/>
      <c r="K32" s="454"/>
      <c r="L32" s="454"/>
      <c r="M32" s="454"/>
      <c r="N32" s="458">
        <f t="shared" si="2"/>
        <v>613</v>
      </c>
    </row>
    <row r="33" spans="1:14" ht="12.75">
      <c r="A33" s="472" t="s">
        <v>485</v>
      </c>
      <c r="B33" s="473"/>
      <c r="C33" s="474"/>
      <c r="D33" s="474"/>
      <c r="E33" s="474"/>
      <c r="F33" s="474"/>
      <c r="G33" s="458">
        <f t="shared" si="4"/>
        <v>0</v>
      </c>
      <c r="H33" s="460"/>
      <c r="I33" s="473">
        <v>985</v>
      </c>
      <c r="J33" s="474"/>
      <c r="K33" s="474"/>
      <c r="L33" s="474"/>
      <c r="M33" s="474"/>
      <c r="N33" s="458">
        <f t="shared" si="2"/>
        <v>985</v>
      </c>
    </row>
    <row r="34" spans="1:14" ht="12.75">
      <c r="A34" s="472" t="s">
        <v>505</v>
      </c>
      <c r="B34" s="473"/>
      <c r="C34" s="474"/>
      <c r="D34" s="474"/>
      <c r="E34" s="474"/>
      <c r="F34" s="474"/>
      <c r="G34" s="458">
        <f t="shared" si="4"/>
        <v>0</v>
      </c>
      <c r="H34" s="460"/>
      <c r="I34" s="473"/>
      <c r="J34" s="474"/>
      <c r="K34" s="474"/>
      <c r="L34" s="474"/>
      <c r="M34" s="474"/>
      <c r="N34" s="448">
        <f t="shared" si="2"/>
        <v>0</v>
      </c>
    </row>
    <row r="35" spans="1:14" ht="12.75">
      <c r="A35" s="472" t="s">
        <v>506</v>
      </c>
      <c r="B35" s="473"/>
      <c r="C35" s="474"/>
      <c r="D35" s="474"/>
      <c r="E35" s="474"/>
      <c r="F35" s="474"/>
      <c r="G35" s="458">
        <f t="shared" si="4"/>
        <v>0</v>
      </c>
      <c r="H35" s="460"/>
      <c r="I35" s="473">
        <v>5745</v>
      </c>
      <c r="J35" s="474"/>
      <c r="K35" s="474"/>
      <c r="L35" s="474"/>
      <c r="M35" s="474"/>
      <c r="N35" s="448">
        <f t="shared" si="2"/>
        <v>5745</v>
      </c>
    </row>
    <row r="36" spans="1:14" ht="12.75">
      <c r="A36" s="472" t="s">
        <v>507</v>
      </c>
      <c r="B36" s="473">
        <v>837</v>
      </c>
      <c r="C36" s="474"/>
      <c r="D36" s="474"/>
      <c r="E36" s="474"/>
      <c r="F36" s="474"/>
      <c r="G36" s="458">
        <f t="shared" si="4"/>
        <v>837</v>
      </c>
      <c r="H36" s="460"/>
      <c r="I36" s="473">
        <v>12854</v>
      </c>
      <c r="J36" s="474"/>
      <c r="K36" s="474"/>
      <c r="L36" s="474"/>
      <c r="M36" s="474"/>
      <c r="N36" s="448">
        <f t="shared" si="2"/>
        <v>12854</v>
      </c>
    </row>
    <row r="37" spans="1:14" ht="12.75">
      <c r="A37" s="472" t="s">
        <v>648</v>
      </c>
      <c r="B37" s="473"/>
      <c r="C37" s="474"/>
      <c r="D37" s="474"/>
      <c r="E37" s="474"/>
      <c r="F37" s="474"/>
      <c r="G37" s="458">
        <f t="shared" si="4"/>
        <v>0</v>
      </c>
      <c r="H37" s="460"/>
      <c r="I37" s="473">
        <v>64000</v>
      </c>
      <c r="J37" s="474"/>
      <c r="K37" s="474"/>
      <c r="L37" s="474"/>
      <c r="M37" s="474"/>
      <c r="N37" s="448">
        <f t="shared" si="2"/>
        <v>64000</v>
      </c>
    </row>
    <row r="38" spans="1:14" ht="12.75">
      <c r="A38" s="472" t="s">
        <v>486</v>
      </c>
      <c r="B38" s="473"/>
      <c r="C38" s="474"/>
      <c r="D38" s="474"/>
      <c r="E38" s="474"/>
      <c r="F38" s="474"/>
      <c r="G38" s="458">
        <f t="shared" si="4"/>
        <v>0</v>
      </c>
      <c r="H38" s="460"/>
      <c r="I38" s="473">
        <v>500</v>
      </c>
      <c r="J38" s="474"/>
      <c r="K38" s="474"/>
      <c r="L38" s="474"/>
      <c r="M38" s="474"/>
      <c r="N38" s="448">
        <f t="shared" si="2"/>
        <v>500</v>
      </c>
    </row>
    <row r="39" spans="1:14" ht="12.75">
      <c r="A39" s="472" t="s">
        <v>487</v>
      </c>
      <c r="B39" s="473"/>
      <c r="C39" s="474"/>
      <c r="D39" s="474"/>
      <c r="E39" s="474"/>
      <c r="F39" s="474"/>
      <c r="G39" s="458">
        <f t="shared" si="4"/>
        <v>0</v>
      </c>
      <c r="H39" s="460"/>
      <c r="I39" s="473">
        <v>400</v>
      </c>
      <c r="J39" s="474"/>
      <c r="K39" s="474"/>
      <c r="L39" s="474"/>
      <c r="M39" s="474"/>
      <c r="N39" s="448">
        <f t="shared" si="2"/>
        <v>400</v>
      </c>
    </row>
    <row r="40" spans="1:14" ht="12.75">
      <c r="A40" s="472" t="s">
        <v>488</v>
      </c>
      <c r="B40" s="473">
        <v>500</v>
      </c>
      <c r="C40" s="474"/>
      <c r="D40" s="474"/>
      <c r="E40" s="474"/>
      <c r="F40" s="474"/>
      <c r="G40" s="458">
        <f t="shared" si="4"/>
        <v>500</v>
      </c>
      <c r="H40" s="460"/>
      <c r="I40" s="473"/>
      <c r="J40" s="474"/>
      <c r="K40" s="474"/>
      <c r="L40" s="474"/>
      <c r="M40" s="474"/>
      <c r="N40" s="448">
        <f t="shared" si="2"/>
        <v>0</v>
      </c>
    </row>
    <row r="41" spans="1:14" ht="12.75">
      <c r="A41" s="511" t="s">
        <v>489</v>
      </c>
      <c r="B41" s="473"/>
      <c r="C41" s="474"/>
      <c r="D41" s="474"/>
      <c r="E41" s="474"/>
      <c r="F41" s="474"/>
      <c r="G41" s="458">
        <f t="shared" si="4"/>
        <v>0</v>
      </c>
      <c r="H41" s="460"/>
      <c r="I41" s="619">
        <v>13237</v>
      </c>
      <c r="J41" s="620">
        <v>11194</v>
      </c>
      <c r="K41" s="505"/>
      <c r="L41" s="474"/>
      <c r="M41" s="474"/>
      <c r="N41" s="448">
        <f t="shared" si="2"/>
        <v>24431</v>
      </c>
    </row>
    <row r="42" spans="1:14" ht="12.75">
      <c r="A42" s="475" t="s">
        <v>490</v>
      </c>
      <c r="B42" s="473">
        <v>90</v>
      </c>
      <c r="C42" s="474">
        <v>5918</v>
      </c>
      <c r="D42" s="474"/>
      <c r="E42" s="474"/>
      <c r="F42" s="474"/>
      <c r="G42" s="458">
        <f t="shared" si="4"/>
        <v>6008</v>
      </c>
      <c r="H42" s="460"/>
      <c r="I42" s="473">
        <v>1424</v>
      </c>
      <c r="J42" s="620">
        <v>7932</v>
      </c>
      <c r="K42" s="474"/>
      <c r="L42" s="474"/>
      <c r="M42" s="474"/>
      <c r="N42" s="448">
        <f t="shared" si="2"/>
        <v>9356</v>
      </c>
    </row>
    <row r="43" spans="1:14" ht="12.75">
      <c r="A43" s="511" t="s">
        <v>0</v>
      </c>
      <c r="B43" s="473"/>
      <c r="C43" s="474"/>
      <c r="D43" s="474"/>
      <c r="E43" s="474"/>
      <c r="F43" s="474"/>
      <c r="G43" s="458">
        <f t="shared" si="4"/>
        <v>0</v>
      </c>
      <c r="H43" s="460"/>
      <c r="I43" s="473"/>
      <c r="J43" s="474"/>
      <c r="K43" s="474"/>
      <c r="L43" s="474"/>
      <c r="M43" s="474"/>
      <c r="N43" s="448">
        <f t="shared" si="2"/>
        <v>0</v>
      </c>
    </row>
    <row r="44" spans="1:14" ht="12.75">
      <c r="A44" s="475" t="s">
        <v>512</v>
      </c>
      <c r="B44" s="473">
        <v>367538</v>
      </c>
      <c r="C44" s="474">
        <v>445</v>
      </c>
      <c r="D44" s="474"/>
      <c r="E44" s="474"/>
      <c r="F44" s="474"/>
      <c r="G44" s="458">
        <f t="shared" si="4"/>
        <v>367983</v>
      </c>
      <c r="H44" s="460"/>
      <c r="I44" s="619">
        <v>407065</v>
      </c>
      <c r="J44" s="474">
        <v>12592</v>
      </c>
      <c r="K44" s="474"/>
      <c r="L44" s="474"/>
      <c r="M44" s="474"/>
      <c r="N44" s="448">
        <f t="shared" si="2"/>
        <v>419657</v>
      </c>
    </row>
    <row r="45" spans="1:14" ht="12.75">
      <c r="A45" s="511" t="s">
        <v>513</v>
      </c>
      <c r="B45" s="473"/>
      <c r="C45" s="474"/>
      <c r="D45" s="474"/>
      <c r="E45" s="474"/>
      <c r="F45" s="474"/>
      <c r="G45" s="458">
        <f t="shared" si="4"/>
        <v>0</v>
      </c>
      <c r="H45" s="460"/>
      <c r="I45" s="473"/>
      <c r="J45" s="474"/>
      <c r="K45" s="474"/>
      <c r="L45" s="474"/>
      <c r="M45" s="474"/>
      <c r="N45" s="448">
        <f t="shared" si="2"/>
        <v>0</v>
      </c>
    </row>
    <row r="46" spans="1:14" ht="12.75">
      <c r="A46" s="472" t="s">
        <v>1</v>
      </c>
      <c r="B46" s="473"/>
      <c r="C46" s="474"/>
      <c r="D46" s="474"/>
      <c r="E46" s="474"/>
      <c r="F46" s="474"/>
      <c r="G46" s="476">
        <f t="shared" si="4"/>
        <v>0</v>
      </c>
      <c r="H46" s="460"/>
      <c r="I46" s="473"/>
      <c r="J46" s="474"/>
      <c r="K46" s="474"/>
      <c r="L46" s="474"/>
      <c r="M46" s="474"/>
      <c r="N46" s="477"/>
    </row>
    <row r="47" spans="1:14" ht="13.5" thickBot="1">
      <c r="A47" s="472" t="s">
        <v>647</v>
      </c>
      <c r="B47" s="473">
        <v>100</v>
      </c>
      <c r="C47" s="474"/>
      <c r="D47" s="474"/>
      <c r="E47" s="474"/>
      <c r="F47" s="474"/>
      <c r="G47" s="476">
        <f t="shared" si="4"/>
        <v>100</v>
      </c>
      <c r="H47" s="460"/>
      <c r="I47" s="473">
        <v>226</v>
      </c>
      <c r="J47" s="474"/>
      <c r="K47" s="474"/>
      <c r="L47" s="474"/>
      <c r="M47" s="474"/>
      <c r="N47" s="477">
        <f>SUM(I47:M47)</f>
        <v>226</v>
      </c>
    </row>
    <row r="48" spans="1:14" ht="12.75">
      <c r="A48" s="478" t="s">
        <v>48</v>
      </c>
      <c r="B48" s="479">
        <f>SUM(B9:B12,B13:B19,B24:B27,B30:B47,B23)</f>
        <v>2015337</v>
      </c>
      <c r="C48" s="479">
        <f>SUM(C9:C12,C13:C19,C24:C27,C30:C47,C23)</f>
        <v>420575</v>
      </c>
      <c r="D48" s="479">
        <f>SUM(D9:D12,D13:D19,D24:D27,D30:D47,D23)</f>
        <v>0</v>
      </c>
      <c r="E48" s="479">
        <f>SUM(E9:E12,E13:E19,E24:E27,E30:E47,E23)</f>
        <v>0</v>
      </c>
      <c r="F48" s="479">
        <f>SUM(F9:F12,F13:F19,F24:F27,F30:F47,F23)</f>
        <v>188603</v>
      </c>
      <c r="G48" s="479">
        <f>SUM(G9:G12,G13:G19,G24:G27,G30:G36,G37:G47,G23)</f>
        <v>2624515</v>
      </c>
      <c r="H48" s="479" t="e">
        <f>SUM(H9:H12,H14:H19,H24:H27,H30:H36,H37:H47)</f>
        <v>#REF!</v>
      </c>
      <c r="I48" s="479">
        <f aca="true" t="shared" si="5" ref="I48:N48">SUM(I9:I12,I13:I19,I24:I27,I30:I47,I23)</f>
        <v>989711</v>
      </c>
      <c r="J48" s="479">
        <f t="shared" si="5"/>
        <v>453444</v>
      </c>
      <c r="K48" s="479">
        <f t="shared" si="5"/>
        <v>1127778</v>
      </c>
      <c r="L48" s="479">
        <f t="shared" si="5"/>
        <v>0</v>
      </c>
      <c r="M48" s="479">
        <f t="shared" si="5"/>
        <v>53582</v>
      </c>
      <c r="N48" s="480">
        <f t="shared" si="5"/>
        <v>2624515</v>
      </c>
    </row>
    <row r="49" spans="1:14" ht="12.75">
      <c r="A49" s="481" t="s">
        <v>491</v>
      </c>
      <c r="B49" s="446"/>
      <c r="C49" s="447"/>
      <c r="D49" s="447"/>
      <c r="E49" s="447"/>
      <c r="F49" s="447"/>
      <c r="G49" s="448"/>
      <c r="H49" s="482"/>
      <c r="I49" s="452"/>
      <c r="J49" s="454"/>
      <c r="K49" s="464">
        <v>1127778</v>
      </c>
      <c r="L49" s="447"/>
      <c r="M49" s="447"/>
      <c r="N49" s="483">
        <f>SUM(I49:M49)</f>
        <v>1127778</v>
      </c>
    </row>
    <row r="50" spans="1:14" ht="13.5" thickBot="1">
      <c r="A50" s="484" t="s">
        <v>62</v>
      </c>
      <c r="B50" s="485">
        <f aca="true" t="shared" si="6" ref="B50:N50">B48-B49</f>
        <v>2015337</v>
      </c>
      <c r="C50" s="486">
        <f t="shared" si="6"/>
        <v>420575</v>
      </c>
      <c r="D50" s="486">
        <f t="shared" si="6"/>
        <v>0</v>
      </c>
      <c r="E50" s="486">
        <f t="shared" si="6"/>
        <v>0</v>
      </c>
      <c r="F50" s="486">
        <f t="shared" si="6"/>
        <v>188603</v>
      </c>
      <c r="G50" s="486">
        <f t="shared" si="6"/>
        <v>2624515</v>
      </c>
      <c r="H50" s="487" t="e">
        <f t="shared" si="6"/>
        <v>#REF!</v>
      </c>
      <c r="I50" s="485">
        <f t="shared" si="6"/>
        <v>989711</v>
      </c>
      <c r="J50" s="486">
        <f t="shared" si="6"/>
        <v>453444</v>
      </c>
      <c r="K50" s="486">
        <f t="shared" si="6"/>
        <v>0</v>
      </c>
      <c r="L50" s="486">
        <f t="shared" si="6"/>
        <v>0</v>
      </c>
      <c r="M50" s="486">
        <f t="shared" si="6"/>
        <v>53582</v>
      </c>
      <c r="N50" s="488">
        <f t="shared" si="6"/>
        <v>1496737</v>
      </c>
    </row>
    <row r="51" spans="1:14" ht="12.75">
      <c r="A51" s="489"/>
      <c r="B51" s="490"/>
      <c r="C51" s="490"/>
      <c r="D51" s="490"/>
      <c r="E51" s="490"/>
      <c r="F51" s="490"/>
      <c r="G51" s="469"/>
      <c r="H51" s="469"/>
      <c r="I51" s="491"/>
      <c r="J51" s="490"/>
      <c r="K51" s="492"/>
      <c r="L51" s="491"/>
      <c r="M51" s="491"/>
      <c r="N51" s="468"/>
    </row>
    <row r="52" spans="1:14" ht="12.75">
      <c r="A52" s="489"/>
      <c r="B52" s="490"/>
      <c r="C52" s="490"/>
      <c r="D52" s="490"/>
      <c r="E52" s="490"/>
      <c r="F52" s="490"/>
      <c r="G52" s="469"/>
      <c r="H52" s="469"/>
      <c r="I52" s="490"/>
      <c r="J52" s="490"/>
      <c r="K52" s="492"/>
      <c r="L52" s="491"/>
      <c r="M52" s="491"/>
      <c r="N52" s="468"/>
    </row>
    <row r="53" spans="1:14" ht="12.75">
      <c r="A53" s="489"/>
      <c r="B53" s="490"/>
      <c r="C53" s="490"/>
      <c r="D53" s="490"/>
      <c r="E53" s="490"/>
      <c r="F53" s="490"/>
      <c r="G53" s="469"/>
      <c r="H53" s="469"/>
      <c r="I53" s="493"/>
      <c r="J53" s="490"/>
      <c r="K53" s="468"/>
      <c r="L53" s="490"/>
      <c r="M53" s="490"/>
      <c r="N53" s="468"/>
    </row>
    <row r="54" spans="1:14" ht="12.75">
      <c r="A54" s="489"/>
      <c r="B54" s="490"/>
      <c r="C54" s="490"/>
      <c r="D54" s="490"/>
      <c r="E54" s="490"/>
      <c r="F54" s="490"/>
      <c r="G54" s="469"/>
      <c r="H54" s="469"/>
      <c r="I54" s="490"/>
      <c r="J54" s="490"/>
      <c r="K54" s="468"/>
      <c r="L54" s="490"/>
      <c r="M54" s="490"/>
      <c r="N54" s="468"/>
    </row>
    <row r="55" spans="1:14" ht="12.75">
      <c r="A55" s="489"/>
      <c r="B55" s="490"/>
      <c r="C55" s="490"/>
      <c r="D55" s="490"/>
      <c r="E55" s="490"/>
      <c r="F55" s="490"/>
      <c r="G55" s="469"/>
      <c r="H55" s="469"/>
      <c r="I55" s="490"/>
      <c r="J55" s="490"/>
      <c r="K55" s="468"/>
      <c r="L55" s="490"/>
      <c r="M55" s="490"/>
      <c r="N55" s="468"/>
    </row>
    <row r="56" spans="1:14" ht="12.75">
      <c r="A56" s="489"/>
      <c r="B56" s="490"/>
      <c r="C56" s="490"/>
      <c r="D56" s="490"/>
      <c r="E56" s="490"/>
      <c r="F56" s="490"/>
      <c r="G56" s="469"/>
      <c r="H56" s="469"/>
      <c r="I56" s="490"/>
      <c r="J56" s="490"/>
      <c r="K56" s="468"/>
      <c r="L56" s="490"/>
      <c r="M56" s="490"/>
      <c r="N56" s="468"/>
    </row>
    <row r="57" spans="1:14" ht="12.75">
      <c r="A57" s="489"/>
      <c r="B57" s="490"/>
      <c r="C57" s="490"/>
      <c r="D57" s="490"/>
      <c r="E57" s="490"/>
      <c r="F57" s="490"/>
      <c r="G57" s="469"/>
      <c r="H57" s="469"/>
      <c r="I57" s="490"/>
      <c r="J57" s="490"/>
      <c r="K57" s="468"/>
      <c r="L57" s="490"/>
      <c r="M57" s="490"/>
      <c r="N57" s="468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&amp;R28. számú melléklet a 22/2015.(VI.29.) önkormányzati rendelethez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80">
    <tabColor rgb="FF92D050"/>
  </sheetPr>
  <dimension ref="A1:I159"/>
  <sheetViews>
    <sheetView zoomScaleSheetLayoutView="100" workbookViewId="0" topLeftCell="A130">
      <selection activeCell="F131" sqref="F131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6" customWidth="1"/>
    <col min="5" max="16384" width="9.375" style="266" customWidth="1"/>
  </cols>
  <sheetData>
    <row r="1" spans="1:3" ht="15.75" customHeight="1">
      <c r="A1" s="658" t="s">
        <v>10</v>
      </c>
      <c r="B1" s="658"/>
      <c r="C1" s="658"/>
    </row>
    <row r="2" spans="1:3" ht="15.75" customHeight="1" thickBot="1">
      <c r="A2" s="657" t="s">
        <v>140</v>
      </c>
      <c r="B2" s="657"/>
      <c r="C2" s="185" t="s">
        <v>182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67" customFormat="1" ht="12" customHeight="1" thickBot="1">
      <c r="A4" s="261" t="s">
        <v>535</v>
      </c>
      <c r="B4" s="262" t="s">
        <v>536</v>
      </c>
      <c r="C4" s="263" t="s">
        <v>537</v>
      </c>
    </row>
    <row r="5" spans="1:3" s="268" customFormat="1" ht="12" customHeight="1" thickBot="1">
      <c r="A5" s="19" t="s">
        <v>13</v>
      </c>
      <c r="B5" s="20" t="s">
        <v>205</v>
      </c>
      <c r="C5" s="176">
        <f>+C6+C7+C8+C9+C10+C11</f>
        <v>13713</v>
      </c>
    </row>
    <row r="6" spans="1:3" s="268" customFormat="1" ht="12" customHeight="1">
      <c r="A6" s="14" t="s">
        <v>91</v>
      </c>
      <c r="B6" s="269" t="s">
        <v>206</v>
      </c>
      <c r="C6" s="178"/>
    </row>
    <row r="7" spans="1:3" s="268" customFormat="1" ht="12" customHeight="1">
      <c r="A7" s="13" t="s">
        <v>92</v>
      </c>
      <c r="B7" s="270" t="s">
        <v>207</v>
      </c>
      <c r="C7" s="177"/>
    </row>
    <row r="8" spans="1:3" s="268" customFormat="1" ht="12" customHeight="1">
      <c r="A8" s="13" t="s">
        <v>93</v>
      </c>
      <c r="B8" s="270" t="s">
        <v>208</v>
      </c>
      <c r="C8" s="177"/>
    </row>
    <row r="9" spans="1:3" s="268" customFormat="1" ht="12" customHeight="1">
      <c r="A9" s="13" t="s">
        <v>94</v>
      </c>
      <c r="B9" s="270" t="s">
        <v>209</v>
      </c>
      <c r="C9" s="177"/>
    </row>
    <row r="10" spans="1:3" s="268" customFormat="1" ht="12" customHeight="1">
      <c r="A10" s="13" t="s">
        <v>137</v>
      </c>
      <c r="B10" s="172" t="s">
        <v>538</v>
      </c>
      <c r="C10" s="571">
        <v>13713</v>
      </c>
    </row>
    <row r="11" spans="1:3" s="268" customFormat="1" ht="12" customHeight="1" thickBot="1">
      <c r="A11" s="15" t="s">
        <v>95</v>
      </c>
      <c r="B11" s="173" t="s">
        <v>539</v>
      </c>
      <c r="C11" s="177"/>
    </row>
    <row r="12" spans="1:3" s="268" customFormat="1" ht="12" customHeight="1" thickBot="1">
      <c r="A12" s="19" t="s">
        <v>14</v>
      </c>
      <c r="B12" s="171" t="s">
        <v>210</v>
      </c>
      <c r="C12" s="176">
        <f>+C13+C14+C15+C16+C17</f>
        <v>178650</v>
      </c>
    </row>
    <row r="13" spans="1:3" s="268" customFormat="1" ht="12" customHeight="1">
      <c r="A13" s="14" t="s">
        <v>97</v>
      </c>
      <c r="B13" s="269" t="s">
        <v>211</v>
      </c>
      <c r="C13" s="178"/>
    </row>
    <row r="14" spans="1:3" s="268" customFormat="1" ht="12" customHeight="1">
      <c r="A14" s="13" t="s">
        <v>98</v>
      </c>
      <c r="B14" s="270" t="s">
        <v>212</v>
      </c>
      <c r="C14" s="177"/>
    </row>
    <row r="15" spans="1:3" s="268" customFormat="1" ht="12" customHeight="1">
      <c r="A15" s="13" t="s">
        <v>99</v>
      </c>
      <c r="B15" s="270" t="s">
        <v>381</v>
      </c>
      <c r="C15" s="177"/>
    </row>
    <row r="16" spans="1:3" s="268" customFormat="1" ht="12" customHeight="1">
      <c r="A16" s="13" t="s">
        <v>100</v>
      </c>
      <c r="B16" s="270" t="s">
        <v>382</v>
      </c>
      <c r="C16" s="177"/>
    </row>
    <row r="17" spans="1:3" s="268" customFormat="1" ht="12" customHeight="1">
      <c r="A17" s="13" t="s">
        <v>101</v>
      </c>
      <c r="B17" s="270" t="s">
        <v>213</v>
      </c>
      <c r="C17" s="571">
        <v>178650</v>
      </c>
    </row>
    <row r="18" spans="1:3" s="268" customFormat="1" ht="12" customHeight="1" thickBot="1">
      <c r="A18" s="15" t="s">
        <v>110</v>
      </c>
      <c r="B18" s="173" t="s">
        <v>214</v>
      </c>
      <c r="C18" s="258">
        <v>9589</v>
      </c>
    </row>
    <row r="19" spans="1:3" s="268" customFormat="1" ht="12" customHeight="1" thickBot="1">
      <c r="A19" s="19" t="s">
        <v>15</v>
      </c>
      <c r="B19" s="20" t="s">
        <v>215</v>
      </c>
      <c r="C19" s="176">
        <f>+C20+C21+C22+C23+C24</f>
        <v>37238</v>
      </c>
    </row>
    <row r="20" spans="1:3" s="268" customFormat="1" ht="12" customHeight="1">
      <c r="A20" s="14" t="s">
        <v>80</v>
      </c>
      <c r="B20" s="269" t="s">
        <v>216</v>
      </c>
      <c r="C20" s="178"/>
    </row>
    <row r="21" spans="1:3" s="268" customFormat="1" ht="12" customHeight="1">
      <c r="A21" s="13" t="s">
        <v>81</v>
      </c>
      <c r="B21" s="270" t="s">
        <v>217</v>
      </c>
      <c r="C21" s="177"/>
    </row>
    <row r="22" spans="1:3" s="268" customFormat="1" ht="12" customHeight="1">
      <c r="A22" s="13" t="s">
        <v>82</v>
      </c>
      <c r="B22" s="270" t="s">
        <v>383</v>
      </c>
      <c r="C22" s="177"/>
    </row>
    <row r="23" spans="1:3" s="268" customFormat="1" ht="12" customHeight="1">
      <c r="A23" s="13" t="s">
        <v>83</v>
      </c>
      <c r="B23" s="270" t="s">
        <v>384</v>
      </c>
      <c r="C23" s="177"/>
    </row>
    <row r="24" spans="1:3" s="268" customFormat="1" ht="12" customHeight="1">
      <c r="A24" s="13" t="s">
        <v>149</v>
      </c>
      <c r="B24" s="270" t="s">
        <v>218</v>
      </c>
      <c r="C24" s="571">
        <v>37238</v>
      </c>
    </row>
    <row r="25" spans="1:3" s="268" customFormat="1" ht="12" customHeight="1" thickBot="1">
      <c r="A25" s="15" t="s">
        <v>150</v>
      </c>
      <c r="B25" s="271" t="s">
        <v>219</v>
      </c>
      <c r="C25" s="258">
        <v>37148</v>
      </c>
    </row>
    <row r="26" spans="1:3" s="268" customFormat="1" ht="12" customHeight="1" thickBot="1">
      <c r="A26" s="19" t="s">
        <v>151</v>
      </c>
      <c r="B26" s="20" t="s">
        <v>220</v>
      </c>
      <c r="C26" s="181">
        <f>+C27+C31+C32+C33</f>
        <v>0</v>
      </c>
    </row>
    <row r="27" spans="1:3" s="268" customFormat="1" ht="12" customHeight="1">
      <c r="A27" s="14" t="s">
        <v>221</v>
      </c>
      <c r="B27" s="269" t="s">
        <v>540</v>
      </c>
      <c r="C27" s="264">
        <f>+C28+C29+C30</f>
        <v>0</v>
      </c>
    </row>
    <row r="28" spans="1:3" s="268" customFormat="1" ht="12" customHeight="1">
      <c r="A28" s="13" t="s">
        <v>222</v>
      </c>
      <c r="B28" s="270" t="s">
        <v>227</v>
      </c>
      <c r="C28" s="177"/>
    </row>
    <row r="29" spans="1:3" s="268" customFormat="1" ht="12" customHeight="1">
      <c r="A29" s="13" t="s">
        <v>223</v>
      </c>
      <c r="B29" s="270" t="s">
        <v>228</v>
      </c>
      <c r="C29" s="177"/>
    </row>
    <row r="30" spans="1:3" s="268" customFormat="1" ht="12" customHeight="1">
      <c r="A30" s="13" t="s">
        <v>541</v>
      </c>
      <c r="B30" s="539" t="s">
        <v>542</v>
      </c>
      <c r="C30" s="177"/>
    </row>
    <row r="31" spans="1:3" s="268" customFormat="1" ht="12" customHeight="1">
      <c r="A31" s="13" t="s">
        <v>224</v>
      </c>
      <c r="B31" s="270" t="s">
        <v>229</v>
      </c>
      <c r="C31" s="177"/>
    </row>
    <row r="32" spans="1:3" s="268" customFormat="1" ht="12" customHeight="1">
      <c r="A32" s="13" t="s">
        <v>225</v>
      </c>
      <c r="B32" s="270" t="s">
        <v>230</v>
      </c>
      <c r="C32" s="177"/>
    </row>
    <row r="33" spans="1:3" s="268" customFormat="1" ht="12" customHeight="1" thickBot="1">
      <c r="A33" s="15" t="s">
        <v>226</v>
      </c>
      <c r="B33" s="271" t="s">
        <v>231</v>
      </c>
      <c r="C33" s="179"/>
    </row>
    <row r="34" spans="1:3" s="268" customFormat="1" ht="12" customHeight="1" thickBot="1">
      <c r="A34" s="19" t="s">
        <v>17</v>
      </c>
      <c r="B34" s="20" t="s">
        <v>543</v>
      </c>
      <c r="C34" s="176">
        <f>SUM(C35:C45)</f>
        <v>231528</v>
      </c>
    </row>
    <row r="35" spans="1:3" s="268" customFormat="1" ht="12" customHeight="1">
      <c r="A35" s="14" t="s">
        <v>84</v>
      </c>
      <c r="B35" s="269" t="s">
        <v>234</v>
      </c>
      <c r="C35" s="178">
        <v>12820</v>
      </c>
    </row>
    <row r="36" spans="1:3" s="268" customFormat="1" ht="12" customHeight="1">
      <c r="A36" s="13" t="s">
        <v>85</v>
      </c>
      <c r="B36" s="270" t="s">
        <v>235</v>
      </c>
      <c r="C36" s="571">
        <v>43948</v>
      </c>
    </row>
    <row r="37" spans="1:3" s="268" customFormat="1" ht="12" customHeight="1">
      <c r="A37" s="13" t="s">
        <v>86</v>
      </c>
      <c r="B37" s="270" t="s">
        <v>236</v>
      </c>
      <c r="C37" s="571">
        <v>10974</v>
      </c>
    </row>
    <row r="38" spans="1:3" s="268" customFormat="1" ht="12" customHeight="1">
      <c r="A38" s="13" t="s">
        <v>153</v>
      </c>
      <c r="B38" s="270" t="s">
        <v>237</v>
      </c>
      <c r="C38" s="180"/>
    </row>
    <row r="39" spans="1:3" s="268" customFormat="1" ht="12" customHeight="1">
      <c r="A39" s="13" t="s">
        <v>154</v>
      </c>
      <c r="B39" s="270" t="s">
        <v>238</v>
      </c>
      <c r="C39" s="180">
        <v>152007</v>
      </c>
    </row>
    <row r="40" spans="1:3" s="268" customFormat="1" ht="12" customHeight="1">
      <c r="A40" s="13" t="s">
        <v>155</v>
      </c>
      <c r="B40" s="270" t="s">
        <v>239</v>
      </c>
      <c r="C40" s="180">
        <v>9739</v>
      </c>
    </row>
    <row r="41" spans="1:3" s="268" customFormat="1" ht="12" customHeight="1">
      <c r="A41" s="13" t="s">
        <v>156</v>
      </c>
      <c r="B41" s="270" t="s">
        <v>240</v>
      </c>
      <c r="C41" s="180">
        <v>1280</v>
      </c>
    </row>
    <row r="42" spans="1:3" s="268" customFormat="1" ht="12" customHeight="1">
      <c r="A42" s="13" t="s">
        <v>157</v>
      </c>
      <c r="B42" s="270" t="s">
        <v>241</v>
      </c>
      <c r="C42" s="180">
        <v>244</v>
      </c>
    </row>
    <row r="43" spans="1:3" s="268" customFormat="1" ht="12" customHeight="1">
      <c r="A43" s="13" t="s">
        <v>232</v>
      </c>
      <c r="B43" s="270" t="s">
        <v>242</v>
      </c>
      <c r="C43" s="180"/>
    </row>
    <row r="44" spans="1:3" s="268" customFormat="1" ht="12" customHeight="1">
      <c r="A44" s="15" t="s">
        <v>233</v>
      </c>
      <c r="B44" s="271" t="s">
        <v>544</v>
      </c>
      <c r="C44" s="258"/>
    </row>
    <row r="45" spans="1:3" s="268" customFormat="1" ht="12" customHeight="1" thickBot="1">
      <c r="A45" s="15" t="s">
        <v>545</v>
      </c>
      <c r="B45" s="173" t="s">
        <v>243</v>
      </c>
      <c r="C45" s="572">
        <v>516</v>
      </c>
    </row>
    <row r="46" spans="1:3" s="268" customFormat="1" ht="12" customHeight="1" thickBot="1">
      <c r="A46" s="19" t="s">
        <v>18</v>
      </c>
      <c r="B46" s="20" t="s">
        <v>244</v>
      </c>
      <c r="C46" s="176">
        <f>SUM(C47:C51)</f>
        <v>5918</v>
      </c>
    </row>
    <row r="47" spans="1:3" s="268" customFormat="1" ht="12" customHeight="1">
      <c r="A47" s="14" t="s">
        <v>87</v>
      </c>
      <c r="B47" s="269" t="s">
        <v>248</v>
      </c>
      <c r="C47" s="309"/>
    </row>
    <row r="48" spans="1:3" s="268" customFormat="1" ht="12" customHeight="1">
      <c r="A48" s="13" t="s">
        <v>88</v>
      </c>
      <c r="B48" s="270" t="s">
        <v>249</v>
      </c>
      <c r="C48" s="180">
        <v>5918</v>
      </c>
    </row>
    <row r="49" spans="1:3" s="268" customFormat="1" ht="12" customHeight="1">
      <c r="A49" s="13" t="s">
        <v>245</v>
      </c>
      <c r="B49" s="270" t="s">
        <v>250</v>
      </c>
      <c r="C49" s="180"/>
    </row>
    <row r="50" spans="1:3" s="268" customFormat="1" ht="12" customHeight="1">
      <c r="A50" s="13" t="s">
        <v>246</v>
      </c>
      <c r="B50" s="270" t="s">
        <v>251</v>
      </c>
      <c r="C50" s="180"/>
    </row>
    <row r="51" spans="1:3" s="268" customFormat="1" ht="12" customHeight="1" thickBot="1">
      <c r="A51" s="15" t="s">
        <v>247</v>
      </c>
      <c r="B51" s="173" t="s">
        <v>252</v>
      </c>
      <c r="C51" s="258"/>
    </row>
    <row r="52" spans="1:3" s="268" customFormat="1" ht="12" customHeight="1" thickBot="1">
      <c r="A52" s="19" t="s">
        <v>158</v>
      </c>
      <c r="B52" s="20" t="s">
        <v>253</v>
      </c>
      <c r="C52" s="176">
        <f>SUM(C53:C55)</f>
        <v>100</v>
      </c>
    </row>
    <row r="53" spans="1:3" s="268" customFormat="1" ht="12" customHeight="1">
      <c r="A53" s="14" t="s">
        <v>89</v>
      </c>
      <c r="B53" s="269" t="s">
        <v>254</v>
      </c>
      <c r="C53" s="178"/>
    </row>
    <row r="54" spans="1:3" s="268" customFormat="1" ht="12" customHeight="1">
      <c r="A54" s="13" t="s">
        <v>90</v>
      </c>
      <c r="B54" s="270" t="s">
        <v>385</v>
      </c>
      <c r="C54" s="177"/>
    </row>
    <row r="55" spans="1:3" s="268" customFormat="1" ht="12" customHeight="1">
      <c r="A55" s="13" t="s">
        <v>257</v>
      </c>
      <c r="B55" s="270" t="s">
        <v>255</v>
      </c>
      <c r="C55" s="180">
        <v>100</v>
      </c>
    </row>
    <row r="56" spans="1:3" s="268" customFormat="1" ht="12" customHeight="1" thickBot="1">
      <c r="A56" s="15" t="s">
        <v>258</v>
      </c>
      <c r="B56" s="173" t="s">
        <v>256</v>
      </c>
      <c r="C56" s="179"/>
    </row>
    <row r="57" spans="1:3" s="268" customFormat="1" ht="12" customHeight="1" thickBot="1">
      <c r="A57" s="19" t="s">
        <v>20</v>
      </c>
      <c r="B57" s="171" t="s">
        <v>259</v>
      </c>
      <c r="C57" s="176">
        <f>SUM(C58:C60)</f>
        <v>3780</v>
      </c>
    </row>
    <row r="58" spans="1:3" s="268" customFormat="1" ht="12" customHeight="1">
      <c r="A58" s="14" t="s">
        <v>159</v>
      </c>
      <c r="B58" s="269" t="s">
        <v>261</v>
      </c>
      <c r="C58" s="180"/>
    </row>
    <row r="59" spans="1:3" s="268" customFormat="1" ht="12" customHeight="1">
      <c r="A59" s="13" t="s">
        <v>160</v>
      </c>
      <c r="B59" s="270" t="s">
        <v>386</v>
      </c>
      <c r="C59" s="180"/>
    </row>
    <row r="60" spans="1:3" s="268" customFormat="1" ht="12" customHeight="1">
      <c r="A60" s="13" t="s">
        <v>183</v>
      </c>
      <c r="B60" s="270" t="s">
        <v>262</v>
      </c>
      <c r="C60" s="571">
        <v>3780</v>
      </c>
    </row>
    <row r="61" spans="1:3" s="268" customFormat="1" ht="12" customHeight="1" thickBot="1">
      <c r="A61" s="15" t="s">
        <v>260</v>
      </c>
      <c r="B61" s="173" t="s">
        <v>263</v>
      </c>
      <c r="C61" s="180"/>
    </row>
    <row r="62" spans="1:3" s="268" customFormat="1" ht="12" customHeight="1" thickBot="1">
      <c r="A62" s="540" t="s">
        <v>546</v>
      </c>
      <c r="B62" s="20" t="s">
        <v>264</v>
      </c>
      <c r="C62" s="181">
        <f>+C5+C12+C19+C26+C34+C46+C52+C57</f>
        <v>470927</v>
      </c>
    </row>
    <row r="63" spans="1:3" s="268" customFormat="1" ht="12" customHeight="1" thickBot="1">
      <c r="A63" s="541" t="s">
        <v>265</v>
      </c>
      <c r="B63" s="171" t="s">
        <v>266</v>
      </c>
      <c r="C63" s="621">
        <f>SUM(C64:C66)</f>
        <v>100000</v>
      </c>
    </row>
    <row r="64" spans="1:3" s="268" customFormat="1" ht="12" customHeight="1">
      <c r="A64" s="14" t="s">
        <v>297</v>
      </c>
      <c r="B64" s="269" t="s">
        <v>267</v>
      </c>
      <c r="C64" s="180">
        <v>0</v>
      </c>
    </row>
    <row r="65" spans="1:3" s="268" customFormat="1" ht="12" customHeight="1">
      <c r="A65" s="13" t="s">
        <v>306</v>
      </c>
      <c r="B65" s="270" t="s">
        <v>268</v>
      </c>
      <c r="C65" s="180">
        <v>100000</v>
      </c>
    </row>
    <row r="66" spans="1:3" s="268" customFormat="1" ht="12" customHeight="1" thickBot="1">
      <c r="A66" s="15" t="s">
        <v>307</v>
      </c>
      <c r="B66" s="542" t="s">
        <v>547</v>
      </c>
      <c r="C66" s="180"/>
    </row>
    <row r="67" spans="1:3" s="268" customFormat="1" ht="12" customHeight="1" thickBot="1">
      <c r="A67" s="541" t="s">
        <v>270</v>
      </c>
      <c r="B67" s="171" t="s">
        <v>271</v>
      </c>
      <c r="C67" s="176">
        <f>SUM(C68:C71)</f>
        <v>0</v>
      </c>
    </row>
    <row r="68" spans="1:3" s="268" customFormat="1" ht="12" customHeight="1">
      <c r="A68" s="14" t="s">
        <v>138</v>
      </c>
      <c r="B68" s="269" t="s">
        <v>272</v>
      </c>
      <c r="C68" s="180"/>
    </row>
    <row r="69" spans="1:3" s="268" customFormat="1" ht="12" customHeight="1">
      <c r="A69" s="13" t="s">
        <v>139</v>
      </c>
      <c r="B69" s="270" t="s">
        <v>273</v>
      </c>
      <c r="C69" s="180"/>
    </row>
    <row r="70" spans="1:3" s="268" customFormat="1" ht="12" customHeight="1">
      <c r="A70" s="13" t="s">
        <v>298</v>
      </c>
      <c r="B70" s="270" t="s">
        <v>274</v>
      </c>
      <c r="C70" s="180"/>
    </row>
    <row r="71" spans="1:3" s="268" customFormat="1" ht="12" customHeight="1" thickBot="1">
      <c r="A71" s="15" t="s">
        <v>299</v>
      </c>
      <c r="B71" s="173" t="s">
        <v>275</v>
      </c>
      <c r="C71" s="180"/>
    </row>
    <row r="72" spans="1:3" s="268" customFormat="1" ht="12" customHeight="1" thickBot="1">
      <c r="A72" s="541" t="s">
        <v>276</v>
      </c>
      <c r="B72" s="171" t="s">
        <v>277</v>
      </c>
      <c r="C72" s="176">
        <f>SUM(C73:C74)</f>
        <v>575</v>
      </c>
    </row>
    <row r="73" spans="1:3" s="268" customFormat="1" ht="12" customHeight="1">
      <c r="A73" s="14" t="s">
        <v>300</v>
      </c>
      <c r="B73" s="269" t="s">
        <v>278</v>
      </c>
      <c r="C73" s="180">
        <v>575</v>
      </c>
    </row>
    <row r="74" spans="1:3" s="268" customFormat="1" ht="12" customHeight="1" thickBot="1">
      <c r="A74" s="15" t="s">
        <v>301</v>
      </c>
      <c r="B74" s="173" t="s">
        <v>279</v>
      </c>
      <c r="C74" s="180"/>
    </row>
    <row r="75" spans="1:3" s="268" customFormat="1" ht="12" customHeight="1" thickBot="1">
      <c r="A75" s="541" t="s">
        <v>280</v>
      </c>
      <c r="B75" s="171" t="s">
        <v>281</v>
      </c>
      <c r="C75" s="176">
        <f>SUM(C76:C78)</f>
        <v>0</v>
      </c>
    </row>
    <row r="76" spans="1:3" s="268" customFormat="1" ht="12" customHeight="1">
      <c r="A76" s="14" t="s">
        <v>302</v>
      </c>
      <c r="B76" s="269" t="s">
        <v>282</v>
      </c>
      <c r="C76" s="180"/>
    </row>
    <row r="77" spans="1:3" s="268" customFormat="1" ht="12" customHeight="1">
      <c r="A77" s="13" t="s">
        <v>303</v>
      </c>
      <c r="B77" s="270" t="s">
        <v>283</v>
      </c>
      <c r="C77" s="180"/>
    </row>
    <row r="78" spans="1:3" s="268" customFormat="1" ht="12" customHeight="1" thickBot="1">
      <c r="A78" s="15" t="s">
        <v>304</v>
      </c>
      <c r="B78" s="173" t="s">
        <v>284</v>
      </c>
      <c r="C78" s="180"/>
    </row>
    <row r="79" spans="1:3" s="268" customFormat="1" ht="12" customHeight="1" thickBot="1">
      <c r="A79" s="541" t="s">
        <v>285</v>
      </c>
      <c r="B79" s="171" t="s">
        <v>305</v>
      </c>
      <c r="C79" s="176">
        <f>SUM(C80:C83)</f>
        <v>0</v>
      </c>
    </row>
    <row r="80" spans="1:3" s="268" customFormat="1" ht="12" customHeight="1">
      <c r="A80" s="273" t="s">
        <v>286</v>
      </c>
      <c r="B80" s="269" t="s">
        <v>287</v>
      </c>
      <c r="C80" s="180"/>
    </row>
    <row r="81" spans="1:3" s="268" customFormat="1" ht="12" customHeight="1">
      <c r="A81" s="274" t="s">
        <v>288</v>
      </c>
      <c r="B81" s="270" t="s">
        <v>289</v>
      </c>
      <c r="C81" s="180"/>
    </row>
    <row r="82" spans="1:3" s="268" customFormat="1" ht="12" customHeight="1">
      <c r="A82" s="274" t="s">
        <v>290</v>
      </c>
      <c r="B82" s="270" t="s">
        <v>291</v>
      </c>
      <c r="C82" s="180"/>
    </row>
    <row r="83" spans="1:3" s="268" customFormat="1" ht="12" customHeight="1" thickBot="1">
      <c r="A83" s="275" t="s">
        <v>292</v>
      </c>
      <c r="B83" s="173" t="s">
        <v>293</v>
      </c>
      <c r="C83" s="180"/>
    </row>
    <row r="84" spans="1:3" s="268" customFormat="1" ht="12" customHeight="1" thickBot="1">
      <c r="A84" s="541" t="s">
        <v>294</v>
      </c>
      <c r="B84" s="171" t="s">
        <v>548</v>
      </c>
      <c r="C84" s="310"/>
    </row>
    <row r="85" spans="1:3" s="268" customFormat="1" ht="13.5" customHeight="1" thickBot="1">
      <c r="A85" s="541" t="s">
        <v>296</v>
      </c>
      <c r="B85" s="171" t="s">
        <v>295</v>
      </c>
      <c r="C85" s="310"/>
    </row>
    <row r="86" spans="1:3" s="268" customFormat="1" ht="15.75" customHeight="1" thickBot="1">
      <c r="A86" s="541" t="s">
        <v>308</v>
      </c>
      <c r="B86" s="276" t="s">
        <v>549</v>
      </c>
      <c r="C86" s="181">
        <f>+C63+C67+C72+C75+C79+C85+C84</f>
        <v>100575</v>
      </c>
    </row>
    <row r="87" spans="1:3" s="268" customFormat="1" ht="16.5" customHeight="1" thickBot="1">
      <c r="A87" s="543" t="s">
        <v>550</v>
      </c>
      <c r="B87" s="277" t="s">
        <v>551</v>
      </c>
      <c r="C87" s="181">
        <f>+C62+C86</f>
        <v>571502</v>
      </c>
    </row>
    <row r="88" spans="1:3" s="268" customFormat="1" ht="83.25" customHeight="1">
      <c r="A88" s="4"/>
      <c r="B88" s="5"/>
      <c r="C88" s="182"/>
    </row>
    <row r="89" spans="1:3" ht="16.5" customHeight="1">
      <c r="A89" s="658" t="s">
        <v>42</v>
      </c>
      <c r="B89" s="658"/>
      <c r="C89" s="658"/>
    </row>
    <row r="90" spans="1:3" s="278" customFormat="1" ht="16.5" customHeight="1" thickBot="1">
      <c r="A90" s="659" t="s">
        <v>141</v>
      </c>
      <c r="B90" s="659"/>
      <c r="C90" s="101" t="s">
        <v>182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67" customFormat="1" ht="12" customHeight="1" thickBot="1">
      <c r="A92" s="32" t="s">
        <v>535</v>
      </c>
      <c r="B92" s="33" t="s">
        <v>536</v>
      </c>
      <c r="C92" s="34" t="s">
        <v>537</v>
      </c>
    </row>
    <row r="93" spans="1:3" ht="12" customHeight="1" thickBot="1">
      <c r="A93" s="21" t="s">
        <v>13</v>
      </c>
      <c r="B93" s="26" t="s">
        <v>589</v>
      </c>
      <c r="C93" s="175">
        <f>C94+C95+C96+C97+C98+C111</f>
        <v>595258</v>
      </c>
    </row>
    <row r="94" spans="1:3" ht="12" customHeight="1">
      <c r="A94" s="16" t="s">
        <v>91</v>
      </c>
      <c r="B94" s="9" t="s">
        <v>44</v>
      </c>
      <c r="C94" s="582">
        <v>243751</v>
      </c>
    </row>
    <row r="95" spans="1:3" ht="12" customHeight="1">
      <c r="A95" s="13" t="s">
        <v>92</v>
      </c>
      <c r="B95" s="7" t="s">
        <v>161</v>
      </c>
      <c r="C95" s="571">
        <v>68071</v>
      </c>
    </row>
    <row r="96" spans="1:3" ht="12" customHeight="1">
      <c r="A96" s="13" t="s">
        <v>93</v>
      </c>
      <c r="B96" s="7" t="s">
        <v>129</v>
      </c>
      <c r="C96" s="572">
        <v>251062</v>
      </c>
    </row>
    <row r="97" spans="1:3" ht="12" customHeight="1">
      <c r="A97" s="13" t="s">
        <v>94</v>
      </c>
      <c r="B97" s="10" t="s">
        <v>162</v>
      </c>
      <c r="C97" s="258">
        <v>500</v>
      </c>
    </row>
    <row r="98" spans="1:3" ht="12" customHeight="1">
      <c r="A98" s="13" t="s">
        <v>105</v>
      </c>
      <c r="B98" s="18" t="s">
        <v>163</v>
      </c>
      <c r="C98" s="572">
        <v>31874</v>
      </c>
    </row>
    <row r="99" spans="1:3" ht="12" customHeight="1">
      <c r="A99" s="13" t="s">
        <v>95</v>
      </c>
      <c r="B99" s="7" t="s">
        <v>552</v>
      </c>
      <c r="C99" s="572">
        <v>1476</v>
      </c>
    </row>
    <row r="100" spans="1:3" ht="12" customHeight="1">
      <c r="A100" s="13" t="s">
        <v>96</v>
      </c>
      <c r="B100" s="105" t="s">
        <v>553</v>
      </c>
      <c r="C100" s="179"/>
    </row>
    <row r="101" spans="1:3" ht="12" customHeight="1">
      <c r="A101" s="13" t="s">
        <v>106</v>
      </c>
      <c r="B101" s="105" t="s">
        <v>554</v>
      </c>
      <c r="C101" s="179"/>
    </row>
    <row r="102" spans="1:3" ht="12" customHeight="1">
      <c r="A102" s="13" t="s">
        <v>107</v>
      </c>
      <c r="B102" s="103" t="s">
        <v>311</v>
      </c>
      <c r="C102" s="179"/>
    </row>
    <row r="103" spans="1:3" ht="12" customHeight="1">
      <c r="A103" s="13" t="s">
        <v>108</v>
      </c>
      <c r="B103" s="104" t="s">
        <v>312</v>
      </c>
      <c r="C103" s="179"/>
    </row>
    <row r="104" spans="1:3" ht="12" customHeight="1">
      <c r="A104" s="13" t="s">
        <v>109</v>
      </c>
      <c r="B104" s="104" t="s">
        <v>313</v>
      </c>
      <c r="C104" s="179"/>
    </row>
    <row r="105" spans="1:3" ht="12" customHeight="1">
      <c r="A105" s="13" t="s">
        <v>111</v>
      </c>
      <c r="B105" s="103" t="s">
        <v>314</v>
      </c>
      <c r="C105" s="179">
        <v>14753</v>
      </c>
    </row>
    <row r="106" spans="1:3" ht="12" customHeight="1">
      <c r="A106" s="13" t="s">
        <v>164</v>
      </c>
      <c r="B106" s="103" t="s">
        <v>315</v>
      </c>
      <c r="C106" s="179"/>
    </row>
    <row r="107" spans="1:3" ht="12" customHeight="1">
      <c r="A107" s="13" t="s">
        <v>309</v>
      </c>
      <c r="B107" s="104" t="s">
        <v>316</v>
      </c>
      <c r="C107" s="179"/>
    </row>
    <row r="108" spans="1:3" ht="12" customHeight="1">
      <c r="A108" s="12" t="s">
        <v>310</v>
      </c>
      <c r="B108" s="105" t="s">
        <v>317</v>
      </c>
      <c r="C108" s="179"/>
    </row>
    <row r="109" spans="1:3" ht="12" customHeight="1">
      <c r="A109" s="13" t="s">
        <v>555</v>
      </c>
      <c r="B109" s="105" t="s">
        <v>318</v>
      </c>
      <c r="C109" s="179"/>
    </row>
    <row r="110" spans="1:3" ht="12" customHeight="1">
      <c r="A110" s="15" t="s">
        <v>556</v>
      </c>
      <c r="B110" s="105" t="s">
        <v>319</v>
      </c>
      <c r="C110" s="572">
        <v>15645</v>
      </c>
    </row>
    <row r="111" spans="1:3" ht="12" customHeight="1">
      <c r="A111" s="13" t="s">
        <v>557</v>
      </c>
      <c r="B111" s="10" t="s">
        <v>45</v>
      </c>
      <c r="C111" s="177"/>
    </row>
    <row r="112" spans="1:3" ht="12" customHeight="1">
      <c r="A112" s="13" t="s">
        <v>558</v>
      </c>
      <c r="B112" s="7" t="s">
        <v>559</v>
      </c>
      <c r="C112" s="177"/>
    </row>
    <row r="113" spans="1:3" ht="12" customHeight="1" thickBot="1">
      <c r="A113" s="17" t="s">
        <v>560</v>
      </c>
      <c r="B113" s="545" t="s">
        <v>561</v>
      </c>
      <c r="C113" s="183"/>
    </row>
    <row r="114" spans="1:3" ht="12" customHeight="1" thickBot="1">
      <c r="A114" s="546" t="s">
        <v>14</v>
      </c>
      <c r="B114" s="547" t="s">
        <v>320</v>
      </c>
      <c r="C114" s="548">
        <f>+C115+C117+C119</f>
        <v>56472</v>
      </c>
    </row>
    <row r="115" spans="1:3" ht="12" customHeight="1">
      <c r="A115" s="14" t="s">
        <v>97</v>
      </c>
      <c r="B115" s="7" t="s">
        <v>181</v>
      </c>
      <c r="C115" s="573">
        <v>43690</v>
      </c>
    </row>
    <row r="116" spans="1:3" ht="12" customHeight="1">
      <c r="A116" s="14" t="s">
        <v>98</v>
      </c>
      <c r="B116" s="11" t="s">
        <v>324</v>
      </c>
      <c r="C116" s="309">
        <v>37148</v>
      </c>
    </row>
    <row r="117" spans="1:3" ht="12" customHeight="1">
      <c r="A117" s="14" t="s">
        <v>99</v>
      </c>
      <c r="B117" s="11" t="s">
        <v>165</v>
      </c>
      <c r="C117" s="177">
        <v>1588</v>
      </c>
    </row>
    <row r="118" spans="1:3" ht="12" customHeight="1">
      <c r="A118" s="14" t="s">
        <v>100</v>
      </c>
      <c r="B118" s="11" t="s">
        <v>325</v>
      </c>
      <c r="C118" s="163"/>
    </row>
    <row r="119" spans="1:3" ht="12" customHeight="1">
      <c r="A119" s="14" t="s">
        <v>101</v>
      </c>
      <c r="B119" s="173" t="s">
        <v>184</v>
      </c>
      <c r="C119" s="574">
        <v>11194</v>
      </c>
    </row>
    <row r="120" spans="1:3" ht="12" customHeight="1">
      <c r="A120" s="14" t="s">
        <v>110</v>
      </c>
      <c r="B120" s="172" t="s">
        <v>387</v>
      </c>
      <c r="C120" s="163"/>
    </row>
    <row r="121" spans="1:3" ht="12" customHeight="1">
      <c r="A121" s="14" t="s">
        <v>112</v>
      </c>
      <c r="B121" s="265" t="s">
        <v>330</v>
      </c>
      <c r="C121" s="163"/>
    </row>
    <row r="122" spans="1:3" ht="15.75">
      <c r="A122" s="14" t="s">
        <v>166</v>
      </c>
      <c r="B122" s="104" t="s">
        <v>313</v>
      </c>
      <c r="C122" s="163"/>
    </row>
    <row r="123" spans="1:3" ht="12" customHeight="1">
      <c r="A123" s="14" t="s">
        <v>167</v>
      </c>
      <c r="B123" s="104" t="s">
        <v>329</v>
      </c>
      <c r="C123" s="163"/>
    </row>
    <row r="124" spans="1:3" ht="12" customHeight="1">
      <c r="A124" s="14" t="s">
        <v>168</v>
      </c>
      <c r="B124" s="104" t="s">
        <v>328</v>
      </c>
      <c r="C124" s="163"/>
    </row>
    <row r="125" spans="1:3" ht="12" customHeight="1">
      <c r="A125" s="14" t="s">
        <v>321</v>
      </c>
      <c r="B125" s="104" t="s">
        <v>316</v>
      </c>
      <c r="C125" s="163"/>
    </row>
    <row r="126" spans="1:3" ht="12" customHeight="1">
      <c r="A126" s="14" t="s">
        <v>322</v>
      </c>
      <c r="B126" s="104" t="s">
        <v>327</v>
      </c>
      <c r="C126" s="163"/>
    </row>
    <row r="127" spans="1:3" ht="16.5" thickBot="1">
      <c r="A127" s="12" t="s">
        <v>323</v>
      </c>
      <c r="B127" s="104" t="s">
        <v>326</v>
      </c>
      <c r="C127" s="632">
        <v>11194</v>
      </c>
    </row>
    <row r="128" spans="1:3" ht="12" customHeight="1" thickBot="1">
      <c r="A128" s="19" t="s">
        <v>15</v>
      </c>
      <c r="B128" s="99" t="s">
        <v>562</v>
      </c>
      <c r="C128" s="176">
        <f>+C93+C114</f>
        <v>651730</v>
      </c>
    </row>
    <row r="129" spans="1:3" ht="12" customHeight="1" thickBot="1">
      <c r="A129" s="19" t="s">
        <v>16</v>
      </c>
      <c r="B129" s="99" t="s">
        <v>563</v>
      </c>
      <c r="C129" s="176">
        <f>+C130+C131+C132</f>
        <v>102952</v>
      </c>
    </row>
    <row r="130" spans="1:3" ht="12" customHeight="1">
      <c r="A130" s="14" t="s">
        <v>221</v>
      </c>
      <c r="B130" s="11" t="s">
        <v>564</v>
      </c>
      <c r="C130" s="163">
        <v>2952</v>
      </c>
    </row>
    <row r="131" spans="1:3" ht="12" customHeight="1">
      <c r="A131" s="14" t="s">
        <v>224</v>
      </c>
      <c r="B131" s="11" t="s">
        <v>565</v>
      </c>
      <c r="C131" s="163">
        <v>100000</v>
      </c>
    </row>
    <row r="132" spans="1:3" ht="12" customHeight="1" thickBot="1">
      <c r="A132" s="12" t="s">
        <v>225</v>
      </c>
      <c r="B132" s="11" t="s">
        <v>566</v>
      </c>
      <c r="C132" s="163"/>
    </row>
    <row r="133" spans="1:3" ht="12" customHeight="1" thickBot="1">
      <c r="A133" s="19" t="s">
        <v>17</v>
      </c>
      <c r="B133" s="99" t="s">
        <v>567</v>
      </c>
      <c r="C133" s="176">
        <f>SUM(C134:C139)</f>
        <v>0</v>
      </c>
    </row>
    <row r="134" spans="1:3" ht="12" customHeight="1">
      <c r="A134" s="14" t="s">
        <v>84</v>
      </c>
      <c r="B134" s="8" t="s">
        <v>568</v>
      </c>
      <c r="C134" s="163"/>
    </row>
    <row r="135" spans="1:3" ht="12" customHeight="1">
      <c r="A135" s="14" t="s">
        <v>85</v>
      </c>
      <c r="B135" s="8" t="s">
        <v>569</v>
      </c>
      <c r="C135" s="163"/>
    </row>
    <row r="136" spans="1:3" ht="12" customHeight="1">
      <c r="A136" s="14" t="s">
        <v>86</v>
      </c>
      <c r="B136" s="8" t="s">
        <v>570</v>
      </c>
      <c r="C136" s="163"/>
    </row>
    <row r="137" spans="1:3" ht="12" customHeight="1">
      <c r="A137" s="14" t="s">
        <v>153</v>
      </c>
      <c r="B137" s="8" t="s">
        <v>571</v>
      </c>
      <c r="C137" s="163"/>
    </row>
    <row r="138" spans="1:3" ht="12" customHeight="1">
      <c r="A138" s="14" t="s">
        <v>154</v>
      </c>
      <c r="B138" s="8" t="s">
        <v>572</v>
      </c>
      <c r="C138" s="163"/>
    </row>
    <row r="139" spans="1:3" ht="12" customHeight="1" thickBot="1">
      <c r="A139" s="12" t="s">
        <v>155</v>
      </c>
      <c r="B139" s="8" t="s">
        <v>573</v>
      </c>
      <c r="C139" s="163"/>
    </row>
    <row r="140" spans="1:3" ht="12" customHeight="1" thickBot="1">
      <c r="A140" s="19" t="s">
        <v>18</v>
      </c>
      <c r="B140" s="99" t="s">
        <v>574</v>
      </c>
      <c r="C140" s="181">
        <f>+C141+C142+C143+C144</f>
        <v>0</v>
      </c>
    </row>
    <row r="141" spans="1:3" ht="12" customHeight="1">
      <c r="A141" s="14" t="s">
        <v>87</v>
      </c>
      <c r="B141" s="8" t="s">
        <v>331</v>
      </c>
      <c r="C141" s="163"/>
    </row>
    <row r="142" spans="1:3" ht="12" customHeight="1">
      <c r="A142" s="14" t="s">
        <v>88</v>
      </c>
      <c r="B142" s="8" t="s">
        <v>332</v>
      </c>
      <c r="C142" s="163"/>
    </row>
    <row r="143" spans="1:3" ht="12" customHeight="1">
      <c r="A143" s="14" t="s">
        <v>245</v>
      </c>
      <c r="B143" s="8" t="s">
        <v>575</v>
      </c>
      <c r="C143" s="163"/>
    </row>
    <row r="144" spans="1:3" ht="12" customHeight="1" thickBot="1">
      <c r="A144" s="12" t="s">
        <v>246</v>
      </c>
      <c r="B144" s="6" t="s">
        <v>350</v>
      </c>
      <c r="C144" s="163"/>
    </row>
    <row r="145" spans="1:3" ht="12" customHeight="1" thickBot="1">
      <c r="A145" s="19" t="s">
        <v>19</v>
      </c>
      <c r="B145" s="99" t="s">
        <v>576</v>
      </c>
      <c r="C145" s="184">
        <f>SUM(C146:C150)</f>
        <v>0</v>
      </c>
    </row>
    <row r="146" spans="1:3" ht="12" customHeight="1">
      <c r="A146" s="14" t="s">
        <v>89</v>
      </c>
      <c r="B146" s="8" t="s">
        <v>577</v>
      </c>
      <c r="C146" s="163"/>
    </row>
    <row r="147" spans="1:3" ht="12" customHeight="1">
      <c r="A147" s="14" t="s">
        <v>90</v>
      </c>
      <c r="B147" s="8" t="s">
        <v>578</v>
      </c>
      <c r="C147" s="163"/>
    </row>
    <row r="148" spans="1:3" ht="12" customHeight="1">
      <c r="A148" s="14" t="s">
        <v>257</v>
      </c>
      <c r="B148" s="8" t="s">
        <v>579</v>
      </c>
      <c r="C148" s="163"/>
    </row>
    <row r="149" spans="1:3" ht="12" customHeight="1">
      <c r="A149" s="14" t="s">
        <v>258</v>
      </c>
      <c r="B149" s="8" t="s">
        <v>580</v>
      </c>
      <c r="C149" s="163"/>
    </row>
    <row r="150" spans="1:3" ht="12" customHeight="1" thickBot="1">
      <c r="A150" s="14" t="s">
        <v>581</v>
      </c>
      <c r="B150" s="8" t="s">
        <v>582</v>
      </c>
      <c r="C150" s="163"/>
    </row>
    <row r="151" spans="1:3" ht="12" customHeight="1" thickBot="1">
      <c r="A151" s="19" t="s">
        <v>20</v>
      </c>
      <c r="B151" s="99" t="s">
        <v>583</v>
      </c>
      <c r="C151" s="549"/>
    </row>
    <row r="152" spans="1:3" ht="12" customHeight="1" thickBot="1">
      <c r="A152" s="19" t="s">
        <v>21</v>
      </c>
      <c r="B152" s="99" t="s">
        <v>584</v>
      </c>
      <c r="C152" s="549"/>
    </row>
    <row r="153" spans="1:9" ht="15" customHeight="1" thickBot="1">
      <c r="A153" s="19" t="s">
        <v>22</v>
      </c>
      <c r="B153" s="99" t="s">
        <v>585</v>
      </c>
      <c r="C153" s="279">
        <f>+C129+C133+C140+C145+C151+C152</f>
        <v>102952</v>
      </c>
      <c r="F153" s="280"/>
      <c r="G153" s="281"/>
      <c r="H153" s="281"/>
      <c r="I153" s="281"/>
    </row>
    <row r="154" spans="1:3" s="268" customFormat="1" ht="12.75" customHeight="1" thickBot="1">
      <c r="A154" s="174" t="s">
        <v>23</v>
      </c>
      <c r="B154" s="252" t="s">
        <v>586</v>
      </c>
      <c r="C154" s="279">
        <f>+C128+C153</f>
        <v>754682</v>
      </c>
    </row>
    <row r="155" ht="7.5" customHeight="1"/>
    <row r="156" spans="1:3" ht="15.75">
      <c r="A156" s="660" t="s">
        <v>333</v>
      </c>
      <c r="B156" s="660"/>
      <c r="C156" s="660"/>
    </row>
    <row r="157" spans="1:3" ht="15" customHeight="1" thickBot="1">
      <c r="A157" s="657" t="s">
        <v>142</v>
      </c>
      <c r="B157" s="657"/>
      <c r="C157" s="185" t="s">
        <v>182</v>
      </c>
    </row>
    <row r="158" spans="1:4" ht="13.5" customHeight="1" thickBot="1">
      <c r="A158" s="19">
        <v>1</v>
      </c>
      <c r="B158" s="25" t="s">
        <v>587</v>
      </c>
      <c r="C158" s="176">
        <f>+C62-C128</f>
        <v>-180803</v>
      </c>
      <c r="D158" s="282"/>
    </row>
    <row r="159" spans="1:3" ht="27.75" customHeight="1" thickBot="1">
      <c r="A159" s="19" t="s">
        <v>14</v>
      </c>
      <c r="B159" s="25" t="s">
        <v>588</v>
      </c>
      <c r="C159" s="176">
        <f>+C86-C153</f>
        <v>-2377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22/2015.(VI.29.)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59"/>
  <sheetViews>
    <sheetView zoomScaleSheetLayoutView="100" workbookViewId="0" topLeftCell="A133">
      <selection activeCell="C115" sqref="C115"/>
    </sheetView>
  </sheetViews>
  <sheetFormatPr defaultColWidth="9.00390625" defaultRowHeight="12.75"/>
  <cols>
    <col min="1" max="1" width="9.50390625" style="253" customWidth="1"/>
    <col min="2" max="2" width="91.625" style="253" customWidth="1"/>
    <col min="3" max="3" width="21.625" style="254" customWidth="1"/>
    <col min="4" max="4" width="9.00390625" style="266" customWidth="1"/>
    <col min="5" max="16384" width="9.375" style="266" customWidth="1"/>
  </cols>
  <sheetData>
    <row r="1" spans="1:3" ht="15.75" customHeight="1">
      <c r="A1" s="658" t="s">
        <v>10</v>
      </c>
      <c r="B1" s="658"/>
      <c r="C1" s="658"/>
    </row>
    <row r="2" spans="1:3" ht="15.75" customHeight="1" thickBot="1">
      <c r="A2" s="657" t="s">
        <v>140</v>
      </c>
      <c r="B2" s="657"/>
      <c r="C2" s="185" t="s">
        <v>182</v>
      </c>
    </row>
    <row r="3" spans="1:3" ht="37.5" customHeight="1" thickBot="1">
      <c r="A3" s="22" t="s">
        <v>66</v>
      </c>
      <c r="B3" s="23" t="s">
        <v>12</v>
      </c>
      <c r="C3" s="36" t="str">
        <f>+CONCATENATE(LEFT('[2]ÖSSZEFÜGGÉSEK'!A5,4),". évi előirányzat")</f>
        <v>2015. évi előirányzat</v>
      </c>
    </row>
    <row r="4" spans="1:3" s="267" customFormat="1" ht="12" customHeight="1" thickBot="1">
      <c r="A4" s="261" t="s">
        <v>535</v>
      </c>
      <c r="B4" s="262" t="s">
        <v>536</v>
      </c>
      <c r="C4" s="263" t="s">
        <v>537</v>
      </c>
    </row>
    <row r="5" spans="1:3" s="268" customFormat="1" ht="12" customHeight="1" thickBot="1">
      <c r="A5" s="19" t="s">
        <v>13</v>
      </c>
      <c r="B5" s="20" t="s">
        <v>205</v>
      </c>
      <c r="C5" s="176">
        <f>+C6+C7+C8+C9+C10+C11</f>
        <v>0</v>
      </c>
    </row>
    <row r="6" spans="1:3" s="268" customFormat="1" ht="12" customHeight="1">
      <c r="A6" s="14" t="s">
        <v>91</v>
      </c>
      <c r="B6" s="269" t="s">
        <v>206</v>
      </c>
      <c r="C6" s="178"/>
    </row>
    <row r="7" spans="1:3" s="268" customFormat="1" ht="12" customHeight="1">
      <c r="A7" s="13" t="s">
        <v>92</v>
      </c>
      <c r="B7" s="270" t="s">
        <v>207</v>
      </c>
      <c r="C7" s="177"/>
    </row>
    <row r="8" spans="1:3" s="268" customFormat="1" ht="12" customHeight="1">
      <c r="A8" s="13" t="s">
        <v>93</v>
      </c>
      <c r="B8" s="270" t="s">
        <v>208</v>
      </c>
      <c r="C8" s="177"/>
    </row>
    <row r="9" spans="1:3" s="268" customFormat="1" ht="12" customHeight="1">
      <c r="A9" s="13" t="s">
        <v>94</v>
      </c>
      <c r="B9" s="270" t="s">
        <v>209</v>
      </c>
      <c r="C9" s="177"/>
    </row>
    <row r="10" spans="1:3" s="268" customFormat="1" ht="12" customHeight="1">
      <c r="A10" s="13" t="s">
        <v>137</v>
      </c>
      <c r="B10" s="172" t="s">
        <v>538</v>
      </c>
      <c r="C10" s="177"/>
    </row>
    <row r="11" spans="1:3" s="268" customFormat="1" ht="12" customHeight="1" thickBot="1">
      <c r="A11" s="15" t="s">
        <v>95</v>
      </c>
      <c r="B11" s="173" t="s">
        <v>539</v>
      </c>
      <c r="C11" s="177"/>
    </row>
    <row r="12" spans="1:3" s="268" customFormat="1" ht="12" customHeight="1" thickBot="1">
      <c r="A12" s="19" t="s">
        <v>14</v>
      </c>
      <c r="B12" s="171" t="s">
        <v>210</v>
      </c>
      <c r="C12" s="176">
        <f>+C13+C14+C15+C16+C17</f>
        <v>0</v>
      </c>
    </row>
    <row r="13" spans="1:3" s="268" customFormat="1" ht="12" customHeight="1">
      <c r="A13" s="14" t="s">
        <v>97</v>
      </c>
      <c r="B13" s="269" t="s">
        <v>211</v>
      </c>
      <c r="C13" s="178"/>
    </row>
    <row r="14" spans="1:3" s="268" customFormat="1" ht="12" customHeight="1">
      <c r="A14" s="13" t="s">
        <v>98</v>
      </c>
      <c r="B14" s="270" t="s">
        <v>212</v>
      </c>
      <c r="C14" s="177"/>
    </row>
    <row r="15" spans="1:3" s="268" customFormat="1" ht="12" customHeight="1">
      <c r="A15" s="13" t="s">
        <v>99</v>
      </c>
      <c r="B15" s="270" t="s">
        <v>381</v>
      </c>
      <c r="C15" s="177"/>
    </row>
    <row r="16" spans="1:3" s="268" customFormat="1" ht="12" customHeight="1">
      <c r="A16" s="13" t="s">
        <v>100</v>
      </c>
      <c r="B16" s="270" t="s">
        <v>382</v>
      </c>
      <c r="C16" s="177"/>
    </row>
    <row r="17" spans="1:3" s="268" customFormat="1" ht="12" customHeight="1">
      <c r="A17" s="13" t="s">
        <v>101</v>
      </c>
      <c r="B17" s="270" t="s">
        <v>213</v>
      </c>
      <c r="C17" s="177"/>
    </row>
    <row r="18" spans="1:3" s="268" customFormat="1" ht="12" customHeight="1" thickBot="1">
      <c r="A18" s="15" t="s">
        <v>110</v>
      </c>
      <c r="B18" s="173" t="s">
        <v>214</v>
      </c>
      <c r="C18" s="179"/>
    </row>
    <row r="19" spans="1:3" s="268" customFormat="1" ht="12" customHeight="1" thickBot="1">
      <c r="A19" s="19" t="s">
        <v>15</v>
      </c>
      <c r="B19" s="20" t="s">
        <v>215</v>
      </c>
      <c r="C19" s="176">
        <f>+C20+C21+C22+C23+C24</f>
        <v>0</v>
      </c>
    </row>
    <row r="20" spans="1:3" s="268" customFormat="1" ht="12" customHeight="1">
      <c r="A20" s="14" t="s">
        <v>80</v>
      </c>
      <c r="B20" s="269" t="s">
        <v>216</v>
      </c>
      <c r="C20" s="178"/>
    </row>
    <row r="21" spans="1:3" s="268" customFormat="1" ht="12" customHeight="1">
      <c r="A21" s="13" t="s">
        <v>81</v>
      </c>
      <c r="B21" s="270" t="s">
        <v>217</v>
      </c>
      <c r="C21" s="177"/>
    </row>
    <row r="22" spans="1:3" s="268" customFormat="1" ht="12" customHeight="1">
      <c r="A22" s="13" t="s">
        <v>82</v>
      </c>
      <c r="B22" s="270" t="s">
        <v>383</v>
      </c>
      <c r="C22" s="177"/>
    </row>
    <row r="23" spans="1:3" s="268" customFormat="1" ht="12" customHeight="1">
      <c r="A23" s="13" t="s">
        <v>83</v>
      </c>
      <c r="B23" s="270" t="s">
        <v>384</v>
      </c>
      <c r="C23" s="177"/>
    </row>
    <row r="24" spans="1:3" s="268" customFormat="1" ht="12" customHeight="1">
      <c r="A24" s="13" t="s">
        <v>149</v>
      </c>
      <c r="B24" s="270" t="s">
        <v>218</v>
      </c>
      <c r="C24" s="177"/>
    </row>
    <row r="25" spans="1:3" s="268" customFormat="1" ht="12" customHeight="1" thickBot="1">
      <c r="A25" s="15" t="s">
        <v>150</v>
      </c>
      <c r="B25" s="271" t="s">
        <v>219</v>
      </c>
      <c r="C25" s="179"/>
    </row>
    <row r="26" spans="1:3" s="268" customFormat="1" ht="12" customHeight="1" thickBot="1">
      <c r="A26" s="19" t="s">
        <v>151</v>
      </c>
      <c r="B26" s="20" t="s">
        <v>220</v>
      </c>
      <c r="C26" s="181">
        <f>+C27+C31+C32+C33</f>
        <v>0</v>
      </c>
    </row>
    <row r="27" spans="1:3" s="268" customFormat="1" ht="12" customHeight="1">
      <c r="A27" s="14" t="s">
        <v>221</v>
      </c>
      <c r="B27" s="269" t="s">
        <v>540</v>
      </c>
      <c r="C27" s="264">
        <f>+C28+C29+C30</f>
        <v>0</v>
      </c>
    </row>
    <row r="28" spans="1:3" s="268" customFormat="1" ht="12" customHeight="1">
      <c r="A28" s="13" t="s">
        <v>222</v>
      </c>
      <c r="B28" s="270" t="s">
        <v>227</v>
      </c>
      <c r="C28" s="177"/>
    </row>
    <row r="29" spans="1:3" s="268" customFormat="1" ht="12" customHeight="1">
      <c r="A29" s="13" t="s">
        <v>223</v>
      </c>
      <c r="B29" s="270" t="s">
        <v>228</v>
      </c>
      <c r="C29" s="177"/>
    </row>
    <row r="30" spans="1:3" s="268" customFormat="1" ht="12" customHeight="1">
      <c r="A30" s="13" t="s">
        <v>541</v>
      </c>
      <c r="B30" s="539" t="s">
        <v>542</v>
      </c>
      <c r="C30" s="177"/>
    </row>
    <row r="31" spans="1:3" s="268" customFormat="1" ht="12" customHeight="1">
      <c r="A31" s="13" t="s">
        <v>224</v>
      </c>
      <c r="B31" s="270" t="s">
        <v>229</v>
      </c>
      <c r="C31" s="177"/>
    </row>
    <row r="32" spans="1:3" s="268" customFormat="1" ht="12" customHeight="1">
      <c r="A32" s="13" t="s">
        <v>225</v>
      </c>
      <c r="B32" s="270" t="s">
        <v>230</v>
      </c>
      <c r="C32" s="177"/>
    </row>
    <row r="33" spans="1:3" s="268" customFormat="1" ht="12" customHeight="1" thickBot="1">
      <c r="A33" s="15" t="s">
        <v>226</v>
      </c>
      <c r="B33" s="271" t="s">
        <v>231</v>
      </c>
      <c r="C33" s="179"/>
    </row>
    <row r="34" spans="1:3" s="268" customFormat="1" ht="12" customHeight="1" thickBot="1">
      <c r="A34" s="19" t="s">
        <v>17</v>
      </c>
      <c r="B34" s="20" t="s">
        <v>543</v>
      </c>
      <c r="C34" s="176">
        <f>SUM(C35:C45)</f>
        <v>7367</v>
      </c>
    </row>
    <row r="35" spans="1:3" s="268" customFormat="1" ht="12" customHeight="1">
      <c r="A35" s="14" t="s">
        <v>84</v>
      </c>
      <c r="B35" s="269" t="s">
        <v>234</v>
      </c>
      <c r="C35" s="178"/>
    </row>
    <row r="36" spans="1:3" s="268" customFormat="1" ht="12" customHeight="1">
      <c r="A36" s="13" t="s">
        <v>85</v>
      </c>
      <c r="B36" s="270" t="s">
        <v>235</v>
      </c>
      <c r="C36" s="177">
        <v>5000</v>
      </c>
    </row>
    <row r="37" spans="1:3" s="268" customFormat="1" ht="12" customHeight="1">
      <c r="A37" s="13" t="s">
        <v>86</v>
      </c>
      <c r="B37" s="270" t="s">
        <v>236</v>
      </c>
      <c r="C37" s="177">
        <v>800</v>
      </c>
    </row>
    <row r="38" spans="1:3" s="268" customFormat="1" ht="12" customHeight="1">
      <c r="A38" s="13" t="s">
        <v>153</v>
      </c>
      <c r="B38" s="270" t="s">
        <v>237</v>
      </c>
      <c r="C38" s="177"/>
    </row>
    <row r="39" spans="1:3" s="268" customFormat="1" ht="12" customHeight="1">
      <c r="A39" s="13" t="s">
        <v>154</v>
      </c>
      <c r="B39" s="270" t="s">
        <v>238</v>
      </c>
      <c r="C39" s="177"/>
    </row>
    <row r="40" spans="1:3" s="268" customFormat="1" ht="12" customHeight="1">
      <c r="A40" s="13" t="s">
        <v>155</v>
      </c>
      <c r="B40" s="270" t="s">
        <v>239</v>
      </c>
      <c r="C40" s="177">
        <v>1566</v>
      </c>
    </row>
    <row r="41" spans="1:3" s="268" customFormat="1" ht="12" customHeight="1">
      <c r="A41" s="13" t="s">
        <v>156</v>
      </c>
      <c r="B41" s="270" t="s">
        <v>240</v>
      </c>
      <c r="C41" s="177"/>
    </row>
    <row r="42" spans="1:3" s="268" customFormat="1" ht="12" customHeight="1">
      <c r="A42" s="13" t="s">
        <v>157</v>
      </c>
      <c r="B42" s="270" t="s">
        <v>241</v>
      </c>
      <c r="C42" s="177">
        <v>1</v>
      </c>
    </row>
    <row r="43" spans="1:3" s="268" customFormat="1" ht="12" customHeight="1">
      <c r="A43" s="13" t="s">
        <v>232</v>
      </c>
      <c r="B43" s="270" t="s">
        <v>242</v>
      </c>
      <c r="C43" s="180"/>
    </row>
    <row r="44" spans="1:3" s="268" customFormat="1" ht="12" customHeight="1">
      <c r="A44" s="15" t="s">
        <v>233</v>
      </c>
      <c r="B44" s="271" t="s">
        <v>544</v>
      </c>
      <c r="C44" s="258"/>
    </row>
    <row r="45" spans="1:3" s="268" customFormat="1" ht="12" customHeight="1" thickBot="1">
      <c r="A45" s="15" t="s">
        <v>545</v>
      </c>
      <c r="B45" s="173" t="s">
        <v>243</v>
      </c>
      <c r="C45" s="258"/>
    </row>
    <row r="46" spans="1:3" s="268" customFormat="1" ht="12" customHeight="1" thickBot="1">
      <c r="A46" s="19" t="s">
        <v>18</v>
      </c>
      <c r="B46" s="20" t="s">
        <v>244</v>
      </c>
      <c r="C46" s="176">
        <f>SUM(C47:C51)</f>
        <v>0</v>
      </c>
    </row>
    <row r="47" spans="1:3" s="268" customFormat="1" ht="12" customHeight="1">
      <c r="A47" s="14" t="s">
        <v>87</v>
      </c>
      <c r="B47" s="269" t="s">
        <v>248</v>
      </c>
      <c r="C47" s="309"/>
    </row>
    <row r="48" spans="1:3" s="268" customFormat="1" ht="12" customHeight="1">
      <c r="A48" s="13" t="s">
        <v>88</v>
      </c>
      <c r="B48" s="270" t="s">
        <v>249</v>
      </c>
      <c r="C48" s="180"/>
    </row>
    <row r="49" spans="1:3" s="268" customFormat="1" ht="12" customHeight="1">
      <c r="A49" s="13" t="s">
        <v>245</v>
      </c>
      <c r="B49" s="270" t="s">
        <v>250</v>
      </c>
      <c r="C49" s="180"/>
    </row>
    <row r="50" spans="1:3" s="268" customFormat="1" ht="12" customHeight="1">
      <c r="A50" s="13" t="s">
        <v>246</v>
      </c>
      <c r="B50" s="270" t="s">
        <v>251</v>
      </c>
      <c r="C50" s="180"/>
    </row>
    <row r="51" spans="1:3" s="268" customFormat="1" ht="12" customHeight="1" thickBot="1">
      <c r="A51" s="15" t="s">
        <v>247</v>
      </c>
      <c r="B51" s="173" t="s">
        <v>252</v>
      </c>
      <c r="C51" s="258"/>
    </row>
    <row r="52" spans="1:3" s="268" customFormat="1" ht="12" customHeight="1" thickBot="1">
      <c r="A52" s="19" t="s">
        <v>158</v>
      </c>
      <c r="B52" s="20" t="s">
        <v>253</v>
      </c>
      <c r="C52" s="176">
        <f>SUM(C53:C55)</f>
        <v>0</v>
      </c>
    </row>
    <row r="53" spans="1:3" s="268" customFormat="1" ht="12" customHeight="1">
      <c r="A53" s="14" t="s">
        <v>89</v>
      </c>
      <c r="B53" s="269" t="s">
        <v>254</v>
      </c>
      <c r="C53" s="178"/>
    </row>
    <row r="54" spans="1:3" s="268" customFormat="1" ht="12" customHeight="1">
      <c r="A54" s="13" t="s">
        <v>90</v>
      </c>
      <c r="B54" s="270" t="s">
        <v>385</v>
      </c>
      <c r="C54" s="177"/>
    </row>
    <row r="55" spans="1:3" s="268" customFormat="1" ht="12" customHeight="1">
      <c r="A55" s="13" t="s">
        <v>257</v>
      </c>
      <c r="B55" s="270" t="s">
        <v>255</v>
      </c>
      <c r="C55" s="177"/>
    </row>
    <row r="56" spans="1:3" s="268" customFormat="1" ht="12" customHeight="1" thickBot="1">
      <c r="A56" s="15" t="s">
        <v>258</v>
      </c>
      <c r="B56" s="173" t="s">
        <v>256</v>
      </c>
      <c r="C56" s="179"/>
    </row>
    <row r="57" spans="1:3" s="268" customFormat="1" ht="12" customHeight="1" thickBot="1">
      <c r="A57" s="19" t="s">
        <v>20</v>
      </c>
      <c r="B57" s="171" t="s">
        <v>259</v>
      </c>
      <c r="C57" s="176">
        <f>SUM(C58:C60)</f>
        <v>0</v>
      </c>
    </row>
    <row r="58" spans="1:3" s="268" customFormat="1" ht="12" customHeight="1">
      <c r="A58" s="14" t="s">
        <v>159</v>
      </c>
      <c r="B58" s="269" t="s">
        <v>261</v>
      </c>
      <c r="C58" s="180"/>
    </row>
    <row r="59" spans="1:3" s="268" customFormat="1" ht="12" customHeight="1">
      <c r="A59" s="13" t="s">
        <v>160</v>
      </c>
      <c r="B59" s="270" t="s">
        <v>386</v>
      </c>
      <c r="C59" s="180"/>
    </row>
    <row r="60" spans="1:3" s="268" customFormat="1" ht="12" customHeight="1">
      <c r="A60" s="13" t="s">
        <v>183</v>
      </c>
      <c r="B60" s="270" t="s">
        <v>262</v>
      </c>
      <c r="C60" s="180"/>
    </row>
    <row r="61" spans="1:3" s="268" customFormat="1" ht="12" customHeight="1" thickBot="1">
      <c r="A61" s="15" t="s">
        <v>260</v>
      </c>
      <c r="B61" s="173" t="s">
        <v>263</v>
      </c>
      <c r="C61" s="180"/>
    </row>
    <row r="62" spans="1:3" s="268" customFormat="1" ht="12" customHeight="1" thickBot="1">
      <c r="A62" s="540" t="s">
        <v>546</v>
      </c>
      <c r="B62" s="20" t="s">
        <v>264</v>
      </c>
      <c r="C62" s="181">
        <f>+C5+C12+C19+C26+C34+C46+C52+C57</f>
        <v>7367</v>
      </c>
    </row>
    <row r="63" spans="1:3" s="268" customFormat="1" ht="12" customHeight="1" thickBot="1">
      <c r="A63" s="541" t="s">
        <v>265</v>
      </c>
      <c r="B63" s="171" t="s">
        <v>266</v>
      </c>
      <c r="C63" s="176">
        <f>SUM(C64:C66)</f>
        <v>0</v>
      </c>
    </row>
    <row r="64" spans="1:3" s="268" customFormat="1" ht="12" customHeight="1">
      <c r="A64" s="14" t="s">
        <v>297</v>
      </c>
      <c r="B64" s="269" t="s">
        <v>267</v>
      </c>
      <c r="C64" s="180"/>
    </row>
    <row r="65" spans="1:3" s="268" customFormat="1" ht="12" customHeight="1">
      <c r="A65" s="13" t="s">
        <v>306</v>
      </c>
      <c r="B65" s="270" t="s">
        <v>268</v>
      </c>
      <c r="C65" s="180"/>
    </row>
    <row r="66" spans="1:3" s="268" customFormat="1" ht="12" customHeight="1" thickBot="1">
      <c r="A66" s="15" t="s">
        <v>307</v>
      </c>
      <c r="B66" s="542" t="s">
        <v>547</v>
      </c>
      <c r="C66" s="180"/>
    </row>
    <row r="67" spans="1:3" s="268" customFormat="1" ht="12" customHeight="1" thickBot="1">
      <c r="A67" s="541" t="s">
        <v>270</v>
      </c>
      <c r="B67" s="171" t="s">
        <v>271</v>
      </c>
      <c r="C67" s="176">
        <f>SUM(C68:C71)</f>
        <v>0</v>
      </c>
    </row>
    <row r="68" spans="1:3" s="268" customFormat="1" ht="12" customHeight="1">
      <c r="A68" s="14" t="s">
        <v>138</v>
      </c>
      <c r="B68" s="269" t="s">
        <v>272</v>
      </c>
      <c r="C68" s="180"/>
    </row>
    <row r="69" spans="1:3" s="268" customFormat="1" ht="12" customHeight="1">
      <c r="A69" s="13" t="s">
        <v>139</v>
      </c>
      <c r="B69" s="270" t="s">
        <v>273</v>
      </c>
      <c r="C69" s="180"/>
    </row>
    <row r="70" spans="1:3" s="268" customFormat="1" ht="12" customHeight="1">
      <c r="A70" s="13" t="s">
        <v>298</v>
      </c>
      <c r="B70" s="270" t="s">
        <v>274</v>
      </c>
      <c r="C70" s="180"/>
    </row>
    <row r="71" spans="1:3" s="268" customFormat="1" ht="12" customHeight="1" thickBot="1">
      <c r="A71" s="15" t="s">
        <v>299</v>
      </c>
      <c r="B71" s="173" t="s">
        <v>275</v>
      </c>
      <c r="C71" s="180"/>
    </row>
    <row r="72" spans="1:3" s="268" customFormat="1" ht="12" customHeight="1" thickBot="1">
      <c r="A72" s="541" t="s">
        <v>276</v>
      </c>
      <c r="B72" s="171" t="s">
        <v>277</v>
      </c>
      <c r="C72" s="176">
        <f>SUM(C73:C74)</f>
        <v>1571</v>
      </c>
    </row>
    <row r="73" spans="1:3" s="268" customFormat="1" ht="12" customHeight="1">
      <c r="A73" s="14" t="s">
        <v>300</v>
      </c>
      <c r="B73" s="269" t="s">
        <v>278</v>
      </c>
      <c r="C73" s="180">
        <v>1571</v>
      </c>
    </row>
    <row r="74" spans="1:3" s="268" customFormat="1" ht="12" customHeight="1" thickBot="1">
      <c r="A74" s="15" t="s">
        <v>301</v>
      </c>
      <c r="B74" s="173" t="s">
        <v>279</v>
      </c>
      <c r="C74" s="180"/>
    </row>
    <row r="75" spans="1:3" s="268" customFormat="1" ht="12" customHeight="1" thickBot="1">
      <c r="A75" s="541" t="s">
        <v>280</v>
      </c>
      <c r="B75" s="171" t="s">
        <v>281</v>
      </c>
      <c r="C75" s="176">
        <f>SUM(C76:C78)</f>
        <v>0</v>
      </c>
    </row>
    <row r="76" spans="1:3" s="268" customFormat="1" ht="12" customHeight="1">
      <c r="A76" s="14" t="s">
        <v>302</v>
      </c>
      <c r="B76" s="269" t="s">
        <v>282</v>
      </c>
      <c r="C76" s="180"/>
    </row>
    <row r="77" spans="1:3" s="268" customFormat="1" ht="12" customHeight="1">
      <c r="A77" s="13" t="s">
        <v>303</v>
      </c>
      <c r="B77" s="270" t="s">
        <v>283</v>
      </c>
      <c r="C77" s="180"/>
    </row>
    <row r="78" spans="1:3" s="268" customFormat="1" ht="12" customHeight="1" thickBot="1">
      <c r="A78" s="15" t="s">
        <v>304</v>
      </c>
      <c r="B78" s="173" t="s">
        <v>284</v>
      </c>
      <c r="C78" s="180"/>
    </row>
    <row r="79" spans="1:3" s="268" customFormat="1" ht="12" customHeight="1" thickBot="1">
      <c r="A79" s="541" t="s">
        <v>285</v>
      </c>
      <c r="B79" s="171" t="s">
        <v>305</v>
      </c>
      <c r="C79" s="176">
        <f>SUM(C80:C83)</f>
        <v>0</v>
      </c>
    </row>
    <row r="80" spans="1:3" s="268" customFormat="1" ht="12" customHeight="1">
      <c r="A80" s="273" t="s">
        <v>286</v>
      </c>
      <c r="B80" s="269" t="s">
        <v>287</v>
      </c>
      <c r="C80" s="180"/>
    </row>
    <row r="81" spans="1:3" s="268" customFormat="1" ht="12" customHeight="1">
      <c r="A81" s="274" t="s">
        <v>288</v>
      </c>
      <c r="B81" s="270" t="s">
        <v>289</v>
      </c>
      <c r="C81" s="180"/>
    </row>
    <row r="82" spans="1:3" s="268" customFormat="1" ht="12" customHeight="1">
      <c r="A82" s="274" t="s">
        <v>290</v>
      </c>
      <c r="B82" s="270" t="s">
        <v>291</v>
      </c>
      <c r="C82" s="180"/>
    </row>
    <row r="83" spans="1:3" s="268" customFormat="1" ht="12" customHeight="1" thickBot="1">
      <c r="A83" s="275" t="s">
        <v>292</v>
      </c>
      <c r="B83" s="173" t="s">
        <v>293</v>
      </c>
      <c r="C83" s="180"/>
    </row>
    <row r="84" spans="1:3" s="268" customFormat="1" ht="12" customHeight="1" thickBot="1">
      <c r="A84" s="541" t="s">
        <v>294</v>
      </c>
      <c r="B84" s="171" t="s">
        <v>548</v>
      </c>
      <c r="C84" s="310"/>
    </row>
    <row r="85" spans="1:3" s="268" customFormat="1" ht="13.5" customHeight="1" thickBot="1">
      <c r="A85" s="541" t="s">
        <v>296</v>
      </c>
      <c r="B85" s="171" t="s">
        <v>295</v>
      </c>
      <c r="C85" s="310"/>
    </row>
    <row r="86" spans="1:3" s="268" customFormat="1" ht="15.75" customHeight="1" thickBot="1">
      <c r="A86" s="541" t="s">
        <v>308</v>
      </c>
      <c r="B86" s="276" t="s">
        <v>549</v>
      </c>
      <c r="C86" s="181">
        <f>+C63+C67+C72+C75+C79+C85+C84</f>
        <v>1571</v>
      </c>
    </row>
    <row r="87" spans="1:3" s="268" customFormat="1" ht="16.5" customHeight="1" thickBot="1">
      <c r="A87" s="543" t="s">
        <v>550</v>
      </c>
      <c r="B87" s="277" t="s">
        <v>551</v>
      </c>
      <c r="C87" s="181">
        <f>+C62+C86</f>
        <v>8938</v>
      </c>
    </row>
    <row r="88" spans="1:3" s="268" customFormat="1" ht="83.25" customHeight="1">
      <c r="A88" s="4"/>
      <c r="B88" s="5"/>
      <c r="C88" s="182"/>
    </row>
    <row r="89" spans="1:3" ht="16.5" customHeight="1">
      <c r="A89" s="658" t="s">
        <v>42</v>
      </c>
      <c r="B89" s="658"/>
      <c r="C89" s="658"/>
    </row>
    <row r="90" spans="1:3" s="278" customFormat="1" ht="16.5" customHeight="1" thickBot="1">
      <c r="A90" s="659" t="s">
        <v>141</v>
      </c>
      <c r="B90" s="659"/>
      <c r="C90" s="101" t="s">
        <v>182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67" customFormat="1" ht="12" customHeight="1" thickBot="1">
      <c r="A92" s="32" t="s">
        <v>535</v>
      </c>
      <c r="B92" s="33" t="s">
        <v>536</v>
      </c>
      <c r="C92" s="34" t="s">
        <v>537</v>
      </c>
    </row>
    <row r="93" spans="1:3" ht="12" customHeight="1" thickBot="1">
      <c r="A93" s="21" t="s">
        <v>13</v>
      </c>
      <c r="B93" s="26" t="s">
        <v>589</v>
      </c>
      <c r="C93" s="175">
        <f>C94+C95+C96+C97+C98+C111</f>
        <v>188370</v>
      </c>
    </row>
    <row r="94" spans="1:3" ht="12" customHeight="1">
      <c r="A94" s="16" t="s">
        <v>91</v>
      </c>
      <c r="B94" s="9" t="s">
        <v>44</v>
      </c>
      <c r="C94" s="544">
        <v>108157</v>
      </c>
    </row>
    <row r="95" spans="1:3" ht="12" customHeight="1">
      <c r="A95" s="13" t="s">
        <v>92</v>
      </c>
      <c r="B95" s="7" t="s">
        <v>161</v>
      </c>
      <c r="C95" s="180">
        <v>29599</v>
      </c>
    </row>
    <row r="96" spans="1:3" ht="12" customHeight="1">
      <c r="A96" s="13" t="s">
        <v>93</v>
      </c>
      <c r="B96" s="7" t="s">
        <v>129</v>
      </c>
      <c r="C96" s="572">
        <v>50614</v>
      </c>
    </row>
    <row r="97" spans="1:3" ht="12" customHeight="1">
      <c r="A97" s="13" t="s">
        <v>94</v>
      </c>
      <c r="B97" s="10" t="s">
        <v>162</v>
      </c>
      <c r="C97" s="179"/>
    </row>
    <row r="98" spans="1:3" ht="12" customHeight="1">
      <c r="A98" s="13" t="s">
        <v>105</v>
      </c>
      <c r="B98" s="18" t="s">
        <v>163</v>
      </c>
      <c r="C98" s="179"/>
    </row>
    <row r="99" spans="1:3" ht="12" customHeight="1">
      <c r="A99" s="13" t="s">
        <v>95</v>
      </c>
      <c r="B99" s="7" t="s">
        <v>552</v>
      </c>
      <c r="C99" s="179"/>
    </row>
    <row r="100" spans="1:3" ht="12" customHeight="1">
      <c r="A100" s="13" t="s">
        <v>96</v>
      </c>
      <c r="B100" s="105" t="s">
        <v>553</v>
      </c>
      <c r="C100" s="179"/>
    </row>
    <row r="101" spans="1:3" ht="12" customHeight="1">
      <c r="A101" s="13" t="s">
        <v>106</v>
      </c>
      <c r="B101" s="105" t="s">
        <v>554</v>
      </c>
      <c r="C101" s="179"/>
    </row>
    <row r="102" spans="1:3" ht="12" customHeight="1">
      <c r="A102" s="13" t="s">
        <v>107</v>
      </c>
      <c r="B102" s="103" t="s">
        <v>311</v>
      </c>
      <c r="C102" s="179"/>
    </row>
    <row r="103" spans="1:3" ht="12" customHeight="1">
      <c r="A103" s="13" t="s">
        <v>108</v>
      </c>
      <c r="B103" s="104" t="s">
        <v>312</v>
      </c>
      <c r="C103" s="179"/>
    </row>
    <row r="104" spans="1:3" ht="12" customHeight="1">
      <c r="A104" s="13" t="s">
        <v>109</v>
      </c>
      <c r="B104" s="104" t="s">
        <v>313</v>
      </c>
      <c r="C104" s="179"/>
    </row>
    <row r="105" spans="1:3" ht="12" customHeight="1">
      <c r="A105" s="13" t="s">
        <v>111</v>
      </c>
      <c r="B105" s="103" t="s">
        <v>314</v>
      </c>
      <c r="C105" s="179"/>
    </row>
    <row r="106" spans="1:3" ht="12" customHeight="1">
      <c r="A106" s="13" t="s">
        <v>164</v>
      </c>
      <c r="B106" s="103" t="s">
        <v>315</v>
      </c>
      <c r="C106" s="179"/>
    </row>
    <row r="107" spans="1:3" ht="12" customHeight="1">
      <c r="A107" s="13" t="s">
        <v>309</v>
      </c>
      <c r="B107" s="104" t="s">
        <v>316</v>
      </c>
      <c r="C107" s="179"/>
    </row>
    <row r="108" spans="1:3" ht="12" customHeight="1">
      <c r="A108" s="12" t="s">
        <v>310</v>
      </c>
      <c r="B108" s="105" t="s">
        <v>317</v>
      </c>
      <c r="C108" s="179"/>
    </row>
    <row r="109" spans="1:3" ht="12" customHeight="1">
      <c r="A109" s="13" t="s">
        <v>555</v>
      </c>
      <c r="B109" s="105" t="s">
        <v>318</v>
      </c>
      <c r="C109" s="179"/>
    </row>
    <row r="110" spans="1:3" ht="12" customHeight="1">
      <c r="A110" s="15" t="s">
        <v>556</v>
      </c>
      <c r="B110" s="105" t="s">
        <v>319</v>
      </c>
      <c r="C110" s="179"/>
    </row>
    <row r="111" spans="1:3" ht="12" customHeight="1">
      <c r="A111" s="13" t="s">
        <v>557</v>
      </c>
      <c r="B111" s="10" t="s">
        <v>45</v>
      </c>
      <c r="C111" s="177"/>
    </row>
    <row r="112" spans="1:3" ht="12" customHeight="1">
      <c r="A112" s="13" t="s">
        <v>558</v>
      </c>
      <c r="B112" s="7" t="s">
        <v>559</v>
      </c>
      <c r="C112" s="177"/>
    </row>
    <row r="113" spans="1:3" ht="12" customHeight="1" thickBot="1">
      <c r="A113" s="17" t="s">
        <v>560</v>
      </c>
      <c r="B113" s="545" t="s">
        <v>561</v>
      </c>
      <c r="C113" s="183"/>
    </row>
    <row r="114" spans="1:3" ht="12" customHeight="1" thickBot="1">
      <c r="A114" s="546" t="s">
        <v>14</v>
      </c>
      <c r="B114" s="547" t="s">
        <v>320</v>
      </c>
      <c r="C114" s="548">
        <f>+C115+C117+C119</f>
        <v>6179</v>
      </c>
    </row>
    <row r="115" spans="1:3" ht="12" customHeight="1">
      <c r="A115" s="14" t="s">
        <v>97</v>
      </c>
      <c r="B115" s="7" t="s">
        <v>181</v>
      </c>
      <c r="C115" s="573">
        <v>6061</v>
      </c>
    </row>
    <row r="116" spans="1:3" ht="12" customHeight="1">
      <c r="A116" s="14" t="s">
        <v>98</v>
      </c>
      <c r="B116" s="11" t="s">
        <v>324</v>
      </c>
      <c r="C116" s="178"/>
    </row>
    <row r="117" spans="1:3" ht="12" customHeight="1">
      <c r="A117" s="14" t="s">
        <v>99</v>
      </c>
      <c r="B117" s="11" t="s">
        <v>165</v>
      </c>
      <c r="C117" s="177"/>
    </row>
    <row r="118" spans="1:3" ht="12" customHeight="1">
      <c r="A118" s="14" t="s">
        <v>100</v>
      </c>
      <c r="B118" s="11" t="s">
        <v>325</v>
      </c>
      <c r="C118" s="163"/>
    </row>
    <row r="119" spans="1:3" ht="12" customHeight="1">
      <c r="A119" s="14" t="s">
        <v>101</v>
      </c>
      <c r="B119" s="173" t="s">
        <v>184</v>
      </c>
      <c r="C119" s="585">
        <v>118</v>
      </c>
    </row>
    <row r="120" spans="1:3" ht="12" customHeight="1">
      <c r="A120" s="14" t="s">
        <v>110</v>
      </c>
      <c r="B120" s="172" t="s">
        <v>387</v>
      </c>
      <c r="C120" s="585"/>
    </row>
    <row r="121" spans="1:3" ht="12" customHeight="1">
      <c r="A121" s="14" t="s">
        <v>112</v>
      </c>
      <c r="B121" s="265" t="s">
        <v>330</v>
      </c>
      <c r="C121" s="585"/>
    </row>
    <row r="122" spans="1:3" ht="15.75">
      <c r="A122" s="14" t="s">
        <v>166</v>
      </c>
      <c r="B122" s="104" t="s">
        <v>313</v>
      </c>
      <c r="C122" s="585"/>
    </row>
    <row r="123" spans="1:3" ht="12" customHeight="1">
      <c r="A123" s="14" t="s">
        <v>167</v>
      </c>
      <c r="B123" s="104" t="s">
        <v>329</v>
      </c>
      <c r="C123" s="585"/>
    </row>
    <row r="124" spans="1:3" ht="12" customHeight="1">
      <c r="A124" s="14" t="s">
        <v>168</v>
      </c>
      <c r="B124" s="104" t="s">
        <v>328</v>
      </c>
      <c r="C124" s="585"/>
    </row>
    <row r="125" spans="1:3" ht="12" customHeight="1">
      <c r="A125" s="14" t="s">
        <v>321</v>
      </c>
      <c r="B125" s="104" t="s">
        <v>316</v>
      </c>
      <c r="C125" s="585">
        <v>118</v>
      </c>
    </row>
    <row r="126" spans="1:3" ht="12" customHeight="1">
      <c r="A126" s="14" t="s">
        <v>322</v>
      </c>
      <c r="B126" s="104" t="s">
        <v>327</v>
      </c>
      <c r="C126" s="163"/>
    </row>
    <row r="127" spans="1:3" ht="16.5" thickBot="1">
      <c r="A127" s="12" t="s">
        <v>323</v>
      </c>
      <c r="B127" s="104" t="s">
        <v>326</v>
      </c>
      <c r="C127" s="164"/>
    </row>
    <row r="128" spans="1:3" ht="12" customHeight="1" thickBot="1">
      <c r="A128" s="19" t="s">
        <v>15</v>
      </c>
      <c r="B128" s="99" t="s">
        <v>562</v>
      </c>
      <c r="C128" s="176">
        <f>+C93+C114</f>
        <v>194549</v>
      </c>
    </row>
    <row r="129" spans="1:3" ht="12" customHeight="1" thickBot="1">
      <c r="A129" s="19" t="s">
        <v>16</v>
      </c>
      <c r="B129" s="99" t="s">
        <v>563</v>
      </c>
      <c r="C129" s="176">
        <f>+C130+C131+C132</f>
        <v>0</v>
      </c>
    </row>
    <row r="130" spans="1:3" ht="12" customHeight="1">
      <c r="A130" s="14" t="s">
        <v>221</v>
      </c>
      <c r="B130" s="11" t="s">
        <v>564</v>
      </c>
      <c r="C130" s="163"/>
    </row>
    <row r="131" spans="1:3" ht="12" customHeight="1">
      <c r="A131" s="14" t="s">
        <v>224</v>
      </c>
      <c r="B131" s="11" t="s">
        <v>565</v>
      </c>
      <c r="C131" s="163"/>
    </row>
    <row r="132" spans="1:3" ht="12" customHeight="1" thickBot="1">
      <c r="A132" s="12" t="s">
        <v>225</v>
      </c>
      <c r="B132" s="11" t="s">
        <v>566</v>
      </c>
      <c r="C132" s="163"/>
    </row>
    <row r="133" spans="1:3" ht="12" customHeight="1" thickBot="1">
      <c r="A133" s="19" t="s">
        <v>17</v>
      </c>
      <c r="B133" s="99" t="s">
        <v>567</v>
      </c>
      <c r="C133" s="176">
        <f>SUM(C134:C139)</f>
        <v>0</v>
      </c>
    </row>
    <row r="134" spans="1:3" ht="12" customHeight="1">
      <c r="A134" s="14" t="s">
        <v>84</v>
      </c>
      <c r="B134" s="8" t="s">
        <v>568</v>
      </c>
      <c r="C134" s="163"/>
    </row>
    <row r="135" spans="1:3" ht="12" customHeight="1">
      <c r="A135" s="14" t="s">
        <v>85</v>
      </c>
      <c r="B135" s="8" t="s">
        <v>569</v>
      </c>
      <c r="C135" s="163"/>
    </row>
    <row r="136" spans="1:3" ht="12" customHeight="1">
      <c r="A136" s="14" t="s">
        <v>86</v>
      </c>
      <c r="B136" s="8" t="s">
        <v>570</v>
      </c>
      <c r="C136" s="163"/>
    </row>
    <row r="137" spans="1:3" ht="12" customHeight="1">
      <c r="A137" s="14" t="s">
        <v>153</v>
      </c>
      <c r="B137" s="8" t="s">
        <v>571</v>
      </c>
      <c r="C137" s="163"/>
    </row>
    <row r="138" spans="1:3" ht="12" customHeight="1">
      <c r="A138" s="14" t="s">
        <v>154</v>
      </c>
      <c r="B138" s="8" t="s">
        <v>572</v>
      </c>
      <c r="C138" s="163"/>
    </row>
    <row r="139" spans="1:3" ht="12" customHeight="1" thickBot="1">
      <c r="A139" s="12" t="s">
        <v>155</v>
      </c>
      <c r="B139" s="8" t="s">
        <v>573</v>
      </c>
      <c r="C139" s="163"/>
    </row>
    <row r="140" spans="1:3" ht="12" customHeight="1" thickBot="1">
      <c r="A140" s="19" t="s">
        <v>18</v>
      </c>
      <c r="B140" s="99" t="s">
        <v>574</v>
      </c>
      <c r="C140" s="181">
        <f>+C141+C142+C143+C144</f>
        <v>0</v>
      </c>
    </row>
    <row r="141" spans="1:3" ht="12" customHeight="1">
      <c r="A141" s="14" t="s">
        <v>87</v>
      </c>
      <c r="B141" s="8" t="s">
        <v>331</v>
      </c>
      <c r="C141" s="163"/>
    </row>
    <row r="142" spans="1:3" ht="12" customHeight="1">
      <c r="A142" s="14" t="s">
        <v>88</v>
      </c>
      <c r="B142" s="8" t="s">
        <v>332</v>
      </c>
      <c r="C142" s="163"/>
    </row>
    <row r="143" spans="1:3" ht="12" customHeight="1">
      <c r="A143" s="14" t="s">
        <v>245</v>
      </c>
      <c r="B143" s="8" t="s">
        <v>575</v>
      </c>
      <c r="C143" s="163"/>
    </row>
    <row r="144" spans="1:3" ht="12" customHeight="1" thickBot="1">
      <c r="A144" s="12" t="s">
        <v>246</v>
      </c>
      <c r="B144" s="6" t="s">
        <v>350</v>
      </c>
      <c r="C144" s="163"/>
    </row>
    <row r="145" spans="1:3" ht="12" customHeight="1" thickBot="1">
      <c r="A145" s="19" t="s">
        <v>19</v>
      </c>
      <c r="B145" s="99" t="s">
        <v>576</v>
      </c>
      <c r="C145" s="184">
        <f>SUM(C146:C150)</f>
        <v>0</v>
      </c>
    </row>
    <row r="146" spans="1:3" ht="12" customHeight="1">
      <c r="A146" s="14" t="s">
        <v>89</v>
      </c>
      <c r="B146" s="8" t="s">
        <v>577</v>
      </c>
      <c r="C146" s="163"/>
    </row>
    <row r="147" spans="1:3" ht="12" customHeight="1">
      <c r="A147" s="14" t="s">
        <v>90</v>
      </c>
      <c r="B147" s="8" t="s">
        <v>578</v>
      </c>
      <c r="C147" s="163"/>
    </row>
    <row r="148" spans="1:3" ht="12" customHeight="1">
      <c r="A148" s="14" t="s">
        <v>257</v>
      </c>
      <c r="B148" s="8" t="s">
        <v>579</v>
      </c>
      <c r="C148" s="163"/>
    </row>
    <row r="149" spans="1:3" ht="12" customHeight="1">
      <c r="A149" s="14" t="s">
        <v>258</v>
      </c>
      <c r="B149" s="8" t="s">
        <v>580</v>
      </c>
      <c r="C149" s="163"/>
    </row>
    <row r="150" spans="1:3" ht="12" customHeight="1" thickBot="1">
      <c r="A150" s="14" t="s">
        <v>581</v>
      </c>
      <c r="B150" s="8" t="s">
        <v>582</v>
      </c>
      <c r="C150" s="163"/>
    </row>
    <row r="151" spans="1:3" ht="12" customHeight="1" thickBot="1">
      <c r="A151" s="19" t="s">
        <v>20</v>
      </c>
      <c r="B151" s="99" t="s">
        <v>583</v>
      </c>
      <c r="C151" s="549"/>
    </row>
    <row r="152" spans="1:3" ht="12" customHeight="1" thickBot="1">
      <c r="A152" s="19" t="s">
        <v>21</v>
      </c>
      <c r="B152" s="99" t="s">
        <v>584</v>
      </c>
      <c r="C152" s="549"/>
    </row>
    <row r="153" spans="1:9" ht="15" customHeight="1" thickBot="1">
      <c r="A153" s="19" t="s">
        <v>22</v>
      </c>
      <c r="B153" s="99" t="s">
        <v>585</v>
      </c>
      <c r="C153" s="279">
        <f>+C129+C133+C140+C145+C151+C152</f>
        <v>0</v>
      </c>
      <c r="F153" s="280"/>
      <c r="G153" s="281"/>
      <c r="H153" s="281"/>
      <c r="I153" s="281"/>
    </row>
    <row r="154" spans="1:3" s="268" customFormat="1" ht="12.75" customHeight="1" thickBot="1">
      <c r="A154" s="174" t="s">
        <v>23</v>
      </c>
      <c r="B154" s="252" t="s">
        <v>586</v>
      </c>
      <c r="C154" s="279">
        <f>+C128+C153</f>
        <v>194549</v>
      </c>
    </row>
    <row r="155" ht="7.5" customHeight="1"/>
    <row r="156" spans="1:3" ht="15.75">
      <c r="A156" s="660" t="s">
        <v>333</v>
      </c>
      <c r="B156" s="660"/>
      <c r="C156" s="660"/>
    </row>
    <row r="157" spans="1:3" ht="15" customHeight="1" thickBot="1">
      <c r="A157" s="657" t="s">
        <v>142</v>
      </c>
      <c r="B157" s="657"/>
      <c r="C157" s="185" t="s">
        <v>182</v>
      </c>
    </row>
    <row r="158" spans="1:4" ht="13.5" customHeight="1" thickBot="1">
      <c r="A158" s="19">
        <v>1</v>
      </c>
      <c r="B158" s="25" t="s">
        <v>587</v>
      </c>
      <c r="C158" s="176">
        <f>+C62-C128</f>
        <v>-187182</v>
      </c>
      <c r="D158" s="282"/>
    </row>
    <row r="159" spans="1:3" ht="27.75" customHeight="1" thickBot="1">
      <c r="A159" s="19" t="s">
        <v>14</v>
      </c>
      <c r="B159" s="25" t="s">
        <v>588</v>
      </c>
      <c r="C159" s="176">
        <f>+C86-C153</f>
        <v>1571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22/2015.(VI.29.)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1">
    <tabColor rgb="FF92D050"/>
  </sheetPr>
  <dimension ref="A1:F33"/>
  <sheetViews>
    <sheetView zoomScaleSheetLayoutView="100" workbookViewId="0" topLeftCell="A1">
      <selection activeCell="E15" sqref="E15"/>
    </sheetView>
  </sheetViews>
  <sheetFormatPr defaultColWidth="9.00390625" defaultRowHeight="12.75"/>
  <cols>
    <col min="1" max="1" width="6.875" style="49" customWidth="1"/>
    <col min="2" max="2" width="55.125" style="107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9.75" customHeight="1">
      <c r="B1" s="195" t="s">
        <v>145</v>
      </c>
      <c r="C1" s="196"/>
      <c r="D1" s="196"/>
      <c r="E1" s="196"/>
      <c r="F1" s="663"/>
    </row>
    <row r="2" spans="5:6" ht="14.25" thickBot="1">
      <c r="E2" s="197" t="s">
        <v>59</v>
      </c>
      <c r="F2" s="663"/>
    </row>
    <row r="3" spans="1:6" ht="18" customHeight="1" thickBot="1">
      <c r="A3" s="661" t="s">
        <v>66</v>
      </c>
      <c r="B3" s="198" t="s">
        <v>53</v>
      </c>
      <c r="C3" s="199"/>
      <c r="D3" s="198" t="s">
        <v>54</v>
      </c>
      <c r="E3" s="200"/>
      <c r="F3" s="663"/>
    </row>
    <row r="4" spans="1:6" s="201" customFormat="1" ht="35.25" customHeight="1" thickBot="1">
      <c r="A4" s="662"/>
      <c r="B4" s="108" t="s">
        <v>60</v>
      </c>
      <c r="C4" s="109" t="str">
        <f>+'[1]1.1.sz.mell.'!C3</f>
        <v>2015. évi előirányzat</v>
      </c>
      <c r="D4" s="108" t="s">
        <v>60</v>
      </c>
      <c r="E4" s="45" t="str">
        <f>+C4</f>
        <v>2015. évi előirányzat</v>
      </c>
      <c r="F4" s="663"/>
    </row>
    <row r="5" spans="1:6" s="206" customFormat="1" ht="12" customHeight="1" thickBot="1">
      <c r="A5" s="202" t="s">
        <v>535</v>
      </c>
      <c r="B5" s="203" t="s">
        <v>536</v>
      </c>
      <c r="C5" s="204" t="s">
        <v>537</v>
      </c>
      <c r="D5" s="203" t="s">
        <v>590</v>
      </c>
      <c r="E5" s="205" t="s">
        <v>591</v>
      </c>
      <c r="F5" s="663"/>
    </row>
    <row r="6" spans="1:6" ht="12.75" customHeight="1">
      <c r="A6" s="207" t="s">
        <v>13</v>
      </c>
      <c r="B6" s="208" t="s">
        <v>334</v>
      </c>
      <c r="C6" s="576">
        <v>1004185</v>
      </c>
      <c r="D6" s="208" t="s">
        <v>61</v>
      </c>
      <c r="E6" s="577">
        <v>1021942</v>
      </c>
      <c r="F6" s="663"/>
    </row>
    <row r="7" spans="1:6" ht="12.75" customHeight="1">
      <c r="A7" s="209" t="s">
        <v>14</v>
      </c>
      <c r="B7" s="210" t="s">
        <v>335</v>
      </c>
      <c r="C7" s="578">
        <v>594747</v>
      </c>
      <c r="D7" s="210" t="s">
        <v>161</v>
      </c>
      <c r="E7" s="575">
        <v>237375</v>
      </c>
      <c r="F7" s="663"/>
    </row>
    <row r="8" spans="1:6" ht="12.75" customHeight="1">
      <c r="A8" s="209" t="s">
        <v>15</v>
      </c>
      <c r="B8" s="210" t="s">
        <v>355</v>
      </c>
      <c r="C8" s="578">
        <v>48331</v>
      </c>
      <c r="D8" s="210" t="s">
        <v>187</v>
      </c>
      <c r="E8" s="575">
        <v>838888</v>
      </c>
      <c r="F8" s="663"/>
    </row>
    <row r="9" spans="1:6" ht="12.75" customHeight="1">
      <c r="A9" s="209" t="s">
        <v>16</v>
      </c>
      <c r="B9" s="210" t="s">
        <v>152</v>
      </c>
      <c r="C9" s="60">
        <v>294863</v>
      </c>
      <c r="D9" s="210" t="s">
        <v>162</v>
      </c>
      <c r="E9" s="61">
        <v>137787</v>
      </c>
      <c r="F9" s="663"/>
    </row>
    <row r="10" spans="1:6" ht="12.75" customHeight="1">
      <c r="A10" s="209" t="s">
        <v>17</v>
      </c>
      <c r="B10" s="211" t="s">
        <v>380</v>
      </c>
      <c r="C10" s="578">
        <v>434459</v>
      </c>
      <c r="D10" s="210" t="s">
        <v>163</v>
      </c>
      <c r="E10" s="575">
        <v>164759</v>
      </c>
      <c r="F10" s="663"/>
    </row>
    <row r="11" spans="1:6" ht="12.75" customHeight="1">
      <c r="A11" s="209" t="s">
        <v>18</v>
      </c>
      <c r="B11" s="210" t="s">
        <v>336</v>
      </c>
      <c r="C11" s="633">
        <v>13910</v>
      </c>
      <c r="D11" s="210" t="s">
        <v>45</v>
      </c>
      <c r="E11" s="575">
        <v>52577</v>
      </c>
      <c r="F11" s="663"/>
    </row>
    <row r="12" spans="1:6" ht="12.75" customHeight="1">
      <c r="A12" s="209" t="s">
        <v>19</v>
      </c>
      <c r="B12" s="210" t="s">
        <v>592</v>
      </c>
      <c r="C12" s="186"/>
      <c r="D12" s="40"/>
      <c r="E12" s="191"/>
      <c r="F12" s="663"/>
    </row>
    <row r="13" spans="1:6" ht="12.75" customHeight="1">
      <c r="A13" s="209" t="s">
        <v>20</v>
      </c>
      <c r="B13" s="40"/>
      <c r="C13" s="186"/>
      <c r="D13" s="40"/>
      <c r="E13" s="191"/>
      <c r="F13" s="663"/>
    </row>
    <row r="14" spans="1:6" ht="12.75" customHeight="1">
      <c r="A14" s="209" t="s">
        <v>21</v>
      </c>
      <c r="B14" s="283"/>
      <c r="C14" s="187"/>
      <c r="D14" s="40"/>
      <c r="E14" s="191"/>
      <c r="F14" s="663"/>
    </row>
    <row r="15" spans="1:6" ht="12.75" customHeight="1">
      <c r="A15" s="209" t="s">
        <v>22</v>
      </c>
      <c r="B15" s="40"/>
      <c r="C15" s="186"/>
      <c r="D15" s="40"/>
      <c r="E15" s="191"/>
      <c r="F15" s="663"/>
    </row>
    <row r="16" spans="1:6" ht="12.75" customHeight="1">
      <c r="A16" s="209" t="s">
        <v>23</v>
      </c>
      <c r="B16" s="40"/>
      <c r="C16" s="186"/>
      <c r="D16" s="40"/>
      <c r="E16" s="191"/>
      <c r="F16" s="663"/>
    </row>
    <row r="17" spans="1:6" ht="12.75" customHeight="1" thickBot="1">
      <c r="A17" s="209" t="s">
        <v>24</v>
      </c>
      <c r="B17" s="51"/>
      <c r="C17" s="188"/>
      <c r="D17" s="40"/>
      <c r="E17" s="192"/>
      <c r="F17" s="663"/>
    </row>
    <row r="18" spans="1:6" ht="15.75" customHeight="1" thickBot="1">
      <c r="A18" s="212" t="s">
        <v>25</v>
      </c>
      <c r="B18" s="100" t="s">
        <v>593</v>
      </c>
      <c r="C18" s="189">
        <f>SUM(C6:C17)-C8</f>
        <v>2342164</v>
      </c>
      <c r="D18" s="100" t="s">
        <v>341</v>
      </c>
      <c r="E18" s="193">
        <f>SUM(E6:E17)</f>
        <v>2453328</v>
      </c>
      <c r="F18" s="663"/>
    </row>
    <row r="19" spans="1:6" ht="12.75" customHeight="1">
      <c r="A19" s="213" t="s">
        <v>26</v>
      </c>
      <c r="B19" s="214" t="s">
        <v>338</v>
      </c>
      <c r="C19" s="315">
        <f>+C20+C21+C22+C23</f>
        <v>185218</v>
      </c>
      <c r="D19" s="215" t="s">
        <v>169</v>
      </c>
      <c r="E19" s="194"/>
      <c r="F19" s="663"/>
    </row>
    <row r="20" spans="1:6" ht="12.75" customHeight="1">
      <c r="A20" s="216" t="s">
        <v>27</v>
      </c>
      <c r="B20" s="215" t="s">
        <v>179</v>
      </c>
      <c r="C20" s="60">
        <v>185218</v>
      </c>
      <c r="D20" s="215" t="s">
        <v>340</v>
      </c>
      <c r="E20" s="61"/>
      <c r="F20" s="663"/>
    </row>
    <row r="21" spans="1:6" ht="12.75" customHeight="1">
      <c r="A21" s="216" t="s">
        <v>28</v>
      </c>
      <c r="B21" s="215" t="s">
        <v>180</v>
      </c>
      <c r="C21" s="60"/>
      <c r="D21" s="215" t="s">
        <v>143</v>
      </c>
      <c r="E21" s="61">
        <v>100000</v>
      </c>
      <c r="F21" s="663"/>
    </row>
    <row r="22" spans="1:6" ht="12.75" customHeight="1">
      <c r="A22" s="216" t="s">
        <v>29</v>
      </c>
      <c r="B22" s="215" t="s">
        <v>185</v>
      </c>
      <c r="C22" s="60"/>
      <c r="D22" s="215" t="s">
        <v>144</v>
      </c>
      <c r="E22" s="61"/>
      <c r="F22" s="663"/>
    </row>
    <row r="23" spans="1:6" ht="12.75" customHeight="1">
      <c r="A23" s="216" t="s">
        <v>30</v>
      </c>
      <c r="B23" s="215" t="s">
        <v>186</v>
      </c>
      <c r="C23" s="60"/>
      <c r="D23" s="214" t="s">
        <v>188</v>
      </c>
      <c r="E23" s="61"/>
      <c r="F23" s="663"/>
    </row>
    <row r="24" spans="1:6" ht="12.75" customHeight="1">
      <c r="A24" s="216" t="s">
        <v>31</v>
      </c>
      <c r="B24" s="215" t="s">
        <v>339</v>
      </c>
      <c r="C24" s="217">
        <f>+C25+C26</f>
        <v>100000</v>
      </c>
      <c r="D24" s="215" t="s">
        <v>170</v>
      </c>
      <c r="E24" s="61"/>
      <c r="F24" s="663"/>
    </row>
    <row r="25" spans="1:6" ht="12.75" customHeight="1">
      <c r="A25" s="213" t="s">
        <v>32</v>
      </c>
      <c r="B25" s="214" t="s">
        <v>337</v>
      </c>
      <c r="C25" s="190">
        <v>100000</v>
      </c>
      <c r="D25" s="208" t="s">
        <v>575</v>
      </c>
      <c r="E25" s="194"/>
      <c r="F25" s="663"/>
    </row>
    <row r="26" spans="1:6" ht="12.75" customHeight="1">
      <c r="A26" s="216" t="s">
        <v>33</v>
      </c>
      <c r="B26" s="215" t="s">
        <v>594</v>
      </c>
      <c r="C26" s="60"/>
      <c r="D26" s="210" t="s">
        <v>583</v>
      </c>
      <c r="E26" s="61"/>
      <c r="F26" s="663"/>
    </row>
    <row r="27" spans="1:6" ht="12.75" customHeight="1">
      <c r="A27" s="209" t="s">
        <v>34</v>
      </c>
      <c r="B27" s="215" t="s">
        <v>548</v>
      </c>
      <c r="C27" s="60"/>
      <c r="D27" s="210" t="s">
        <v>584</v>
      </c>
      <c r="E27" s="61"/>
      <c r="F27" s="663"/>
    </row>
    <row r="28" spans="1:6" ht="12.75" customHeight="1" thickBot="1">
      <c r="A28" s="255" t="s">
        <v>35</v>
      </c>
      <c r="B28" s="214" t="s">
        <v>295</v>
      </c>
      <c r="C28" s="190"/>
      <c r="D28" s="284" t="s">
        <v>643</v>
      </c>
      <c r="E28" s="194">
        <v>27420</v>
      </c>
      <c r="F28" s="663"/>
    </row>
    <row r="29" spans="1:6" ht="15.75" customHeight="1" thickBot="1">
      <c r="A29" s="212" t="s">
        <v>36</v>
      </c>
      <c r="B29" s="100" t="s">
        <v>595</v>
      </c>
      <c r="C29" s="189">
        <f>+C19+C24+C27+C28</f>
        <v>285218</v>
      </c>
      <c r="D29" s="100" t="s">
        <v>596</v>
      </c>
      <c r="E29" s="193">
        <f>SUM(E19:E28)</f>
        <v>127420</v>
      </c>
      <c r="F29" s="663"/>
    </row>
    <row r="30" spans="1:6" ht="13.5" thickBot="1">
      <c r="A30" s="212" t="s">
        <v>37</v>
      </c>
      <c r="B30" s="218" t="s">
        <v>597</v>
      </c>
      <c r="C30" s="219">
        <f>+C18+C29</f>
        <v>2627382</v>
      </c>
      <c r="D30" s="218" t="s">
        <v>598</v>
      </c>
      <c r="E30" s="219">
        <f>+E18+E29</f>
        <v>2580748</v>
      </c>
      <c r="F30" s="663"/>
    </row>
    <row r="31" spans="1:6" ht="13.5" thickBot="1">
      <c r="A31" s="212" t="s">
        <v>38</v>
      </c>
      <c r="B31" s="218" t="s">
        <v>147</v>
      </c>
      <c r="C31" s="219">
        <f>IF(C18-E18&lt;0,E18-C18,"-")</f>
        <v>111164</v>
      </c>
      <c r="D31" s="218" t="s">
        <v>148</v>
      </c>
      <c r="E31" s="219" t="str">
        <f>IF(C18-E18&gt;0,C18-E18,"-")</f>
        <v>-</v>
      </c>
      <c r="F31" s="663"/>
    </row>
    <row r="32" spans="1:6" ht="13.5" thickBot="1">
      <c r="A32" s="212" t="s">
        <v>39</v>
      </c>
      <c r="B32" s="218" t="s">
        <v>189</v>
      </c>
      <c r="C32" s="219" t="str">
        <f>IF(C18+C29-E30&lt;0,E30-(C18+C29),"-")</f>
        <v>-</v>
      </c>
      <c r="D32" s="218" t="s">
        <v>190</v>
      </c>
      <c r="E32" s="219">
        <f>IF(C18+C29-E30&gt;0,C18+C29-E30,"-")</f>
        <v>46634</v>
      </c>
      <c r="F32" s="663"/>
    </row>
    <row r="33" spans="2:4" ht="18.75">
      <c r="B33" s="664"/>
      <c r="C33" s="664"/>
      <c r="D33" s="66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22/2015.(VI.29.)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2">
    <tabColor rgb="FF92D050"/>
  </sheetPr>
  <dimension ref="A1:F33"/>
  <sheetViews>
    <sheetView zoomScaleSheetLayoutView="115" workbookViewId="0" topLeftCell="A1">
      <selection activeCell="C7" sqref="C7"/>
    </sheetView>
  </sheetViews>
  <sheetFormatPr defaultColWidth="9.00390625" defaultRowHeight="12.75"/>
  <cols>
    <col min="1" max="1" width="6.875" style="49" customWidth="1"/>
    <col min="2" max="2" width="55.125" style="107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1.5">
      <c r="B1" s="195" t="s">
        <v>146</v>
      </c>
      <c r="C1" s="196"/>
      <c r="D1" s="196"/>
      <c r="E1" s="196"/>
      <c r="F1" s="663"/>
    </row>
    <row r="2" spans="5:6" ht="14.25" thickBot="1">
      <c r="E2" s="197" t="s">
        <v>59</v>
      </c>
      <c r="F2" s="663"/>
    </row>
    <row r="3" spans="1:6" ht="13.5" thickBot="1">
      <c r="A3" s="665" t="s">
        <v>66</v>
      </c>
      <c r="B3" s="198" t="s">
        <v>53</v>
      </c>
      <c r="C3" s="199"/>
      <c r="D3" s="198" t="s">
        <v>54</v>
      </c>
      <c r="E3" s="200"/>
      <c r="F3" s="663"/>
    </row>
    <row r="4" spans="1:6" s="201" customFormat="1" ht="24.75" thickBot="1">
      <c r="A4" s="666"/>
      <c r="B4" s="108" t="s">
        <v>60</v>
      </c>
      <c r="C4" s="109" t="str">
        <f>+'[1]2.1.sz.mell  '!C4</f>
        <v>2015. évi előirányzat</v>
      </c>
      <c r="D4" s="108" t="s">
        <v>60</v>
      </c>
      <c r="E4" s="109" t="str">
        <f>+'[1]2.1.sz.mell  '!C4</f>
        <v>2015. évi előirányzat</v>
      </c>
      <c r="F4" s="663"/>
    </row>
    <row r="5" spans="1:6" s="201" customFormat="1" ht="13.5" thickBot="1">
      <c r="A5" s="202" t="s">
        <v>535</v>
      </c>
      <c r="B5" s="203" t="s">
        <v>536</v>
      </c>
      <c r="C5" s="204" t="s">
        <v>537</v>
      </c>
      <c r="D5" s="203" t="s">
        <v>590</v>
      </c>
      <c r="E5" s="205" t="s">
        <v>591</v>
      </c>
      <c r="F5" s="663"/>
    </row>
    <row r="6" spans="1:6" ht="12.75" customHeight="1">
      <c r="A6" s="207" t="s">
        <v>13</v>
      </c>
      <c r="B6" s="208" t="s">
        <v>342</v>
      </c>
      <c r="C6" s="576">
        <v>412867</v>
      </c>
      <c r="D6" s="208" t="s">
        <v>181</v>
      </c>
      <c r="E6" s="577">
        <v>90705</v>
      </c>
      <c r="F6" s="663"/>
    </row>
    <row r="7" spans="1:6" ht="12.75">
      <c r="A7" s="209" t="s">
        <v>14</v>
      </c>
      <c r="B7" s="210" t="s">
        <v>343</v>
      </c>
      <c r="C7" s="578">
        <v>406971</v>
      </c>
      <c r="D7" s="210" t="s">
        <v>348</v>
      </c>
      <c r="E7" s="575">
        <v>45453</v>
      </c>
      <c r="F7" s="663"/>
    </row>
    <row r="8" spans="1:6" ht="12.75" customHeight="1">
      <c r="A8" s="209" t="s">
        <v>15</v>
      </c>
      <c r="B8" s="210" t="s">
        <v>4</v>
      </c>
      <c r="C8" s="60">
        <v>5918</v>
      </c>
      <c r="D8" s="210" t="s">
        <v>165</v>
      </c>
      <c r="E8" s="61">
        <v>363348</v>
      </c>
      <c r="F8" s="663"/>
    </row>
    <row r="9" spans="1:6" ht="12.75" customHeight="1">
      <c r="A9" s="209" t="s">
        <v>16</v>
      </c>
      <c r="B9" s="210" t="s">
        <v>344</v>
      </c>
      <c r="C9" s="578">
        <v>3780</v>
      </c>
      <c r="D9" s="210" t="s">
        <v>349</v>
      </c>
      <c r="E9" s="61">
        <v>358067</v>
      </c>
      <c r="F9" s="663"/>
    </row>
    <row r="10" spans="1:6" ht="12.75" customHeight="1">
      <c r="A10" s="209" t="s">
        <v>17</v>
      </c>
      <c r="B10" s="210" t="s">
        <v>345</v>
      </c>
      <c r="C10" s="186"/>
      <c r="D10" s="210" t="s">
        <v>184</v>
      </c>
      <c r="E10" s="575">
        <v>18412</v>
      </c>
      <c r="F10" s="663"/>
    </row>
    <row r="11" spans="1:6" ht="12.75" customHeight="1">
      <c r="A11" s="209" t="s">
        <v>18</v>
      </c>
      <c r="B11" s="210" t="s">
        <v>346</v>
      </c>
      <c r="C11" s="187"/>
      <c r="D11" s="550"/>
      <c r="E11" s="191"/>
      <c r="F11" s="663"/>
    </row>
    <row r="12" spans="1:6" ht="12.75" customHeight="1">
      <c r="A12" s="209" t="s">
        <v>19</v>
      </c>
      <c r="B12" s="40"/>
      <c r="C12" s="186"/>
      <c r="D12" s="550"/>
      <c r="E12" s="191"/>
      <c r="F12" s="663"/>
    </row>
    <row r="13" spans="1:6" ht="12.75" customHeight="1">
      <c r="A13" s="209" t="s">
        <v>20</v>
      </c>
      <c r="B13" s="40"/>
      <c r="C13" s="186"/>
      <c r="D13" s="551"/>
      <c r="E13" s="191"/>
      <c r="F13" s="663"/>
    </row>
    <row r="14" spans="1:6" ht="12.75" customHeight="1">
      <c r="A14" s="209" t="s">
        <v>21</v>
      </c>
      <c r="B14" s="552"/>
      <c r="C14" s="187"/>
      <c r="D14" s="550"/>
      <c r="E14" s="191"/>
      <c r="F14" s="663"/>
    </row>
    <row r="15" spans="1:6" ht="12.75">
      <c r="A15" s="209" t="s">
        <v>22</v>
      </c>
      <c r="B15" s="40"/>
      <c r="C15" s="187"/>
      <c r="D15" s="550"/>
      <c r="E15" s="191"/>
      <c r="F15" s="663"/>
    </row>
    <row r="16" spans="1:6" ht="12.75" customHeight="1" thickBot="1">
      <c r="A16" s="255" t="s">
        <v>23</v>
      </c>
      <c r="B16" s="284"/>
      <c r="C16" s="257"/>
      <c r="D16" s="256" t="s">
        <v>45</v>
      </c>
      <c r="E16" s="236">
        <v>1005</v>
      </c>
      <c r="F16" s="663"/>
    </row>
    <row r="17" spans="1:6" ht="15.75" customHeight="1" thickBot="1">
      <c r="A17" s="212" t="s">
        <v>24</v>
      </c>
      <c r="B17" s="100" t="s">
        <v>356</v>
      </c>
      <c r="C17" s="189">
        <f>+C6+C8+C9+C11+C12+C13+C14+C15+C16</f>
        <v>422565</v>
      </c>
      <c r="D17" s="100" t="s">
        <v>357</v>
      </c>
      <c r="E17" s="193">
        <f>+E6+E8+E10+E11+E12+E13+E14+E15+E16</f>
        <v>473470</v>
      </c>
      <c r="F17" s="663"/>
    </row>
    <row r="18" spans="1:6" ht="12.75" customHeight="1">
      <c r="A18" s="207" t="s">
        <v>25</v>
      </c>
      <c r="B18" s="222" t="s">
        <v>202</v>
      </c>
      <c r="C18" s="229">
        <f>+C19+C20+C21+C22+C23</f>
        <v>7223</v>
      </c>
      <c r="D18" s="215" t="s">
        <v>169</v>
      </c>
      <c r="E18" s="59"/>
      <c r="F18" s="663"/>
    </row>
    <row r="19" spans="1:6" ht="12.75" customHeight="1">
      <c r="A19" s="209" t="s">
        <v>26</v>
      </c>
      <c r="B19" s="223" t="s">
        <v>191</v>
      </c>
      <c r="C19" s="60">
        <v>7223</v>
      </c>
      <c r="D19" s="215" t="s">
        <v>172</v>
      </c>
      <c r="E19" s="61"/>
      <c r="F19" s="663"/>
    </row>
    <row r="20" spans="1:6" ht="12.75" customHeight="1">
      <c r="A20" s="207" t="s">
        <v>27</v>
      </c>
      <c r="B20" s="223" t="s">
        <v>192</v>
      </c>
      <c r="C20" s="60"/>
      <c r="D20" s="215" t="s">
        <v>143</v>
      </c>
      <c r="E20" s="61"/>
      <c r="F20" s="663"/>
    </row>
    <row r="21" spans="1:6" ht="12.75" customHeight="1">
      <c r="A21" s="209" t="s">
        <v>28</v>
      </c>
      <c r="B21" s="223" t="s">
        <v>193</v>
      </c>
      <c r="C21" s="60"/>
      <c r="D21" s="215" t="s">
        <v>144</v>
      </c>
      <c r="E21" s="61">
        <v>2952</v>
      </c>
      <c r="F21" s="663"/>
    </row>
    <row r="22" spans="1:6" ht="12.75" customHeight="1">
      <c r="A22" s="207" t="s">
        <v>29</v>
      </c>
      <c r="B22" s="223" t="s">
        <v>194</v>
      </c>
      <c r="C22" s="60"/>
      <c r="D22" s="214" t="s">
        <v>188</v>
      </c>
      <c r="E22" s="61"/>
      <c r="F22" s="663"/>
    </row>
    <row r="23" spans="1:6" ht="12.75" customHeight="1">
      <c r="A23" s="209" t="s">
        <v>30</v>
      </c>
      <c r="B23" s="224" t="s">
        <v>195</v>
      </c>
      <c r="C23" s="60"/>
      <c r="D23" s="215" t="s">
        <v>173</v>
      </c>
      <c r="E23" s="61"/>
      <c r="F23" s="663"/>
    </row>
    <row r="24" spans="1:6" ht="12.75" customHeight="1">
      <c r="A24" s="207" t="s">
        <v>31</v>
      </c>
      <c r="B24" s="225" t="s">
        <v>196</v>
      </c>
      <c r="C24" s="217">
        <f>+C25+C26+C27+C28+C29</f>
        <v>0</v>
      </c>
      <c r="D24" s="226" t="s">
        <v>171</v>
      </c>
      <c r="E24" s="61"/>
      <c r="F24" s="663"/>
    </row>
    <row r="25" spans="1:6" ht="12.75" customHeight="1">
      <c r="A25" s="209" t="s">
        <v>32</v>
      </c>
      <c r="B25" s="224" t="s">
        <v>197</v>
      </c>
      <c r="C25" s="60"/>
      <c r="D25" s="226" t="s">
        <v>350</v>
      </c>
      <c r="E25" s="61"/>
      <c r="F25" s="663"/>
    </row>
    <row r="26" spans="1:6" ht="12.75" customHeight="1">
      <c r="A26" s="207" t="s">
        <v>33</v>
      </c>
      <c r="B26" s="224" t="s">
        <v>198</v>
      </c>
      <c r="C26" s="60"/>
      <c r="D26" s="221"/>
      <c r="E26" s="61"/>
      <c r="F26" s="663"/>
    </row>
    <row r="27" spans="1:6" ht="12.75" customHeight="1">
      <c r="A27" s="209" t="s">
        <v>34</v>
      </c>
      <c r="B27" s="223" t="s">
        <v>199</v>
      </c>
      <c r="C27" s="60"/>
      <c r="D27" s="98"/>
      <c r="E27" s="61"/>
      <c r="F27" s="663"/>
    </row>
    <row r="28" spans="1:6" ht="12.75" customHeight="1">
      <c r="A28" s="207" t="s">
        <v>35</v>
      </c>
      <c r="B28" s="227" t="s">
        <v>200</v>
      </c>
      <c r="C28" s="60"/>
      <c r="D28" s="40"/>
      <c r="E28" s="61"/>
      <c r="F28" s="663"/>
    </row>
    <row r="29" spans="1:6" ht="12.75" customHeight="1" thickBot="1">
      <c r="A29" s="209" t="s">
        <v>36</v>
      </c>
      <c r="B29" s="228" t="s">
        <v>201</v>
      </c>
      <c r="C29" s="60"/>
      <c r="D29" s="98"/>
      <c r="E29" s="61"/>
      <c r="F29" s="663"/>
    </row>
    <row r="30" spans="1:6" ht="21.75" customHeight="1" thickBot="1">
      <c r="A30" s="212" t="s">
        <v>37</v>
      </c>
      <c r="B30" s="100" t="s">
        <v>347</v>
      </c>
      <c r="C30" s="189">
        <f>+C18+C24</f>
        <v>7223</v>
      </c>
      <c r="D30" s="100" t="s">
        <v>351</v>
      </c>
      <c r="E30" s="193">
        <f>SUM(E18:E29)</f>
        <v>2952</v>
      </c>
      <c r="F30" s="663"/>
    </row>
    <row r="31" spans="1:6" ht="13.5" thickBot="1">
      <c r="A31" s="212" t="s">
        <v>38</v>
      </c>
      <c r="B31" s="218" t="s">
        <v>352</v>
      </c>
      <c r="C31" s="219">
        <f>+C17+C30</f>
        <v>429788</v>
      </c>
      <c r="D31" s="218" t="s">
        <v>353</v>
      </c>
      <c r="E31" s="219">
        <f>+E17+E30</f>
        <v>476422</v>
      </c>
      <c r="F31" s="663"/>
    </row>
    <row r="32" spans="1:6" ht="13.5" thickBot="1">
      <c r="A32" s="212" t="s">
        <v>39</v>
      </c>
      <c r="B32" s="218" t="s">
        <v>147</v>
      </c>
      <c r="C32" s="219">
        <f>IF(C17-E17&lt;0,E17-C17,"-")</f>
        <v>50905</v>
      </c>
      <c r="D32" s="218" t="s">
        <v>148</v>
      </c>
      <c r="E32" s="219" t="str">
        <f>IF(C17-E17&gt;0,C17-E17,"-")</f>
        <v>-</v>
      </c>
      <c r="F32" s="663"/>
    </row>
    <row r="33" spans="1:6" ht="13.5" thickBot="1">
      <c r="A33" s="212" t="s">
        <v>40</v>
      </c>
      <c r="B33" s="218" t="s">
        <v>189</v>
      </c>
      <c r="C33" s="219">
        <v>8987</v>
      </c>
      <c r="D33" s="218" t="s">
        <v>190</v>
      </c>
      <c r="E33" s="219"/>
      <c r="F33" s="66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22/2015.(VI.29.)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3">
    <tabColor rgb="FF92D050"/>
    <pageSetUpPr fitToPage="1"/>
  </sheetPr>
  <dimension ref="A1:F43"/>
  <sheetViews>
    <sheetView workbookViewId="0" topLeftCell="A1">
      <selection activeCell="G24" sqref="G24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9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67" t="s">
        <v>2</v>
      </c>
      <c r="B1" s="667"/>
      <c r="C1" s="667"/>
      <c r="D1" s="667"/>
      <c r="E1" s="667"/>
      <c r="F1" s="667"/>
    </row>
    <row r="2" spans="1:6" ht="22.5" customHeight="1" thickBot="1">
      <c r="A2" s="107"/>
      <c r="B2" s="49"/>
      <c r="C2" s="49"/>
      <c r="D2" s="49"/>
      <c r="E2" s="49"/>
      <c r="F2" s="44" t="s">
        <v>59</v>
      </c>
    </row>
    <row r="3" spans="1:6" s="39" customFormat="1" ht="44.25" customHeight="1" thickBot="1">
      <c r="A3" s="108" t="s">
        <v>63</v>
      </c>
      <c r="B3" s="109" t="s">
        <v>64</v>
      </c>
      <c r="C3" s="109" t="s">
        <v>65</v>
      </c>
      <c r="D3" s="109" t="s">
        <v>517</v>
      </c>
      <c r="E3" s="109" t="s">
        <v>516</v>
      </c>
      <c r="F3" s="45" t="s">
        <v>518</v>
      </c>
    </row>
    <row r="4" spans="1:6" s="49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 t="s">
        <v>79</v>
      </c>
    </row>
    <row r="5" spans="1:6" ht="15.75" customHeight="1">
      <c r="A5" s="535" t="s">
        <v>529</v>
      </c>
      <c r="B5" s="520">
        <v>3000</v>
      </c>
      <c r="C5" s="521" t="s">
        <v>528</v>
      </c>
      <c r="D5" s="522"/>
      <c r="E5" s="523">
        <v>3000</v>
      </c>
      <c r="F5" s="524">
        <f aca="true" t="shared" si="0" ref="F5:F42">B5-D5-E5</f>
        <v>0</v>
      </c>
    </row>
    <row r="6" spans="1:6" ht="15.75" customHeight="1">
      <c r="A6" s="536" t="s">
        <v>530</v>
      </c>
      <c r="B6" s="58">
        <v>78</v>
      </c>
      <c r="C6" s="313" t="s">
        <v>528</v>
      </c>
      <c r="D6" s="24"/>
      <c r="E6" s="24">
        <v>78</v>
      </c>
      <c r="F6" s="50">
        <f t="shared" si="0"/>
        <v>0</v>
      </c>
    </row>
    <row r="7" spans="1:6" ht="15.75" customHeight="1">
      <c r="A7" s="536" t="s">
        <v>531</v>
      </c>
      <c r="B7" s="58">
        <v>2731</v>
      </c>
      <c r="C7" s="313" t="s">
        <v>528</v>
      </c>
      <c r="D7" s="24"/>
      <c r="E7" s="24">
        <v>2731</v>
      </c>
      <c r="F7" s="50">
        <f t="shared" si="0"/>
        <v>0</v>
      </c>
    </row>
    <row r="8" spans="1:6" ht="15.75" customHeight="1">
      <c r="A8" s="537" t="s">
        <v>532</v>
      </c>
      <c r="B8" s="58">
        <v>3001</v>
      </c>
      <c r="C8" s="313" t="s">
        <v>528</v>
      </c>
      <c r="D8" s="24"/>
      <c r="E8" s="24">
        <v>3001</v>
      </c>
      <c r="F8" s="50">
        <f t="shared" si="0"/>
        <v>0</v>
      </c>
    </row>
    <row r="9" spans="1:6" ht="15.75" customHeight="1">
      <c r="A9" s="536" t="s">
        <v>533</v>
      </c>
      <c r="B9" s="586">
        <v>12592</v>
      </c>
      <c r="C9" s="513" t="s">
        <v>528</v>
      </c>
      <c r="D9" s="514"/>
      <c r="E9" s="587">
        <v>12592</v>
      </c>
      <c r="F9" s="50">
        <f t="shared" si="0"/>
        <v>0</v>
      </c>
    </row>
    <row r="10" spans="1:6" ht="25.5" customHeight="1">
      <c r="A10" s="537" t="s">
        <v>534</v>
      </c>
      <c r="B10" s="525">
        <v>1871</v>
      </c>
      <c r="C10" s="513" t="s">
        <v>528</v>
      </c>
      <c r="D10" s="514"/>
      <c r="E10" s="514">
        <v>1871</v>
      </c>
      <c r="F10" s="50">
        <f t="shared" si="0"/>
        <v>0</v>
      </c>
    </row>
    <row r="11" spans="1:6" ht="15.75" customHeight="1">
      <c r="A11" s="565" t="s">
        <v>633</v>
      </c>
      <c r="B11" s="526">
        <v>300</v>
      </c>
      <c r="C11" s="509" t="s">
        <v>528</v>
      </c>
      <c r="D11" s="504"/>
      <c r="E11" s="504">
        <v>300</v>
      </c>
      <c r="F11" s="50">
        <f t="shared" si="0"/>
        <v>0</v>
      </c>
    </row>
    <row r="12" spans="1:6" ht="18.75" customHeight="1">
      <c r="A12" s="566" t="s">
        <v>634</v>
      </c>
      <c r="B12" s="515">
        <v>501</v>
      </c>
      <c r="C12" s="512" t="s">
        <v>528</v>
      </c>
      <c r="D12" s="503"/>
      <c r="E12" s="503">
        <v>501</v>
      </c>
      <c r="F12" s="50">
        <f t="shared" si="0"/>
        <v>0</v>
      </c>
    </row>
    <row r="13" spans="1:6" ht="15.75" customHeight="1">
      <c r="A13" s="311" t="s">
        <v>649</v>
      </c>
      <c r="B13" s="24">
        <v>121</v>
      </c>
      <c r="C13" s="313" t="s">
        <v>528</v>
      </c>
      <c r="D13" s="570"/>
      <c r="E13" s="24">
        <v>121</v>
      </c>
      <c r="F13" s="316">
        <f t="shared" si="0"/>
        <v>0</v>
      </c>
    </row>
    <row r="14" spans="1:6" ht="15.75" customHeight="1">
      <c r="A14" s="311" t="s">
        <v>650</v>
      </c>
      <c r="B14" s="24">
        <v>41</v>
      </c>
      <c r="C14" s="313" t="s">
        <v>528</v>
      </c>
      <c r="D14" s="24"/>
      <c r="E14" s="24">
        <v>41</v>
      </c>
      <c r="F14" s="50">
        <f t="shared" si="0"/>
        <v>0</v>
      </c>
    </row>
    <row r="15" spans="1:6" ht="15.75" customHeight="1">
      <c r="A15" s="311" t="s">
        <v>651</v>
      </c>
      <c r="B15" s="24">
        <v>801</v>
      </c>
      <c r="C15" s="313" t="s">
        <v>528</v>
      </c>
      <c r="D15" s="24"/>
      <c r="E15" s="24">
        <v>801</v>
      </c>
      <c r="F15" s="50">
        <f t="shared" si="0"/>
        <v>0</v>
      </c>
    </row>
    <row r="16" spans="1:6" ht="15.75" customHeight="1">
      <c r="A16" s="312" t="s">
        <v>652</v>
      </c>
      <c r="B16" s="24">
        <v>127</v>
      </c>
      <c r="C16" s="313" t="s">
        <v>528</v>
      </c>
      <c r="D16" s="24"/>
      <c r="E16" s="24">
        <v>127</v>
      </c>
      <c r="F16" s="50">
        <f t="shared" si="0"/>
        <v>0</v>
      </c>
    </row>
    <row r="17" spans="1:6" ht="15.75" customHeight="1">
      <c r="A17" s="311" t="s">
        <v>653</v>
      </c>
      <c r="B17" s="24">
        <v>114</v>
      </c>
      <c r="C17" s="313" t="s">
        <v>528</v>
      </c>
      <c r="D17" s="24"/>
      <c r="E17" s="24">
        <v>114</v>
      </c>
      <c r="F17" s="50">
        <f t="shared" si="0"/>
        <v>0</v>
      </c>
    </row>
    <row r="18" spans="1:6" ht="15.75" customHeight="1">
      <c r="A18" s="312" t="s">
        <v>654</v>
      </c>
      <c r="B18" s="24">
        <v>737</v>
      </c>
      <c r="C18" s="313" t="s">
        <v>528</v>
      </c>
      <c r="D18" s="24"/>
      <c r="E18" s="24">
        <v>737</v>
      </c>
      <c r="F18" s="50">
        <f t="shared" si="0"/>
        <v>0</v>
      </c>
    </row>
    <row r="19" spans="1:6" ht="15.75" customHeight="1">
      <c r="A19" s="311" t="s">
        <v>655</v>
      </c>
      <c r="B19" s="24">
        <v>254</v>
      </c>
      <c r="C19" s="313" t="s">
        <v>528</v>
      </c>
      <c r="D19" s="24"/>
      <c r="E19" s="24">
        <v>254</v>
      </c>
      <c r="F19" s="506">
        <f t="shared" si="0"/>
        <v>0</v>
      </c>
    </row>
    <row r="20" spans="1:6" ht="15.75" customHeight="1">
      <c r="A20" s="311" t="s">
        <v>656</v>
      </c>
      <c r="B20" s="24">
        <v>254</v>
      </c>
      <c r="C20" s="313" t="s">
        <v>528</v>
      </c>
      <c r="D20" s="24"/>
      <c r="E20" s="24">
        <v>254</v>
      </c>
      <c r="F20" s="50">
        <f t="shared" si="0"/>
        <v>0</v>
      </c>
    </row>
    <row r="21" spans="1:6" ht="18.75" customHeight="1">
      <c r="A21" s="311" t="s">
        <v>657</v>
      </c>
      <c r="B21" s="24">
        <v>250</v>
      </c>
      <c r="C21" s="313" t="s">
        <v>528</v>
      </c>
      <c r="D21" s="24"/>
      <c r="E21" s="24">
        <v>250</v>
      </c>
      <c r="F21" s="55">
        <f t="shared" si="0"/>
        <v>0</v>
      </c>
    </row>
    <row r="22" spans="1:6" ht="17.25" customHeight="1">
      <c r="A22" s="311" t="s">
        <v>658</v>
      </c>
      <c r="B22" s="24">
        <v>318</v>
      </c>
      <c r="C22" s="313" t="s">
        <v>528</v>
      </c>
      <c r="D22" s="24"/>
      <c r="E22" s="24">
        <v>318</v>
      </c>
      <c r="F22" s="56">
        <f t="shared" si="0"/>
        <v>0</v>
      </c>
    </row>
    <row r="23" spans="1:6" ht="21.75" customHeight="1">
      <c r="A23" s="311" t="s">
        <v>659</v>
      </c>
      <c r="B23" s="24">
        <v>351</v>
      </c>
      <c r="C23" s="313" t="s">
        <v>528</v>
      </c>
      <c r="D23" s="24"/>
      <c r="E23" s="24">
        <v>351</v>
      </c>
      <c r="F23" s="56">
        <f t="shared" si="0"/>
        <v>0</v>
      </c>
    </row>
    <row r="24" spans="1:6" ht="20.25" customHeight="1">
      <c r="A24" s="311" t="s">
        <v>660</v>
      </c>
      <c r="B24" s="24">
        <v>324</v>
      </c>
      <c r="C24" s="313" t="s">
        <v>528</v>
      </c>
      <c r="D24" s="24"/>
      <c r="E24" s="24">
        <v>324</v>
      </c>
      <c r="F24" s="56">
        <f t="shared" si="0"/>
        <v>0</v>
      </c>
    </row>
    <row r="25" spans="1:6" ht="20.25" customHeight="1">
      <c r="A25" s="311" t="s">
        <v>661</v>
      </c>
      <c r="B25" s="24">
        <v>102</v>
      </c>
      <c r="C25" s="313" t="s">
        <v>528</v>
      </c>
      <c r="D25" s="24"/>
      <c r="E25" s="24">
        <v>102</v>
      </c>
      <c r="F25" s="56">
        <f t="shared" si="0"/>
        <v>0</v>
      </c>
    </row>
    <row r="26" spans="1:6" ht="20.25" customHeight="1">
      <c r="A26" s="311" t="s">
        <v>662</v>
      </c>
      <c r="B26" s="24">
        <v>127</v>
      </c>
      <c r="C26" s="313" t="s">
        <v>528</v>
      </c>
      <c r="D26" s="24"/>
      <c r="E26" s="24">
        <v>127</v>
      </c>
      <c r="F26" s="56">
        <f t="shared" si="0"/>
        <v>0</v>
      </c>
    </row>
    <row r="27" spans="1:6" ht="20.25" customHeight="1">
      <c r="A27" s="588" t="s">
        <v>663</v>
      </c>
      <c r="B27" s="527">
        <v>8306</v>
      </c>
      <c r="C27" s="507" t="s">
        <v>528</v>
      </c>
      <c r="D27" s="508"/>
      <c r="E27" s="508">
        <v>8306</v>
      </c>
      <c r="F27" s="56">
        <f t="shared" si="0"/>
        <v>0</v>
      </c>
    </row>
    <row r="28" spans="1:6" ht="20.25" customHeight="1">
      <c r="A28" s="588" t="s">
        <v>669</v>
      </c>
      <c r="B28" s="527">
        <v>2920</v>
      </c>
      <c r="C28" s="507" t="s">
        <v>528</v>
      </c>
      <c r="D28" s="508"/>
      <c r="E28" s="508">
        <v>2920</v>
      </c>
      <c r="F28" s="56">
        <f t="shared" si="0"/>
        <v>0</v>
      </c>
    </row>
    <row r="29" spans="1:6" ht="20.25" customHeight="1">
      <c r="A29" s="588" t="s">
        <v>670</v>
      </c>
      <c r="B29" s="527">
        <v>275</v>
      </c>
      <c r="C29" s="507" t="s">
        <v>671</v>
      </c>
      <c r="D29" s="508"/>
      <c r="E29" s="508">
        <v>275</v>
      </c>
      <c r="F29" s="56">
        <f t="shared" si="0"/>
        <v>0</v>
      </c>
    </row>
    <row r="30" spans="1:6" ht="20.25" customHeight="1">
      <c r="A30" s="588" t="s">
        <v>672</v>
      </c>
      <c r="B30" s="527">
        <v>1617</v>
      </c>
      <c r="C30" s="507" t="s">
        <v>528</v>
      </c>
      <c r="D30" s="508"/>
      <c r="E30" s="508">
        <v>1617</v>
      </c>
      <c r="F30" s="56">
        <f t="shared" si="0"/>
        <v>0</v>
      </c>
    </row>
    <row r="31" spans="1:6" ht="20.25" customHeight="1">
      <c r="A31" s="588" t="s">
        <v>673</v>
      </c>
      <c r="B31" s="527">
        <v>11</v>
      </c>
      <c r="C31" s="507" t="s">
        <v>528</v>
      </c>
      <c r="D31" s="508"/>
      <c r="E31" s="508">
        <v>11</v>
      </c>
      <c r="F31" s="56">
        <f t="shared" si="0"/>
        <v>0</v>
      </c>
    </row>
    <row r="32" spans="1:6" ht="20.25" customHeight="1">
      <c r="A32" s="622" t="s">
        <v>674</v>
      </c>
      <c r="B32" s="579">
        <v>1150</v>
      </c>
      <c r="C32" s="589" t="s">
        <v>528</v>
      </c>
      <c r="D32" s="580"/>
      <c r="E32" s="580">
        <v>1150</v>
      </c>
      <c r="F32" s="56">
        <f t="shared" si="0"/>
        <v>0</v>
      </c>
    </row>
    <row r="33" spans="1:6" ht="20.25" customHeight="1">
      <c r="A33" s="635" t="s">
        <v>681</v>
      </c>
      <c r="B33" s="527">
        <v>37148</v>
      </c>
      <c r="C33" s="636" t="s">
        <v>528</v>
      </c>
      <c r="D33" s="508"/>
      <c r="E33" s="508">
        <v>37148</v>
      </c>
      <c r="F33" s="56">
        <f t="shared" si="0"/>
        <v>0</v>
      </c>
    </row>
    <row r="34" spans="1:6" ht="20.25" customHeight="1">
      <c r="A34" s="622" t="s">
        <v>682</v>
      </c>
      <c r="B34" s="527">
        <v>957</v>
      </c>
      <c r="C34" s="512" t="s">
        <v>528</v>
      </c>
      <c r="D34" s="508"/>
      <c r="E34" s="508">
        <v>957</v>
      </c>
      <c r="F34" s="56">
        <f t="shared" si="0"/>
        <v>0</v>
      </c>
    </row>
    <row r="35" spans="1:6" ht="20.25" customHeight="1">
      <c r="A35" s="637" t="s">
        <v>683</v>
      </c>
      <c r="B35" s="527">
        <v>254</v>
      </c>
      <c r="C35" s="512" t="s">
        <v>528</v>
      </c>
      <c r="D35" s="508"/>
      <c r="E35" s="508">
        <v>254</v>
      </c>
      <c r="F35" s="56">
        <f t="shared" si="0"/>
        <v>0</v>
      </c>
    </row>
    <row r="36" spans="1:6" ht="20.25" customHeight="1">
      <c r="A36" s="637" t="s">
        <v>684</v>
      </c>
      <c r="B36" s="527">
        <v>900</v>
      </c>
      <c r="C36" s="512" t="s">
        <v>528</v>
      </c>
      <c r="D36" s="508"/>
      <c r="E36" s="508">
        <v>900</v>
      </c>
      <c r="F36" s="56">
        <f t="shared" si="0"/>
        <v>0</v>
      </c>
    </row>
    <row r="37" spans="1:6" ht="20.25" customHeight="1">
      <c r="A37" s="623" t="s">
        <v>690</v>
      </c>
      <c r="B37" s="579">
        <v>90</v>
      </c>
      <c r="C37" s="589" t="s">
        <v>528</v>
      </c>
      <c r="D37" s="580"/>
      <c r="E37" s="580">
        <v>90</v>
      </c>
      <c r="F37" s="56">
        <f t="shared" si="0"/>
        <v>0</v>
      </c>
    </row>
    <row r="38" spans="1:6" ht="25.5" customHeight="1">
      <c r="A38" s="623" t="s">
        <v>691</v>
      </c>
      <c r="B38" s="579">
        <v>1000</v>
      </c>
      <c r="C38" s="589" t="s">
        <v>528</v>
      </c>
      <c r="D38" s="580"/>
      <c r="E38" s="580">
        <v>1000</v>
      </c>
      <c r="F38" s="56">
        <f t="shared" si="0"/>
        <v>0</v>
      </c>
    </row>
    <row r="39" spans="1:6" ht="18.75" customHeight="1">
      <c r="A39" s="623" t="s">
        <v>692</v>
      </c>
      <c r="B39" s="579">
        <v>1270</v>
      </c>
      <c r="C39" s="589" t="s">
        <v>528</v>
      </c>
      <c r="D39" s="580"/>
      <c r="E39" s="580">
        <v>1270</v>
      </c>
      <c r="F39" s="56">
        <f t="shared" si="0"/>
        <v>0</v>
      </c>
    </row>
    <row r="40" spans="1:6" ht="21" customHeight="1">
      <c r="A40" s="623" t="s">
        <v>693</v>
      </c>
      <c r="B40" s="579">
        <v>1898</v>
      </c>
      <c r="C40" s="589" t="s">
        <v>528</v>
      </c>
      <c r="D40" s="580"/>
      <c r="E40" s="580">
        <v>1898</v>
      </c>
      <c r="F40" s="56">
        <f t="shared" si="0"/>
        <v>0</v>
      </c>
    </row>
    <row r="41" spans="1:6" ht="20.25" customHeight="1">
      <c r="A41" s="637" t="s">
        <v>685</v>
      </c>
      <c r="B41" s="527">
        <v>3548</v>
      </c>
      <c r="C41" s="512" t="s">
        <v>528</v>
      </c>
      <c r="D41" s="508"/>
      <c r="E41" s="508">
        <v>3548</v>
      </c>
      <c r="F41" s="56">
        <f t="shared" si="0"/>
        <v>0</v>
      </c>
    </row>
    <row r="42" spans="1:6" ht="16.5" customHeight="1" thickBot="1">
      <c r="A42" s="538" t="s">
        <v>686</v>
      </c>
      <c r="B42" s="530">
        <v>1366</v>
      </c>
      <c r="C42" s="528" t="s">
        <v>528</v>
      </c>
      <c r="D42" s="529"/>
      <c r="E42" s="529">
        <v>1366</v>
      </c>
      <c r="F42" s="56">
        <f t="shared" si="0"/>
        <v>0</v>
      </c>
    </row>
    <row r="43" spans="1:6" s="54" customFormat="1" ht="18" customHeight="1" thickBot="1">
      <c r="A43" s="110" t="s">
        <v>62</v>
      </c>
      <c r="B43" s="52">
        <f>SUM(B5:B42)</f>
        <v>90705</v>
      </c>
      <c r="C43" s="96"/>
      <c r="D43" s="52">
        <f>SUM(D5:D42)</f>
        <v>0</v>
      </c>
      <c r="E43" s="52">
        <f>SUM(E5:E42)</f>
        <v>90705</v>
      </c>
      <c r="F43" s="53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54" r:id="rId1"/>
  <headerFooter alignWithMargins="0">
    <oddHeader>&amp;R&amp;"Times New Roman CE,Félkövér dőlt"&amp;11 7. melléklet a  22/2015.(VI.29.)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8">
    <tabColor rgb="FF92D050"/>
  </sheetPr>
  <dimension ref="A1:H51"/>
  <sheetViews>
    <sheetView workbookViewId="0" topLeftCell="A1">
      <selection activeCell="H30" sqref="H30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121"/>
      <c r="B1" s="121"/>
      <c r="C1" s="121"/>
      <c r="D1" s="121"/>
      <c r="E1" s="121"/>
    </row>
    <row r="2" spans="1:5" ht="28.5" customHeight="1">
      <c r="A2" s="122" t="s">
        <v>127</v>
      </c>
      <c r="B2" s="668" t="s">
        <v>626</v>
      </c>
      <c r="C2" s="668"/>
      <c r="D2" s="668"/>
      <c r="E2" s="668"/>
    </row>
    <row r="3" spans="1:5" ht="14.25" thickBot="1">
      <c r="A3" s="121"/>
      <c r="B3" s="121"/>
      <c r="C3" s="121"/>
      <c r="D3" s="669" t="s">
        <v>120</v>
      </c>
      <c r="E3" s="669"/>
    </row>
    <row r="4" spans="1:5" ht="15" customHeight="1" thickBot="1">
      <c r="A4" s="123" t="s">
        <v>119</v>
      </c>
      <c r="B4" s="124" t="s">
        <v>203</v>
      </c>
      <c r="C4" s="124" t="s">
        <v>204</v>
      </c>
      <c r="D4" s="124" t="s">
        <v>429</v>
      </c>
      <c r="E4" s="125" t="s">
        <v>46</v>
      </c>
    </row>
    <row r="5" spans="1:5" ht="12.75">
      <c r="A5" s="126" t="s">
        <v>121</v>
      </c>
      <c r="B5" s="65"/>
      <c r="C5" s="65"/>
      <c r="D5" s="65"/>
      <c r="E5" s="127">
        <f aca="true" t="shared" si="0" ref="E5:E11">SUM(B5:D5)</f>
        <v>0</v>
      </c>
    </row>
    <row r="6" spans="1:5" ht="12.75">
      <c r="A6" s="128" t="s">
        <v>134</v>
      </c>
      <c r="B6" s="66"/>
      <c r="C6" s="66"/>
      <c r="D6" s="66"/>
      <c r="E6" s="129">
        <f t="shared" si="0"/>
        <v>0</v>
      </c>
    </row>
    <row r="7" spans="1:5" ht="12.75">
      <c r="A7" s="130" t="s">
        <v>122</v>
      </c>
      <c r="B7" s="67">
        <v>2085</v>
      </c>
      <c r="C7" s="67"/>
      <c r="D7" s="67"/>
      <c r="E7" s="131">
        <f t="shared" si="0"/>
        <v>2085</v>
      </c>
    </row>
    <row r="8" spans="1:5" ht="12.75">
      <c r="A8" s="130" t="s">
        <v>135</v>
      </c>
      <c r="B8" s="67"/>
      <c r="C8" s="67"/>
      <c r="D8" s="67"/>
      <c r="E8" s="131">
        <f t="shared" si="0"/>
        <v>0</v>
      </c>
    </row>
    <row r="9" spans="1:5" ht="12.75">
      <c r="A9" s="130" t="s">
        <v>123</v>
      </c>
      <c r="B9" s="67"/>
      <c r="C9" s="67"/>
      <c r="D9" s="67"/>
      <c r="E9" s="131">
        <f t="shared" si="0"/>
        <v>0</v>
      </c>
    </row>
    <row r="10" spans="1:5" ht="12.75">
      <c r="A10" s="130" t="s">
        <v>124</v>
      </c>
      <c r="B10" s="67"/>
      <c r="C10" s="67"/>
      <c r="D10" s="67"/>
      <c r="E10" s="131">
        <f t="shared" si="0"/>
        <v>0</v>
      </c>
    </row>
    <row r="11" spans="1:5" ht="13.5" thickBot="1">
      <c r="A11" s="68"/>
      <c r="B11" s="69"/>
      <c r="C11" s="69"/>
      <c r="D11" s="69"/>
      <c r="E11" s="131">
        <f t="shared" si="0"/>
        <v>0</v>
      </c>
    </row>
    <row r="12" spans="1:5" ht="13.5" thickBot="1">
      <c r="A12" s="132" t="s">
        <v>126</v>
      </c>
      <c r="B12" s="133">
        <f>B5+SUM(B7:B11)</f>
        <v>2085</v>
      </c>
      <c r="C12" s="133">
        <f>C5+SUM(C7:C11)</f>
        <v>0</v>
      </c>
      <c r="D12" s="133">
        <f>D5+SUM(D7:D11)</f>
        <v>0</v>
      </c>
      <c r="E12" s="134">
        <f>E5+SUM(E7:E11)</f>
        <v>2085</v>
      </c>
    </row>
    <row r="13" spans="1:5" ht="13.5" thickBot="1">
      <c r="A13" s="43"/>
      <c r="B13" s="43"/>
      <c r="C13" s="43"/>
      <c r="D13" s="43"/>
      <c r="E13" s="43"/>
    </row>
    <row r="14" spans="1:5" ht="15" customHeight="1" thickBot="1">
      <c r="A14" s="123" t="s">
        <v>125</v>
      </c>
      <c r="B14" s="124" t="s">
        <v>203</v>
      </c>
      <c r="C14" s="124" t="s">
        <v>204</v>
      </c>
      <c r="D14" s="124" t="s">
        <v>429</v>
      </c>
      <c r="E14" s="125" t="s">
        <v>46</v>
      </c>
    </row>
    <row r="15" spans="1:5" ht="12.75">
      <c r="A15" s="126" t="s">
        <v>130</v>
      </c>
      <c r="B15" s="65">
        <v>461</v>
      </c>
      <c r="C15" s="65"/>
      <c r="D15" s="65"/>
      <c r="E15" s="127">
        <f aca="true" t="shared" si="1" ref="E15:E21">SUM(B15:D15)</f>
        <v>461</v>
      </c>
    </row>
    <row r="16" spans="1:5" ht="12.75">
      <c r="A16" s="135" t="s">
        <v>131</v>
      </c>
      <c r="B16" s="67"/>
      <c r="C16" s="67"/>
      <c r="D16" s="67"/>
      <c r="E16" s="131">
        <f t="shared" si="1"/>
        <v>0</v>
      </c>
    </row>
    <row r="17" spans="1:5" ht="12.75">
      <c r="A17" s="130" t="s">
        <v>132</v>
      </c>
      <c r="B17" s="67">
        <v>141</v>
      </c>
      <c r="C17" s="67"/>
      <c r="D17" s="67"/>
      <c r="E17" s="131">
        <f t="shared" si="1"/>
        <v>141</v>
      </c>
    </row>
    <row r="18" spans="1:5" ht="12.75">
      <c r="A18" s="130" t="s">
        <v>133</v>
      </c>
      <c r="B18" s="67"/>
      <c r="C18" s="67"/>
      <c r="D18" s="67"/>
      <c r="E18" s="131">
        <f t="shared" si="1"/>
        <v>0</v>
      </c>
    </row>
    <row r="19" spans="1:5" ht="12.75">
      <c r="A19" s="70"/>
      <c r="B19" s="67"/>
      <c r="C19" s="67"/>
      <c r="D19" s="67"/>
      <c r="E19" s="131">
        <f t="shared" si="1"/>
        <v>0</v>
      </c>
    </row>
    <row r="20" spans="1:5" ht="12.75">
      <c r="A20" s="70"/>
      <c r="B20" s="67"/>
      <c r="C20" s="67"/>
      <c r="D20" s="67"/>
      <c r="E20" s="131">
        <f t="shared" si="1"/>
        <v>0</v>
      </c>
    </row>
    <row r="21" spans="1:5" ht="13.5" thickBot="1">
      <c r="A21" s="68"/>
      <c r="B21" s="69"/>
      <c r="C21" s="69"/>
      <c r="D21" s="69"/>
      <c r="E21" s="131">
        <f t="shared" si="1"/>
        <v>0</v>
      </c>
    </row>
    <row r="22" spans="1:5" ht="13.5" thickBot="1">
      <c r="A22" s="132" t="s">
        <v>48</v>
      </c>
      <c r="B22" s="133">
        <f>SUM(B15:B21)</f>
        <v>602</v>
      </c>
      <c r="C22" s="133">
        <f>SUM(C15:C21)</f>
        <v>0</v>
      </c>
      <c r="D22" s="133">
        <f>SUM(D15:D21)</f>
        <v>0</v>
      </c>
      <c r="E22" s="134">
        <f>SUM(E15:E21)</f>
        <v>602</v>
      </c>
    </row>
    <row r="23" spans="1:5" ht="12.75">
      <c r="A23" s="121"/>
      <c r="B23" s="121"/>
      <c r="C23" s="121"/>
      <c r="D23" s="121"/>
      <c r="E23" s="121"/>
    </row>
    <row r="24" spans="1:5" ht="28.5" customHeight="1">
      <c r="A24" s="122" t="s">
        <v>127</v>
      </c>
      <c r="B24" s="668" t="s">
        <v>627</v>
      </c>
      <c r="C24" s="668"/>
      <c r="D24" s="668"/>
      <c r="E24" s="668"/>
    </row>
    <row r="25" spans="1:5" ht="14.25" thickBot="1">
      <c r="A25" s="121"/>
      <c r="B25" s="121"/>
      <c r="C25" s="121"/>
      <c r="D25" s="669" t="s">
        <v>120</v>
      </c>
      <c r="E25" s="669"/>
    </row>
    <row r="26" spans="1:5" ht="13.5" thickBot="1">
      <c r="A26" s="123" t="s">
        <v>119</v>
      </c>
      <c r="B26" s="124" t="s">
        <v>203</v>
      </c>
      <c r="C26" s="124" t="s">
        <v>204</v>
      </c>
      <c r="D26" s="124" t="s">
        <v>429</v>
      </c>
      <c r="E26" s="125" t="s">
        <v>46</v>
      </c>
    </row>
    <row r="27" spans="1:5" ht="12.75">
      <c r="A27" s="126" t="s">
        <v>121</v>
      </c>
      <c r="B27" s="498">
        <v>250</v>
      </c>
      <c r="C27" s="65"/>
      <c r="D27" s="65"/>
      <c r="E27" s="127">
        <f aca="true" t="shared" si="2" ref="E27:E33">SUM(B27:D27)</f>
        <v>250</v>
      </c>
    </row>
    <row r="28" spans="1:5" ht="12.75">
      <c r="A28" s="128" t="s">
        <v>134</v>
      </c>
      <c r="B28" s="66"/>
      <c r="C28" s="66"/>
      <c r="D28" s="66"/>
      <c r="E28" s="129">
        <f t="shared" si="2"/>
        <v>0</v>
      </c>
    </row>
    <row r="29" spans="1:5" ht="12.75">
      <c r="A29" s="130" t="s">
        <v>122</v>
      </c>
      <c r="B29" s="638">
        <v>404865</v>
      </c>
      <c r="C29" s="67"/>
      <c r="D29" s="67"/>
      <c r="E29" s="131">
        <f t="shared" si="2"/>
        <v>404865</v>
      </c>
    </row>
    <row r="30" spans="1:5" ht="12.75">
      <c r="A30" s="130" t="s">
        <v>135</v>
      </c>
      <c r="B30" s="67"/>
      <c r="C30" s="67"/>
      <c r="D30" s="67"/>
      <c r="E30" s="131">
        <f t="shared" si="2"/>
        <v>0</v>
      </c>
    </row>
    <row r="31" spans="1:5" ht="12.75">
      <c r="A31" s="130" t="s">
        <v>123</v>
      </c>
      <c r="B31" s="499"/>
      <c r="C31" s="67"/>
      <c r="D31" s="67"/>
      <c r="E31" s="131">
        <f t="shared" si="2"/>
        <v>0</v>
      </c>
    </row>
    <row r="32" spans="1:5" ht="12.75">
      <c r="A32" s="130" t="s">
        <v>124</v>
      </c>
      <c r="B32" s="67"/>
      <c r="C32" s="67"/>
      <c r="D32" s="67"/>
      <c r="E32" s="131">
        <f t="shared" si="2"/>
        <v>0</v>
      </c>
    </row>
    <row r="33" spans="1:5" ht="13.5" thickBot="1">
      <c r="A33" s="68"/>
      <c r="B33" s="69"/>
      <c r="C33" s="69"/>
      <c r="D33" s="69"/>
      <c r="E33" s="131">
        <f t="shared" si="2"/>
        <v>0</v>
      </c>
    </row>
    <row r="34" spans="1:5" ht="13.5" thickBot="1">
      <c r="A34" s="132" t="s">
        <v>126</v>
      </c>
      <c r="B34" s="133">
        <f>B27+SUM(B29:B33)</f>
        <v>405115</v>
      </c>
      <c r="C34" s="133">
        <f>C27+SUM(C29:C33)</f>
        <v>0</v>
      </c>
      <c r="D34" s="133">
        <f>D27+SUM(D29:D33)</f>
        <v>0</v>
      </c>
      <c r="E34" s="134">
        <f>E27+SUM(E29:E33)</f>
        <v>405115</v>
      </c>
    </row>
    <row r="35" spans="1:5" ht="13.5" thickBot="1">
      <c r="A35" s="43"/>
      <c r="B35" s="43"/>
      <c r="C35" s="43"/>
      <c r="D35" s="43"/>
      <c r="E35" s="43"/>
    </row>
    <row r="36" spans="1:5" ht="13.5" thickBot="1">
      <c r="A36" s="123" t="s">
        <v>125</v>
      </c>
      <c r="B36" s="124" t="s">
        <v>203</v>
      </c>
      <c r="C36" s="124" t="s">
        <v>204</v>
      </c>
      <c r="D36" s="124" t="s">
        <v>429</v>
      </c>
      <c r="E36" s="125" t="s">
        <v>46</v>
      </c>
    </row>
    <row r="37" spans="1:5" ht="12.75">
      <c r="A37" s="126" t="s">
        <v>130</v>
      </c>
      <c r="B37" s="65"/>
      <c r="C37" s="65"/>
      <c r="D37" s="65"/>
      <c r="E37" s="127">
        <f aca="true" t="shared" si="3" ref="E37:E43">SUM(B37:D37)</f>
        <v>0</v>
      </c>
    </row>
    <row r="38" spans="1:5" ht="12.75">
      <c r="A38" s="135" t="s">
        <v>131</v>
      </c>
      <c r="B38" s="499">
        <v>366373</v>
      </c>
      <c r="C38" s="67"/>
      <c r="D38" s="67"/>
      <c r="E38" s="131">
        <f t="shared" si="3"/>
        <v>366373</v>
      </c>
    </row>
    <row r="39" spans="1:5" ht="12.75">
      <c r="A39" s="130" t="s">
        <v>132</v>
      </c>
      <c r="B39" s="67">
        <v>38742</v>
      </c>
      <c r="C39" s="67"/>
      <c r="D39" s="67"/>
      <c r="E39" s="131">
        <f t="shared" si="3"/>
        <v>38742</v>
      </c>
    </row>
    <row r="40" spans="1:5" ht="12.75">
      <c r="A40" s="130" t="s">
        <v>133</v>
      </c>
      <c r="B40" s="67"/>
      <c r="C40" s="67"/>
      <c r="D40" s="67"/>
      <c r="E40" s="131">
        <f t="shared" si="3"/>
        <v>0</v>
      </c>
    </row>
    <row r="41" spans="1:5" ht="12.75">
      <c r="A41" s="70"/>
      <c r="B41" s="67"/>
      <c r="C41" s="67"/>
      <c r="D41" s="67"/>
      <c r="E41" s="131">
        <f t="shared" si="3"/>
        <v>0</v>
      </c>
    </row>
    <row r="42" spans="1:5" ht="12.75">
      <c r="A42" s="70"/>
      <c r="B42" s="67"/>
      <c r="C42" s="67"/>
      <c r="D42" s="67"/>
      <c r="E42" s="131">
        <f t="shared" si="3"/>
        <v>0</v>
      </c>
    </row>
    <row r="43" spans="1:5" ht="13.5" thickBot="1">
      <c r="A43" s="68"/>
      <c r="B43" s="69"/>
      <c r="C43" s="69"/>
      <c r="D43" s="69"/>
      <c r="E43" s="131">
        <f t="shared" si="3"/>
        <v>0</v>
      </c>
    </row>
    <row r="44" spans="1:5" ht="13.5" thickBot="1">
      <c r="A44" s="132" t="s">
        <v>48</v>
      </c>
      <c r="B44" s="133">
        <f>SUM(B37:B43)</f>
        <v>405115</v>
      </c>
      <c r="C44" s="133">
        <f>SUM(C37:C43)</f>
        <v>0</v>
      </c>
      <c r="D44" s="133">
        <f>SUM(D37:D43)</f>
        <v>0</v>
      </c>
      <c r="E44" s="134">
        <f>SUM(E37:E43)</f>
        <v>405115</v>
      </c>
    </row>
    <row r="45" spans="1:5" ht="12.75">
      <c r="A45" s="121"/>
      <c r="B45" s="121"/>
      <c r="C45" s="121"/>
      <c r="D45" s="121"/>
      <c r="E45" s="121"/>
    </row>
    <row r="46" spans="1:5" ht="15.75">
      <c r="A46" s="677" t="s">
        <v>519</v>
      </c>
      <c r="B46" s="677"/>
      <c r="C46" s="677"/>
      <c r="D46" s="677"/>
      <c r="E46" s="677"/>
    </row>
    <row r="47" spans="1:5" ht="13.5" thickBot="1">
      <c r="A47" s="121"/>
      <c r="B47" s="121"/>
      <c r="C47" s="121"/>
      <c r="D47" s="121"/>
      <c r="E47" s="121"/>
    </row>
    <row r="48" spans="1:8" ht="13.5" thickBot="1">
      <c r="A48" s="682" t="s">
        <v>128</v>
      </c>
      <c r="B48" s="683"/>
      <c r="C48" s="684"/>
      <c r="D48" s="680" t="s">
        <v>136</v>
      </c>
      <c r="E48" s="681"/>
      <c r="H48" s="42"/>
    </row>
    <row r="49" spans="1:5" ht="12.75">
      <c r="A49" s="685"/>
      <c r="B49" s="686"/>
      <c r="C49" s="687"/>
      <c r="D49" s="673"/>
      <c r="E49" s="674"/>
    </row>
    <row r="50" spans="1:5" ht="13.5" thickBot="1">
      <c r="A50" s="688"/>
      <c r="B50" s="689"/>
      <c r="C50" s="690"/>
      <c r="D50" s="675"/>
      <c r="E50" s="676"/>
    </row>
    <row r="51" spans="1:5" ht="13.5" thickBot="1">
      <c r="A51" s="670" t="s">
        <v>48</v>
      </c>
      <c r="B51" s="671"/>
      <c r="C51" s="672"/>
      <c r="D51" s="678">
        <f>SUM(D49:E50)</f>
        <v>0</v>
      </c>
      <c r="E51" s="679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22/2015.(VI.29.)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4">
    <tabColor rgb="FF92D050"/>
  </sheetPr>
  <dimension ref="A1:K158"/>
  <sheetViews>
    <sheetView zoomScaleSheetLayoutView="85" workbookViewId="0" topLeftCell="A1">
      <selection activeCell="F19" sqref="F19"/>
    </sheetView>
  </sheetViews>
  <sheetFormatPr defaultColWidth="9.00390625" defaultRowHeight="12.75"/>
  <cols>
    <col min="1" max="1" width="19.50390625" style="317" customWidth="1"/>
    <col min="2" max="2" width="72.00390625" style="318" customWidth="1"/>
    <col min="3" max="3" width="25.00390625" style="319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1" customFormat="1" ht="21" customHeight="1">
      <c r="A2" s="259" t="s">
        <v>60</v>
      </c>
      <c r="B2" s="230" t="s">
        <v>178</v>
      </c>
      <c r="C2" s="232" t="s">
        <v>49</v>
      </c>
    </row>
    <row r="3" spans="1:3" s="71" customFormat="1" ht="16.5" thickBot="1">
      <c r="A3" s="139" t="s">
        <v>174</v>
      </c>
      <c r="B3" s="231" t="s">
        <v>358</v>
      </c>
      <c r="C3" s="553" t="s">
        <v>49</v>
      </c>
    </row>
    <row r="4" spans="1:3" s="72" customFormat="1" ht="15.75" customHeight="1" thickBot="1">
      <c r="A4" s="140"/>
      <c r="B4" s="140"/>
      <c r="C4" s="141" t="s">
        <v>50</v>
      </c>
    </row>
    <row r="5" spans="1:3" ht="13.5" thickBot="1">
      <c r="A5" s="260" t="s">
        <v>176</v>
      </c>
      <c r="B5" s="142" t="s">
        <v>51</v>
      </c>
      <c r="C5" s="233" t="s">
        <v>52</v>
      </c>
    </row>
    <row r="6" spans="1:3" s="57" customFormat="1" ht="12.75" customHeight="1" thickBot="1">
      <c r="A6" s="111" t="s">
        <v>535</v>
      </c>
      <c r="B6" s="112" t="s">
        <v>536</v>
      </c>
      <c r="C6" s="113" t="s">
        <v>537</v>
      </c>
    </row>
    <row r="7" spans="1:3" s="57" customFormat="1" ht="15.75" customHeight="1" thickBot="1">
      <c r="A7" s="144"/>
      <c r="B7" s="145" t="s">
        <v>53</v>
      </c>
      <c r="C7" s="234"/>
    </row>
    <row r="8" spans="1:3" s="57" customFormat="1" ht="12" customHeight="1" thickBot="1">
      <c r="A8" s="32" t="s">
        <v>13</v>
      </c>
      <c r="B8" s="20" t="s">
        <v>205</v>
      </c>
      <c r="C8" s="176">
        <f>+C9+C10+C11+C12+C13+C14</f>
        <v>1002712</v>
      </c>
    </row>
    <row r="9" spans="1:3" s="73" customFormat="1" ht="12" customHeight="1">
      <c r="A9" s="285" t="s">
        <v>91</v>
      </c>
      <c r="B9" s="269" t="s">
        <v>206</v>
      </c>
      <c r="C9" s="573">
        <v>233809</v>
      </c>
    </row>
    <row r="10" spans="1:3" s="74" customFormat="1" ht="12" customHeight="1">
      <c r="A10" s="286" t="s">
        <v>92</v>
      </c>
      <c r="B10" s="270" t="s">
        <v>207</v>
      </c>
      <c r="C10" s="571">
        <v>195774</v>
      </c>
    </row>
    <row r="11" spans="1:3" s="74" customFormat="1" ht="12" customHeight="1">
      <c r="A11" s="286" t="s">
        <v>93</v>
      </c>
      <c r="B11" s="270" t="s">
        <v>208</v>
      </c>
      <c r="C11" s="571">
        <v>466800</v>
      </c>
    </row>
    <row r="12" spans="1:3" s="74" customFormat="1" ht="12" customHeight="1">
      <c r="A12" s="286" t="s">
        <v>94</v>
      </c>
      <c r="B12" s="270" t="s">
        <v>209</v>
      </c>
      <c r="C12" s="177">
        <v>25945</v>
      </c>
    </row>
    <row r="13" spans="1:3" s="74" customFormat="1" ht="12" customHeight="1">
      <c r="A13" s="286" t="s">
        <v>137</v>
      </c>
      <c r="B13" s="270" t="s">
        <v>599</v>
      </c>
      <c r="C13" s="571">
        <v>80384</v>
      </c>
    </row>
    <row r="14" spans="1:3" s="73" customFormat="1" ht="12" customHeight="1" thickBot="1">
      <c r="A14" s="287" t="s">
        <v>95</v>
      </c>
      <c r="B14" s="271" t="s">
        <v>539</v>
      </c>
      <c r="C14" s="177"/>
    </row>
    <row r="15" spans="1:3" s="73" customFormat="1" ht="12" customHeight="1" thickBot="1">
      <c r="A15" s="32" t="s">
        <v>14</v>
      </c>
      <c r="B15" s="171" t="s">
        <v>210</v>
      </c>
      <c r="C15" s="176">
        <f>+C16+C17+C18+C19+C20</f>
        <v>553252</v>
      </c>
    </row>
    <row r="16" spans="1:3" s="73" customFormat="1" ht="12" customHeight="1">
      <c r="A16" s="285" t="s">
        <v>97</v>
      </c>
      <c r="B16" s="269" t="s">
        <v>211</v>
      </c>
      <c r="C16" s="178"/>
    </row>
    <row r="17" spans="1:3" s="73" customFormat="1" ht="12" customHeight="1">
      <c r="A17" s="286" t="s">
        <v>98</v>
      </c>
      <c r="B17" s="270" t="s">
        <v>212</v>
      </c>
      <c r="C17" s="177"/>
    </row>
    <row r="18" spans="1:3" s="73" customFormat="1" ht="12" customHeight="1">
      <c r="A18" s="286" t="s">
        <v>99</v>
      </c>
      <c r="B18" s="270" t="s">
        <v>381</v>
      </c>
      <c r="C18" s="177"/>
    </row>
    <row r="19" spans="1:3" s="73" customFormat="1" ht="12" customHeight="1">
      <c r="A19" s="286" t="s">
        <v>100</v>
      </c>
      <c r="B19" s="270" t="s">
        <v>382</v>
      </c>
      <c r="C19" s="177"/>
    </row>
    <row r="20" spans="1:3" s="73" customFormat="1" ht="12" customHeight="1">
      <c r="A20" s="286" t="s">
        <v>101</v>
      </c>
      <c r="B20" s="270" t="s">
        <v>213</v>
      </c>
      <c r="C20" s="180">
        <v>553252</v>
      </c>
    </row>
    <row r="21" spans="1:3" s="74" customFormat="1" ht="12" customHeight="1" thickBot="1">
      <c r="A21" s="287" t="s">
        <v>110</v>
      </c>
      <c r="B21" s="271" t="s">
        <v>214</v>
      </c>
      <c r="C21" s="258">
        <v>46308</v>
      </c>
    </row>
    <row r="22" spans="1:3" s="74" customFormat="1" ht="12" customHeight="1" thickBot="1">
      <c r="A22" s="32" t="s">
        <v>15</v>
      </c>
      <c r="B22" s="20" t="s">
        <v>215</v>
      </c>
      <c r="C22" s="176">
        <f>+C23+C24+C25+C26+C27</f>
        <v>412777</v>
      </c>
    </row>
    <row r="23" spans="1:3" s="74" customFormat="1" ht="12" customHeight="1">
      <c r="A23" s="285" t="s">
        <v>80</v>
      </c>
      <c r="B23" s="269" t="s">
        <v>216</v>
      </c>
      <c r="C23" s="309">
        <v>5361</v>
      </c>
    </row>
    <row r="24" spans="1:3" s="73" customFormat="1" ht="12" customHeight="1">
      <c r="A24" s="286" t="s">
        <v>81</v>
      </c>
      <c r="B24" s="270" t="s">
        <v>217</v>
      </c>
      <c r="C24" s="180"/>
    </row>
    <row r="25" spans="1:3" s="74" customFormat="1" ht="12" customHeight="1">
      <c r="A25" s="286" t="s">
        <v>82</v>
      </c>
      <c r="B25" s="270" t="s">
        <v>383</v>
      </c>
      <c r="C25" s="180"/>
    </row>
    <row r="26" spans="1:3" s="74" customFormat="1" ht="12" customHeight="1">
      <c r="A26" s="286" t="s">
        <v>83</v>
      </c>
      <c r="B26" s="270" t="s">
        <v>384</v>
      </c>
      <c r="C26" s="180"/>
    </row>
    <row r="27" spans="1:3" s="74" customFormat="1" ht="12" customHeight="1">
      <c r="A27" s="286" t="s">
        <v>149</v>
      </c>
      <c r="B27" s="270" t="s">
        <v>218</v>
      </c>
      <c r="C27" s="571">
        <v>407416</v>
      </c>
    </row>
    <row r="28" spans="1:3" s="74" customFormat="1" ht="12" customHeight="1" thickBot="1">
      <c r="A28" s="287" t="s">
        <v>150</v>
      </c>
      <c r="B28" s="271" t="s">
        <v>219</v>
      </c>
      <c r="C28" s="258">
        <v>366430</v>
      </c>
    </row>
    <row r="29" spans="1:3" s="74" customFormat="1" ht="12" customHeight="1" thickBot="1">
      <c r="A29" s="32" t="s">
        <v>151</v>
      </c>
      <c r="B29" s="20" t="s">
        <v>220</v>
      </c>
      <c r="C29" s="181">
        <f>+C30+C34+C35+C36</f>
        <v>294863</v>
      </c>
    </row>
    <row r="30" spans="1:3" s="74" customFormat="1" ht="12" customHeight="1">
      <c r="A30" s="285" t="s">
        <v>221</v>
      </c>
      <c r="B30" s="269" t="s">
        <v>600</v>
      </c>
      <c r="C30" s="264">
        <f>+C31+C32+C33</f>
        <v>260863</v>
      </c>
    </row>
    <row r="31" spans="1:3" s="74" customFormat="1" ht="12" customHeight="1">
      <c r="A31" s="286" t="s">
        <v>222</v>
      </c>
      <c r="B31" s="270" t="s">
        <v>227</v>
      </c>
      <c r="C31" s="177">
        <v>72000</v>
      </c>
    </row>
    <row r="32" spans="1:3" s="74" customFormat="1" ht="12" customHeight="1">
      <c r="A32" s="286" t="s">
        <v>223</v>
      </c>
      <c r="B32" s="270" t="s">
        <v>668</v>
      </c>
      <c r="C32" s="177">
        <v>188698</v>
      </c>
    </row>
    <row r="33" spans="1:3" s="74" customFormat="1" ht="12" customHeight="1">
      <c r="A33" s="286" t="s">
        <v>541</v>
      </c>
      <c r="B33" s="270" t="s">
        <v>665</v>
      </c>
      <c r="C33" s="180">
        <v>165</v>
      </c>
    </row>
    <row r="34" spans="1:3" s="74" customFormat="1" ht="12" customHeight="1">
      <c r="A34" s="286" t="s">
        <v>224</v>
      </c>
      <c r="B34" s="270" t="s">
        <v>229</v>
      </c>
      <c r="C34" s="177">
        <v>26000</v>
      </c>
    </row>
    <row r="35" spans="1:3" s="74" customFormat="1" ht="12" customHeight="1">
      <c r="A35" s="286" t="s">
        <v>225</v>
      </c>
      <c r="B35" s="270" t="s">
        <v>230</v>
      </c>
      <c r="C35" s="177"/>
    </row>
    <row r="36" spans="1:3" s="74" customFormat="1" ht="12" customHeight="1" thickBot="1">
      <c r="A36" s="287" t="s">
        <v>226</v>
      </c>
      <c r="B36" s="271" t="s">
        <v>231</v>
      </c>
      <c r="C36" s="258">
        <v>8000</v>
      </c>
    </row>
    <row r="37" spans="1:3" s="74" customFormat="1" ht="12" customHeight="1" thickBot="1">
      <c r="A37" s="32" t="s">
        <v>17</v>
      </c>
      <c r="B37" s="20" t="s">
        <v>543</v>
      </c>
      <c r="C37" s="176">
        <f>SUM(C38:C48)</f>
        <v>50700</v>
      </c>
    </row>
    <row r="38" spans="1:3" s="74" customFormat="1" ht="12" customHeight="1">
      <c r="A38" s="285" t="s">
        <v>84</v>
      </c>
      <c r="B38" s="269" t="s">
        <v>234</v>
      </c>
      <c r="C38" s="178">
        <v>12820</v>
      </c>
    </row>
    <row r="39" spans="1:3" s="74" customFormat="1" ht="12" customHeight="1">
      <c r="A39" s="286" t="s">
        <v>85</v>
      </c>
      <c r="B39" s="270" t="s">
        <v>235</v>
      </c>
      <c r="C39" s="571">
        <v>30</v>
      </c>
    </row>
    <row r="40" spans="1:3" s="74" customFormat="1" ht="12" customHeight="1">
      <c r="A40" s="286" t="s">
        <v>86</v>
      </c>
      <c r="B40" s="270" t="s">
        <v>236</v>
      </c>
      <c r="C40" s="571">
        <v>12350</v>
      </c>
    </row>
    <row r="41" spans="1:3" s="74" customFormat="1" ht="12" customHeight="1">
      <c r="A41" s="286" t="s">
        <v>153</v>
      </c>
      <c r="B41" s="270" t="s">
        <v>237</v>
      </c>
      <c r="C41" s="180">
        <v>16351</v>
      </c>
    </row>
    <row r="42" spans="1:3" s="74" customFormat="1" ht="12" customHeight="1">
      <c r="A42" s="286" t="s">
        <v>154</v>
      </c>
      <c r="B42" s="270" t="s">
        <v>238</v>
      </c>
      <c r="C42" s="177"/>
    </row>
    <row r="43" spans="1:3" s="74" customFormat="1" ht="12" customHeight="1">
      <c r="A43" s="286" t="s">
        <v>155</v>
      </c>
      <c r="B43" s="270" t="s">
        <v>239</v>
      </c>
      <c r="C43" s="177">
        <v>8409</v>
      </c>
    </row>
    <row r="44" spans="1:3" s="74" customFormat="1" ht="12" customHeight="1">
      <c r="A44" s="286" t="s">
        <v>156</v>
      </c>
      <c r="B44" s="270" t="s">
        <v>240</v>
      </c>
      <c r="C44" s="177"/>
    </row>
    <row r="45" spans="1:3" s="74" customFormat="1" ht="12" customHeight="1">
      <c r="A45" s="286" t="s">
        <v>157</v>
      </c>
      <c r="B45" s="270" t="s">
        <v>241</v>
      </c>
      <c r="C45" s="177">
        <v>204</v>
      </c>
    </row>
    <row r="46" spans="1:3" s="74" customFormat="1" ht="12" customHeight="1">
      <c r="A46" s="286" t="s">
        <v>232</v>
      </c>
      <c r="B46" s="270" t="s">
        <v>242</v>
      </c>
      <c r="C46" s="180"/>
    </row>
    <row r="47" spans="1:3" s="74" customFormat="1" ht="12" customHeight="1">
      <c r="A47" s="287" t="s">
        <v>233</v>
      </c>
      <c r="B47" s="271" t="s">
        <v>544</v>
      </c>
      <c r="C47" s="258"/>
    </row>
    <row r="48" spans="1:3" s="74" customFormat="1" ht="12" customHeight="1" thickBot="1">
      <c r="A48" s="287" t="s">
        <v>545</v>
      </c>
      <c r="B48" s="271" t="s">
        <v>243</v>
      </c>
      <c r="C48" s="258">
        <v>536</v>
      </c>
    </row>
    <row r="49" spans="1:3" s="74" customFormat="1" ht="12" customHeight="1" thickBot="1">
      <c r="A49" s="32" t="s">
        <v>18</v>
      </c>
      <c r="B49" s="20" t="s">
        <v>244</v>
      </c>
      <c r="C49" s="176">
        <f>SUM(C50:C54)</f>
        <v>5918</v>
      </c>
    </row>
    <row r="50" spans="1:3" s="74" customFormat="1" ht="12" customHeight="1">
      <c r="A50" s="285" t="s">
        <v>87</v>
      </c>
      <c r="B50" s="269" t="s">
        <v>248</v>
      </c>
      <c r="C50" s="309"/>
    </row>
    <row r="51" spans="1:3" s="74" customFormat="1" ht="12" customHeight="1">
      <c r="A51" s="286" t="s">
        <v>88</v>
      </c>
      <c r="B51" s="270" t="s">
        <v>249</v>
      </c>
      <c r="C51" s="180">
        <v>5918</v>
      </c>
    </row>
    <row r="52" spans="1:3" s="74" customFormat="1" ht="12" customHeight="1">
      <c r="A52" s="286" t="s">
        <v>245</v>
      </c>
      <c r="B52" s="270" t="s">
        <v>250</v>
      </c>
      <c r="C52" s="180"/>
    </row>
    <row r="53" spans="1:3" s="74" customFormat="1" ht="12" customHeight="1">
      <c r="A53" s="286" t="s">
        <v>246</v>
      </c>
      <c r="B53" s="270" t="s">
        <v>251</v>
      </c>
      <c r="C53" s="180"/>
    </row>
    <row r="54" spans="1:3" s="74" customFormat="1" ht="12" customHeight="1" thickBot="1">
      <c r="A54" s="287" t="s">
        <v>247</v>
      </c>
      <c r="B54" s="271" t="s">
        <v>252</v>
      </c>
      <c r="C54" s="258"/>
    </row>
    <row r="55" spans="1:3" s="74" customFormat="1" ht="12" customHeight="1" thickBot="1">
      <c r="A55" s="32" t="s">
        <v>158</v>
      </c>
      <c r="B55" s="20" t="s">
        <v>253</v>
      </c>
      <c r="C55" s="176">
        <f>SUM(C56:C58)</f>
        <v>13810</v>
      </c>
    </row>
    <row r="56" spans="1:3" s="74" customFormat="1" ht="12" customHeight="1">
      <c r="A56" s="285" t="s">
        <v>89</v>
      </c>
      <c r="B56" s="269" t="s">
        <v>254</v>
      </c>
      <c r="C56" s="178"/>
    </row>
    <row r="57" spans="1:3" s="74" customFormat="1" ht="12" customHeight="1">
      <c r="A57" s="286" t="s">
        <v>90</v>
      </c>
      <c r="B57" s="270" t="s">
        <v>385</v>
      </c>
      <c r="C57" s="180">
        <v>13710</v>
      </c>
    </row>
    <row r="58" spans="1:3" s="74" customFormat="1" ht="12" customHeight="1">
      <c r="A58" s="286" t="s">
        <v>257</v>
      </c>
      <c r="B58" s="270" t="s">
        <v>255</v>
      </c>
      <c r="C58" s="180">
        <v>100</v>
      </c>
    </row>
    <row r="59" spans="1:3" s="74" customFormat="1" ht="12" customHeight="1" thickBot="1">
      <c r="A59" s="287" t="s">
        <v>258</v>
      </c>
      <c r="B59" s="271" t="s">
        <v>256</v>
      </c>
      <c r="C59" s="179"/>
    </row>
    <row r="60" spans="1:3" s="74" customFormat="1" ht="12" customHeight="1" thickBot="1">
      <c r="A60" s="32" t="s">
        <v>20</v>
      </c>
      <c r="B60" s="171" t="s">
        <v>259</v>
      </c>
      <c r="C60" s="176">
        <f>SUM(C61:C63)</f>
        <v>1880</v>
      </c>
    </row>
    <row r="61" spans="1:3" s="74" customFormat="1" ht="12" customHeight="1">
      <c r="A61" s="285" t="s">
        <v>159</v>
      </c>
      <c r="B61" s="269" t="s">
        <v>261</v>
      </c>
      <c r="C61" s="180"/>
    </row>
    <row r="62" spans="1:3" s="74" customFormat="1" ht="12" customHeight="1">
      <c r="A62" s="286" t="s">
        <v>160</v>
      </c>
      <c r="B62" s="270" t="s">
        <v>386</v>
      </c>
      <c r="C62" s="180"/>
    </row>
    <row r="63" spans="1:3" s="74" customFormat="1" ht="12" customHeight="1">
      <c r="A63" s="286" t="s">
        <v>183</v>
      </c>
      <c r="B63" s="270" t="s">
        <v>262</v>
      </c>
      <c r="C63" s="180">
        <v>1880</v>
      </c>
    </row>
    <row r="64" spans="1:3" s="74" customFormat="1" ht="12" customHeight="1" thickBot="1">
      <c r="A64" s="287" t="s">
        <v>260</v>
      </c>
      <c r="B64" s="271" t="s">
        <v>263</v>
      </c>
      <c r="C64" s="180"/>
    </row>
    <row r="65" spans="1:3" s="74" customFormat="1" ht="12" customHeight="1" thickBot="1">
      <c r="A65" s="32" t="s">
        <v>21</v>
      </c>
      <c r="B65" s="20" t="s">
        <v>264</v>
      </c>
      <c r="C65" s="181">
        <f>+C8+C15+C22+C29+C37+C49+C55+C60</f>
        <v>2335912</v>
      </c>
    </row>
    <row r="66" spans="1:3" s="74" customFormat="1" ht="12" customHeight="1" thickBot="1">
      <c r="A66" s="288" t="s">
        <v>354</v>
      </c>
      <c r="B66" s="171" t="s">
        <v>266</v>
      </c>
      <c r="C66" s="176">
        <f>SUM(C67:C69)</f>
        <v>100000</v>
      </c>
    </row>
    <row r="67" spans="1:3" s="74" customFormat="1" ht="12" customHeight="1">
      <c r="A67" s="285" t="s">
        <v>297</v>
      </c>
      <c r="B67" s="269" t="s">
        <v>267</v>
      </c>
      <c r="C67" s="180"/>
    </row>
    <row r="68" spans="1:3" s="74" customFormat="1" ht="12" customHeight="1">
      <c r="A68" s="286" t="s">
        <v>306</v>
      </c>
      <c r="B68" s="270" t="s">
        <v>268</v>
      </c>
      <c r="C68" s="180">
        <v>100000</v>
      </c>
    </row>
    <row r="69" spans="1:3" s="74" customFormat="1" ht="12" customHeight="1" thickBot="1">
      <c r="A69" s="287" t="s">
        <v>307</v>
      </c>
      <c r="B69" s="272" t="s">
        <v>269</v>
      </c>
      <c r="C69" s="180"/>
    </row>
    <row r="70" spans="1:3" s="74" customFormat="1" ht="12" customHeight="1" thickBot="1">
      <c r="A70" s="288" t="s">
        <v>270</v>
      </c>
      <c r="B70" s="171" t="s">
        <v>271</v>
      </c>
      <c r="C70" s="176">
        <f>SUM(C71:C74)</f>
        <v>0</v>
      </c>
    </row>
    <row r="71" spans="1:3" s="74" customFormat="1" ht="12" customHeight="1">
      <c r="A71" s="285" t="s">
        <v>138</v>
      </c>
      <c r="B71" s="269" t="s">
        <v>272</v>
      </c>
      <c r="C71" s="180"/>
    </row>
    <row r="72" spans="1:3" s="74" customFormat="1" ht="12" customHeight="1">
      <c r="A72" s="286" t="s">
        <v>139</v>
      </c>
      <c r="B72" s="270" t="s">
        <v>273</v>
      </c>
      <c r="C72" s="180"/>
    </row>
    <row r="73" spans="1:3" s="74" customFormat="1" ht="12" customHeight="1">
      <c r="A73" s="286" t="s">
        <v>298</v>
      </c>
      <c r="B73" s="270" t="s">
        <v>274</v>
      </c>
      <c r="C73" s="180"/>
    </row>
    <row r="74" spans="1:3" s="74" customFormat="1" ht="12" customHeight="1" thickBot="1">
      <c r="A74" s="287" t="s">
        <v>299</v>
      </c>
      <c r="B74" s="271" t="s">
        <v>275</v>
      </c>
      <c r="C74" s="180"/>
    </row>
    <row r="75" spans="1:3" s="74" customFormat="1" ht="12" customHeight="1" thickBot="1">
      <c r="A75" s="288" t="s">
        <v>276</v>
      </c>
      <c r="B75" s="171" t="s">
        <v>277</v>
      </c>
      <c r="C75" s="176">
        <f>SUM(C76:C77)</f>
        <v>188603</v>
      </c>
    </row>
    <row r="76" spans="1:3" s="74" customFormat="1" ht="12" customHeight="1">
      <c r="A76" s="285" t="s">
        <v>300</v>
      </c>
      <c r="B76" s="269" t="s">
        <v>278</v>
      </c>
      <c r="C76" s="180">
        <v>188603</v>
      </c>
    </row>
    <row r="77" spans="1:3" s="74" customFormat="1" ht="12" customHeight="1" thickBot="1">
      <c r="A77" s="287" t="s">
        <v>301</v>
      </c>
      <c r="B77" s="271" t="s">
        <v>279</v>
      </c>
      <c r="C77" s="180"/>
    </row>
    <row r="78" spans="1:3" s="73" customFormat="1" ht="12" customHeight="1" thickBot="1">
      <c r="A78" s="288" t="s">
        <v>280</v>
      </c>
      <c r="B78" s="171" t="s">
        <v>281</v>
      </c>
      <c r="C78" s="176">
        <f>SUM(C79:C81)</f>
        <v>0</v>
      </c>
    </row>
    <row r="79" spans="1:3" s="74" customFormat="1" ht="12" customHeight="1">
      <c r="A79" s="285" t="s">
        <v>302</v>
      </c>
      <c r="B79" s="269" t="s">
        <v>282</v>
      </c>
      <c r="C79" s="180"/>
    </row>
    <row r="80" spans="1:3" s="74" customFormat="1" ht="12" customHeight="1">
      <c r="A80" s="286" t="s">
        <v>303</v>
      </c>
      <c r="B80" s="270" t="s">
        <v>283</v>
      </c>
      <c r="C80" s="180"/>
    </row>
    <row r="81" spans="1:3" s="74" customFormat="1" ht="12" customHeight="1" thickBot="1">
      <c r="A81" s="287" t="s">
        <v>304</v>
      </c>
      <c r="B81" s="271" t="s">
        <v>284</v>
      </c>
      <c r="C81" s="180"/>
    </row>
    <row r="82" spans="1:3" s="74" customFormat="1" ht="12" customHeight="1" thickBot="1">
      <c r="A82" s="288" t="s">
        <v>285</v>
      </c>
      <c r="B82" s="171" t="s">
        <v>305</v>
      </c>
      <c r="C82" s="176">
        <f>SUM(C83:C86)</f>
        <v>0</v>
      </c>
    </row>
    <row r="83" spans="1:3" s="74" customFormat="1" ht="12" customHeight="1">
      <c r="A83" s="289" t="s">
        <v>286</v>
      </c>
      <c r="B83" s="269" t="s">
        <v>287</v>
      </c>
      <c r="C83" s="180"/>
    </row>
    <row r="84" spans="1:3" s="74" customFormat="1" ht="12" customHeight="1">
      <c r="A84" s="290" t="s">
        <v>288</v>
      </c>
      <c r="B84" s="270" t="s">
        <v>289</v>
      </c>
      <c r="C84" s="180"/>
    </row>
    <row r="85" spans="1:3" s="74" customFormat="1" ht="12" customHeight="1">
      <c r="A85" s="290" t="s">
        <v>290</v>
      </c>
      <c r="B85" s="270" t="s">
        <v>291</v>
      </c>
      <c r="C85" s="180"/>
    </row>
    <row r="86" spans="1:3" s="73" customFormat="1" ht="12" customHeight="1" thickBot="1">
      <c r="A86" s="291" t="s">
        <v>292</v>
      </c>
      <c r="B86" s="271" t="s">
        <v>293</v>
      </c>
      <c r="C86" s="180"/>
    </row>
    <row r="87" spans="1:3" s="73" customFormat="1" ht="12" customHeight="1" thickBot="1">
      <c r="A87" s="288" t="s">
        <v>294</v>
      </c>
      <c r="B87" s="171" t="s">
        <v>548</v>
      </c>
      <c r="C87" s="310"/>
    </row>
    <row r="88" spans="1:3" s="73" customFormat="1" ht="12" customHeight="1" thickBot="1">
      <c r="A88" s="288" t="s">
        <v>601</v>
      </c>
      <c r="B88" s="171" t="s">
        <v>295</v>
      </c>
      <c r="C88" s="310"/>
    </row>
    <row r="89" spans="1:3" s="73" customFormat="1" ht="12" customHeight="1" thickBot="1">
      <c r="A89" s="288" t="s">
        <v>602</v>
      </c>
      <c r="B89" s="276" t="s">
        <v>549</v>
      </c>
      <c r="C89" s="181">
        <f>+C66+C70+C75+C78+C82+C88+C87</f>
        <v>288603</v>
      </c>
    </row>
    <row r="90" spans="1:3" s="73" customFormat="1" ht="12" customHeight="1" thickBot="1">
      <c r="A90" s="292" t="s">
        <v>603</v>
      </c>
      <c r="B90" s="277" t="s">
        <v>604</v>
      </c>
      <c r="C90" s="181">
        <f>+C65+C89</f>
        <v>2624515</v>
      </c>
    </row>
    <row r="91" spans="1:3" s="74" customFormat="1" ht="15" customHeight="1" thickBot="1">
      <c r="A91" s="150"/>
      <c r="B91" s="151"/>
      <c r="C91" s="239"/>
    </row>
    <row r="92" spans="1:3" s="57" customFormat="1" ht="16.5" customHeight="1" thickBot="1">
      <c r="A92" s="154"/>
      <c r="B92" s="155" t="s">
        <v>54</v>
      </c>
      <c r="C92" s="241"/>
    </row>
    <row r="93" spans="1:3" s="75" customFormat="1" ht="12" customHeight="1" thickBot="1">
      <c r="A93" s="261" t="s">
        <v>13</v>
      </c>
      <c r="B93" s="26" t="s">
        <v>615</v>
      </c>
      <c r="C93" s="175">
        <f>+C94+C95+C96+C97+C98+C111</f>
        <v>915873</v>
      </c>
    </row>
    <row r="94" spans="1:3" ht="12" customHeight="1">
      <c r="A94" s="293" t="s">
        <v>91</v>
      </c>
      <c r="B94" s="9" t="s">
        <v>44</v>
      </c>
      <c r="C94" s="582">
        <v>358032</v>
      </c>
    </row>
    <row r="95" spans="1:3" ht="12" customHeight="1">
      <c r="A95" s="286" t="s">
        <v>92</v>
      </c>
      <c r="B95" s="7" t="s">
        <v>161</v>
      </c>
      <c r="C95" s="571">
        <v>52071</v>
      </c>
    </row>
    <row r="96" spans="1:3" ht="12" customHeight="1">
      <c r="A96" s="286" t="s">
        <v>93</v>
      </c>
      <c r="B96" s="7" t="s">
        <v>129</v>
      </c>
      <c r="C96" s="572">
        <v>222529</v>
      </c>
    </row>
    <row r="97" spans="1:3" ht="12" customHeight="1">
      <c r="A97" s="286" t="s">
        <v>94</v>
      </c>
      <c r="B97" s="10" t="s">
        <v>162</v>
      </c>
      <c r="C97" s="258">
        <v>64900</v>
      </c>
    </row>
    <row r="98" spans="1:3" ht="12" customHeight="1">
      <c r="A98" s="286" t="s">
        <v>105</v>
      </c>
      <c r="B98" s="18" t="s">
        <v>163</v>
      </c>
      <c r="C98" s="572">
        <v>164759</v>
      </c>
    </row>
    <row r="99" spans="1:3" ht="12" customHeight="1">
      <c r="A99" s="286" t="s">
        <v>95</v>
      </c>
      <c r="B99" s="7" t="s">
        <v>605</v>
      </c>
      <c r="C99" s="572">
        <v>9233</v>
      </c>
    </row>
    <row r="100" spans="1:3" ht="12" customHeight="1">
      <c r="A100" s="286" t="s">
        <v>96</v>
      </c>
      <c r="B100" s="103" t="s">
        <v>553</v>
      </c>
      <c r="C100" s="179"/>
    </row>
    <row r="101" spans="1:3" ht="12" customHeight="1">
      <c r="A101" s="286" t="s">
        <v>106</v>
      </c>
      <c r="B101" s="103" t="s">
        <v>554</v>
      </c>
      <c r="C101" s="179">
        <v>816</v>
      </c>
    </row>
    <row r="102" spans="1:3" ht="12" customHeight="1">
      <c r="A102" s="286" t="s">
        <v>107</v>
      </c>
      <c r="B102" s="103" t="s">
        <v>311</v>
      </c>
      <c r="C102" s="179"/>
    </row>
    <row r="103" spans="1:3" ht="12" customHeight="1">
      <c r="A103" s="286" t="s">
        <v>108</v>
      </c>
      <c r="B103" s="104" t="s">
        <v>312</v>
      </c>
      <c r="C103" s="179"/>
    </row>
    <row r="104" spans="1:3" ht="12" customHeight="1">
      <c r="A104" s="286" t="s">
        <v>109</v>
      </c>
      <c r="B104" s="104" t="s">
        <v>313</v>
      </c>
      <c r="C104" s="179"/>
    </row>
    <row r="105" spans="1:3" ht="12" customHeight="1">
      <c r="A105" s="286" t="s">
        <v>111</v>
      </c>
      <c r="B105" s="103" t="s">
        <v>314</v>
      </c>
      <c r="C105" s="179">
        <v>118793</v>
      </c>
    </row>
    <row r="106" spans="1:3" ht="12" customHeight="1">
      <c r="A106" s="286" t="s">
        <v>164</v>
      </c>
      <c r="B106" s="103" t="s">
        <v>315</v>
      </c>
      <c r="C106" s="179"/>
    </row>
    <row r="107" spans="1:3" ht="12" customHeight="1">
      <c r="A107" s="286" t="s">
        <v>309</v>
      </c>
      <c r="B107" s="104" t="s">
        <v>316</v>
      </c>
      <c r="C107" s="179">
        <v>2250</v>
      </c>
    </row>
    <row r="108" spans="1:3" ht="12" customHeight="1">
      <c r="A108" s="294" t="s">
        <v>310</v>
      </c>
      <c r="B108" s="105" t="s">
        <v>317</v>
      </c>
      <c r="C108" s="179"/>
    </row>
    <row r="109" spans="1:3" ht="12" customHeight="1">
      <c r="A109" s="286" t="s">
        <v>555</v>
      </c>
      <c r="B109" s="105" t="s">
        <v>318</v>
      </c>
      <c r="C109" s="179"/>
    </row>
    <row r="110" spans="1:3" ht="12" customHeight="1">
      <c r="A110" s="286" t="s">
        <v>556</v>
      </c>
      <c r="B110" s="104" t="s">
        <v>319</v>
      </c>
      <c r="C110" s="571">
        <v>33667</v>
      </c>
    </row>
    <row r="111" spans="1:3" ht="12" customHeight="1">
      <c r="A111" s="286" t="s">
        <v>557</v>
      </c>
      <c r="B111" s="10" t="s">
        <v>45</v>
      </c>
      <c r="C111" s="571">
        <f>SUM(C112:C113)</f>
        <v>53582</v>
      </c>
    </row>
    <row r="112" spans="1:3" ht="12" customHeight="1">
      <c r="A112" s="287" t="s">
        <v>558</v>
      </c>
      <c r="B112" s="7" t="s">
        <v>606</v>
      </c>
      <c r="C112" s="572">
        <v>3689</v>
      </c>
    </row>
    <row r="113" spans="1:3" ht="12" customHeight="1" thickBot="1">
      <c r="A113" s="295" t="s">
        <v>560</v>
      </c>
      <c r="B113" s="106" t="s">
        <v>607</v>
      </c>
      <c r="C113" s="584">
        <v>49893</v>
      </c>
    </row>
    <row r="114" spans="1:3" ht="12" customHeight="1" thickBot="1">
      <c r="A114" s="32" t="s">
        <v>14</v>
      </c>
      <c r="B114" s="25" t="s">
        <v>320</v>
      </c>
      <c r="C114" s="176">
        <f>+C115+C117+C119</f>
        <v>450492</v>
      </c>
    </row>
    <row r="115" spans="1:3" ht="12" customHeight="1">
      <c r="A115" s="285" t="s">
        <v>97</v>
      </c>
      <c r="B115" s="7" t="s">
        <v>181</v>
      </c>
      <c r="C115" s="573">
        <v>70438</v>
      </c>
    </row>
    <row r="116" spans="1:3" ht="12" customHeight="1">
      <c r="A116" s="285" t="s">
        <v>98</v>
      </c>
      <c r="B116" s="11" t="s">
        <v>324</v>
      </c>
      <c r="C116" s="590">
        <v>8306</v>
      </c>
    </row>
    <row r="117" spans="1:3" ht="12" customHeight="1">
      <c r="A117" s="285" t="s">
        <v>99</v>
      </c>
      <c r="B117" s="11" t="s">
        <v>165</v>
      </c>
      <c r="C117" s="180">
        <v>361760</v>
      </c>
    </row>
    <row r="118" spans="1:3" ht="12" customHeight="1">
      <c r="A118" s="285" t="s">
        <v>100</v>
      </c>
      <c r="B118" s="11" t="s">
        <v>325</v>
      </c>
      <c r="C118" s="163"/>
    </row>
    <row r="119" spans="1:3" ht="12" customHeight="1">
      <c r="A119" s="285" t="s">
        <v>101</v>
      </c>
      <c r="B119" s="173" t="s">
        <v>184</v>
      </c>
      <c r="C119" s="574">
        <v>18294</v>
      </c>
    </row>
    <row r="120" spans="1:3" ht="12" customHeight="1">
      <c r="A120" s="285" t="s">
        <v>110</v>
      </c>
      <c r="B120" s="172" t="s">
        <v>387</v>
      </c>
      <c r="C120" s="163"/>
    </row>
    <row r="121" spans="1:3" ht="12" customHeight="1">
      <c r="A121" s="285" t="s">
        <v>112</v>
      </c>
      <c r="B121" s="265" t="s">
        <v>330</v>
      </c>
      <c r="C121" s="163"/>
    </row>
    <row r="122" spans="1:3" ht="12" customHeight="1">
      <c r="A122" s="285" t="s">
        <v>166</v>
      </c>
      <c r="B122" s="104" t="s">
        <v>313</v>
      </c>
      <c r="C122" s="163"/>
    </row>
    <row r="123" spans="1:3" ht="12" customHeight="1">
      <c r="A123" s="285" t="s">
        <v>167</v>
      </c>
      <c r="B123" s="104" t="s">
        <v>329</v>
      </c>
      <c r="C123" s="163"/>
    </row>
    <row r="124" spans="1:3" ht="12" customHeight="1">
      <c r="A124" s="285" t="s">
        <v>168</v>
      </c>
      <c r="B124" s="104" t="s">
        <v>328</v>
      </c>
      <c r="C124" s="163"/>
    </row>
    <row r="125" spans="1:3" ht="12" customHeight="1">
      <c r="A125" s="285" t="s">
        <v>321</v>
      </c>
      <c r="B125" s="104" t="s">
        <v>316</v>
      </c>
      <c r="C125" s="163"/>
    </row>
    <row r="126" spans="1:3" ht="12" customHeight="1">
      <c r="A126" s="285" t="s">
        <v>322</v>
      </c>
      <c r="B126" s="104" t="s">
        <v>327</v>
      </c>
      <c r="C126" s="163"/>
    </row>
    <row r="127" spans="1:3" ht="12" customHeight="1" thickBot="1">
      <c r="A127" s="294" t="s">
        <v>323</v>
      </c>
      <c r="B127" s="104" t="s">
        <v>326</v>
      </c>
      <c r="C127" s="632">
        <v>18294</v>
      </c>
    </row>
    <row r="128" spans="1:3" ht="12" customHeight="1" thickBot="1">
      <c r="A128" s="32" t="s">
        <v>15</v>
      </c>
      <c r="B128" s="99" t="s">
        <v>562</v>
      </c>
      <c r="C128" s="176">
        <f>+C93+C114</f>
        <v>1366365</v>
      </c>
    </row>
    <row r="129" spans="1:3" ht="12" customHeight="1" thickBot="1">
      <c r="A129" s="32" t="s">
        <v>16</v>
      </c>
      <c r="B129" s="99" t="s">
        <v>563</v>
      </c>
      <c r="C129" s="176">
        <f>+C130+C131+C132</f>
        <v>102952</v>
      </c>
    </row>
    <row r="130" spans="1:3" s="75" customFormat="1" ht="12" customHeight="1">
      <c r="A130" s="285" t="s">
        <v>221</v>
      </c>
      <c r="B130" s="8" t="s">
        <v>608</v>
      </c>
      <c r="C130" s="163">
        <v>2952</v>
      </c>
    </row>
    <row r="131" spans="1:3" ht="12" customHeight="1">
      <c r="A131" s="285" t="s">
        <v>224</v>
      </c>
      <c r="B131" s="8" t="s">
        <v>565</v>
      </c>
      <c r="C131" s="163">
        <v>100000</v>
      </c>
    </row>
    <row r="132" spans="1:3" ht="12" customHeight="1" thickBot="1">
      <c r="A132" s="294" t="s">
        <v>225</v>
      </c>
      <c r="B132" s="6" t="s">
        <v>609</v>
      </c>
      <c r="C132" s="163"/>
    </row>
    <row r="133" spans="1:3" ht="12" customHeight="1" thickBot="1">
      <c r="A133" s="32" t="s">
        <v>17</v>
      </c>
      <c r="B133" s="99" t="s">
        <v>567</v>
      </c>
      <c r="C133" s="176">
        <f>+C134+C135+C136+C137+C138+C139</f>
        <v>0</v>
      </c>
    </row>
    <row r="134" spans="1:3" ht="12" customHeight="1">
      <c r="A134" s="285" t="s">
        <v>84</v>
      </c>
      <c r="B134" s="8" t="s">
        <v>568</v>
      </c>
      <c r="C134" s="163"/>
    </row>
    <row r="135" spans="1:3" ht="12" customHeight="1">
      <c r="A135" s="285" t="s">
        <v>85</v>
      </c>
      <c r="B135" s="8" t="s">
        <v>569</v>
      </c>
      <c r="C135" s="163"/>
    </row>
    <row r="136" spans="1:3" ht="12" customHeight="1">
      <c r="A136" s="285" t="s">
        <v>86</v>
      </c>
      <c r="B136" s="8" t="s">
        <v>570</v>
      </c>
      <c r="C136" s="163"/>
    </row>
    <row r="137" spans="1:3" ht="12" customHeight="1">
      <c r="A137" s="285" t="s">
        <v>153</v>
      </c>
      <c r="B137" s="8" t="s">
        <v>610</v>
      </c>
      <c r="C137" s="163"/>
    </row>
    <row r="138" spans="1:3" ht="12" customHeight="1">
      <c r="A138" s="285" t="s">
        <v>154</v>
      </c>
      <c r="B138" s="8" t="s">
        <v>572</v>
      </c>
      <c r="C138" s="163"/>
    </row>
    <row r="139" spans="1:3" s="75" customFormat="1" ht="12" customHeight="1" thickBot="1">
      <c r="A139" s="294" t="s">
        <v>155</v>
      </c>
      <c r="B139" s="6" t="s">
        <v>573</v>
      </c>
      <c r="C139" s="163"/>
    </row>
    <row r="140" spans="1:11" ht="12" customHeight="1" thickBot="1">
      <c r="A140" s="32" t="s">
        <v>18</v>
      </c>
      <c r="B140" s="99" t="s">
        <v>611</v>
      </c>
      <c r="C140" s="181">
        <f>+C141+C142+C144+C145+C143</f>
        <v>27420</v>
      </c>
      <c r="K140" s="162"/>
    </row>
    <row r="141" spans="1:3" ht="12.75">
      <c r="A141" s="285" t="s">
        <v>87</v>
      </c>
      <c r="B141" s="8" t="s">
        <v>331</v>
      </c>
      <c r="C141" s="163"/>
    </row>
    <row r="142" spans="1:3" ht="12" customHeight="1">
      <c r="A142" s="285" t="s">
        <v>88</v>
      </c>
      <c r="B142" s="8" t="s">
        <v>332</v>
      </c>
      <c r="C142" s="163">
        <v>27420</v>
      </c>
    </row>
    <row r="143" spans="1:3" ht="12" customHeight="1">
      <c r="A143" s="285" t="s">
        <v>245</v>
      </c>
      <c r="B143" s="8" t="s">
        <v>612</v>
      </c>
      <c r="C143" s="163"/>
    </row>
    <row r="144" spans="1:3" s="75" customFormat="1" ht="12" customHeight="1">
      <c r="A144" s="285" t="s">
        <v>246</v>
      </c>
      <c r="B144" s="8" t="s">
        <v>575</v>
      </c>
      <c r="C144" s="163"/>
    </row>
    <row r="145" spans="1:3" s="75" customFormat="1" ht="12" customHeight="1" thickBot="1">
      <c r="A145" s="294" t="s">
        <v>247</v>
      </c>
      <c r="B145" s="6" t="s">
        <v>350</v>
      </c>
      <c r="C145" s="163"/>
    </row>
    <row r="146" spans="1:3" s="75" customFormat="1" ht="12" customHeight="1" thickBot="1">
      <c r="A146" s="32" t="s">
        <v>19</v>
      </c>
      <c r="B146" s="99" t="s">
        <v>576</v>
      </c>
      <c r="C146" s="184">
        <f>+C147+C148+C149+C150+C151</f>
        <v>0</v>
      </c>
    </row>
    <row r="147" spans="1:3" s="75" customFormat="1" ht="12" customHeight="1">
      <c r="A147" s="285" t="s">
        <v>89</v>
      </c>
      <c r="B147" s="8" t="s">
        <v>577</v>
      </c>
      <c r="C147" s="163"/>
    </row>
    <row r="148" spans="1:3" s="75" customFormat="1" ht="12" customHeight="1">
      <c r="A148" s="285" t="s">
        <v>90</v>
      </c>
      <c r="B148" s="8" t="s">
        <v>578</v>
      </c>
      <c r="C148" s="163"/>
    </row>
    <row r="149" spans="1:3" s="75" customFormat="1" ht="12" customHeight="1">
      <c r="A149" s="285" t="s">
        <v>257</v>
      </c>
      <c r="B149" s="8" t="s">
        <v>579</v>
      </c>
      <c r="C149" s="163"/>
    </row>
    <row r="150" spans="1:3" s="75" customFormat="1" ht="12" customHeight="1">
      <c r="A150" s="285" t="s">
        <v>258</v>
      </c>
      <c r="B150" s="8" t="s">
        <v>613</v>
      </c>
      <c r="C150" s="163"/>
    </row>
    <row r="151" spans="1:3" ht="12.75" customHeight="1" thickBot="1">
      <c r="A151" s="294" t="s">
        <v>581</v>
      </c>
      <c r="B151" s="6" t="s">
        <v>582</v>
      </c>
      <c r="C151" s="164"/>
    </row>
    <row r="152" spans="1:3" ht="12.75" customHeight="1" thickBot="1">
      <c r="A152" s="554" t="s">
        <v>20</v>
      </c>
      <c r="B152" s="99" t="s">
        <v>583</v>
      </c>
      <c r="C152" s="184"/>
    </row>
    <row r="153" spans="1:3" ht="12.75" customHeight="1" thickBot="1">
      <c r="A153" s="554" t="s">
        <v>21</v>
      </c>
      <c r="B153" s="99" t="s">
        <v>584</v>
      </c>
      <c r="C153" s="184"/>
    </row>
    <row r="154" spans="1:3" ht="12" customHeight="1" thickBot="1">
      <c r="A154" s="32" t="s">
        <v>22</v>
      </c>
      <c r="B154" s="99" t="s">
        <v>585</v>
      </c>
      <c r="C154" s="279">
        <f>+C129+C133+C140+C146+C152+C153</f>
        <v>130372</v>
      </c>
    </row>
    <row r="155" spans="1:3" ht="15" customHeight="1" thickBot="1">
      <c r="A155" s="296" t="s">
        <v>23</v>
      </c>
      <c r="B155" s="252" t="s">
        <v>586</v>
      </c>
      <c r="C155" s="279">
        <f>+C128+C154</f>
        <v>1496737</v>
      </c>
    </row>
    <row r="156" ht="13.5" thickBot="1"/>
    <row r="157" spans="1:3" ht="15" customHeight="1" thickBot="1">
      <c r="A157" s="159" t="s">
        <v>614</v>
      </c>
      <c r="B157" s="160"/>
      <c r="C157" s="97"/>
    </row>
    <row r="158" spans="1:3" ht="14.25" customHeight="1" thickBot="1">
      <c r="A158" s="159" t="s">
        <v>177</v>
      </c>
      <c r="B158" s="160"/>
      <c r="C15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22/2015.(VI.29.)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2015-06-29T10:20:00Z</cp:lastPrinted>
  <dcterms:created xsi:type="dcterms:W3CDTF">1999-10-30T10:30:45Z</dcterms:created>
  <dcterms:modified xsi:type="dcterms:W3CDTF">2015-06-29T11:54:28Z</dcterms:modified>
  <cp:category/>
  <cp:version/>
  <cp:contentType/>
  <cp:contentStatus/>
</cp:coreProperties>
</file>