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." sheetId="8" r:id="rId8"/>
    <sheet name="9" sheetId="9" r:id="rId9"/>
    <sheet name="10." sheetId="10" r:id="rId10"/>
    <sheet name="11" sheetId="11" r:id="rId11"/>
    <sheet name="12" sheetId="12" r:id="rId12"/>
    <sheet name="13." sheetId="13" r:id="rId13"/>
    <sheet name="14." sheetId="14" r:id="rId14"/>
    <sheet name="15." sheetId="15" r:id="rId15"/>
    <sheet name="Munka2" sheetId="16" r:id="rId16"/>
    <sheet name="Munka1" sheetId="17" r:id="rId17"/>
  </sheets>
  <externalReferences>
    <externalReference r:id="rId20"/>
  </externalReferences>
  <definedNames>
    <definedName name="_xlnm.Print_Titles" localSheetId="13">'14.'!$A:$B</definedName>
    <definedName name="_xlnm.Print_Titles" localSheetId="14">'15.'!$1:$6</definedName>
    <definedName name="_xlnm.Print_Titles" localSheetId="4">'5'!$1:$6</definedName>
    <definedName name="_xlnm.Print_Area" localSheetId="0">'1'!$A$1:$N$17</definedName>
    <definedName name="_xlnm.Print_Area" localSheetId="9">'10.'!$A$1:$O$27</definedName>
    <definedName name="_xlnm.Print_Area" localSheetId="11">'12'!$A$1:$K$27</definedName>
    <definedName name="_xlnm.Print_Area" localSheetId="12">'13.'!$A$1:$F$27</definedName>
    <definedName name="_xlnm.Print_Area" localSheetId="13">'14.'!$A$1:$M$30</definedName>
    <definedName name="_xlnm.Print_Area" localSheetId="14">'15.'!$A$1:$E$70</definedName>
    <definedName name="_xlnm.Print_Area" localSheetId="1">'2'!$A$1:$P$17</definedName>
    <definedName name="_xlnm.Print_Area" localSheetId="2">'3'!$A$1:$E$33</definedName>
    <definedName name="_xlnm.Print_Area" localSheetId="3">'4'!$A$1:$E$32</definedName>
    <definedName name="_xlnm.Print_Area" localSheetId="4">'5'!$A$1:$E$63</definedName>
    <definedName name="_xlnm.Print_Area" localSheetId="5">'6'!$A$1:$G$19</definedName>
    <definedName name="_xlnm.Print_Area" localSheetId="6">'7'!$A$1:$G$22</definedName>
    <definedName name="_xlnm.Print_Area" localSheetId="7">'8.'!$A$1:$J$18</definedName>
  </definedNames>
  <calcPr fullCalcOnLoad="1"/>
</workbook>
</file>

<file path=xl/sharedStrings.xml><?xml version="1.0" encoding="utf-8"?>
<sst xmlns="http://schemas.openxmlformats.org/spreadsheetml/2006/main" count="1087" uniqueCount="489">
  <si>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</si>
  <si>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</si>
  <si>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</si>
  <si>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</si>
  <si>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</si>
  <si>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</si>
  <si>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</si>
  <si>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</si>
  <si>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</si>
  <si>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</si>
  <si>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</si>
  <si>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</si>
  <si>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</si>
  <si>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</si>
  <si>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</si>
  <si>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</si>
  <si>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</si>
  <si>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</si>
  <si>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</si>
  <si>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</si>
  <si>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</si>
  <si>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</si>
  <si>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</si>
  <si>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</si>
  <si>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</si>
  <si>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</si>
  <si>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</si>
  <si>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</si>
  <si>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</si>
  <si>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</si>
  <si>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</si>
  <si>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</si>
  <si>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</si>
  <si>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</si>
  <si>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</si>
  <si>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</si>
  <si>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</si>
  <si>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</si>
  <si>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</si>
  <si>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</si>
  <si>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</si>
  <si>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</si>
  <si>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</si>
  <si>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</si>
  <si>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</si>
  <si>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</si>
  <si>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</si>
  <si>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</si>
  <si>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</si>
  <si>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</si>
  <si>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</si>
  <si>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</si>
  <si>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</si>
  <si>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</si>
  <si>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</si>
  <si>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</si>
  <si>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</si>
  <si>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</si>
  <si>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</si>
  <si>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</si>
  <si>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</si>
  <si>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</si>
  <si>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</si>
  <si>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</si>
  <si>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</si>
  <si>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</si>
  <si>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</si>
  <si>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</si>
  <si>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</si>
  <si>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</si>
  <si>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</si>
  <si>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</si>
  <si>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</si>
  <si>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</si>
  <si>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</si>
  <si>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</si>
  <si>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</si>
  <si>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</si>
  <si>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</si>
  <si>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</si>
  <si>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</si>
  <si>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</si>
  <si>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</si>
  <si>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Bruttó előirányzat</t>
  </si>
  <si>
    <t>II.</t>
  </si>
  <si>
    <t>III.</t>
  </si>
  <si>
    <t>"Krízisalap"-ból nyújtott kölcsönök</t>
  </si>
  <si>
    <t>31.</t>
  </si>
  <si>
    <t>MEGNEVEZÉS</t>
  </si>
  <si>
    <t>Előirányzat</t>
  </si>
  <si>
    <t>Tartalékok  mindösszesen:(I + II)</t>
  </si>
  <si>
    <t>Eredeti  terv</t>
  </si>
  <si>
    <t>L</t>
  </si>
  <si>
    <t>O</t>
  </si>
  <si>
    <t>Teljesítés</t>
  </si>
  <si>
    <t>Teljes munkidősök</t>
  </si>
  <si>
    <t>Részfoglalkoztatásúak</t>
  </si>
  <si>
    <t>Összesen</t>
  </si>
  <si>
    <t>Tejes munkaidősre átszámitott létszám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</si>
  <si>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</si>
  <si>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</si>
  <si>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</si>
  <si>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</si>
  <si>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</si>
  <si>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</si>
  <si>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</si>
  <si>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</si>
  <si>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</t>
  </si>
  <si>
    <t xml:space="preserve">Egyéb felhalmozási célú kiadások </t>
  </si>
  <si>
    <t>33.</t>
  </si>
  <si>
    <t>41.</t>
  </si>
  <si>
    <t>Működési  tartalékok összesen</t>
  </si>
  <si>
    <t>Fejlesztési céltartalék összesen:( 1+…5)</t>
  </si>
  <si>
    <t>Összege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</si>
  <si>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</si>
  <si>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</si>
  <si>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</si>
  <si>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</si>
  <si>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</si>
  <si>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</si>
  <si>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</si>
  <si>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</si>
  <si>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</si>
  <si>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</si>
  <si>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Helyi iparűzési adó</t>
  </si>
  <si>
    <t>Idegenforgalmi adó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</si>
  <si>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</si>
  <si>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</si>
  <si>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</si>
  <si>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</si>
  <si>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</si>
  <si>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</si>
  <si>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</si>
  <si>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TÁJÉKOZTATÓ</t>
  </si>
  <si>
    <t>Saját bevételek összesen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</si>
  <si>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</si>
  <si>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</si>
  <si>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</si>
  <si>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</si>
  <si>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</si>
  <si>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</si>
  <si>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</si>
  <si>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</si>
  <si>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</si>
  <si>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</si>
  <si>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</si>
  <si>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</si>
  <si>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</si>
  <si>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</si>
  <si>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</si>
  <si>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</si>
  <si>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</si>
  <si>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</si>
  <si>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</si>
  <si>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</si>
  <si>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</si>
  <si>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</si>
  <si>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</si>
  <si>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</si>
  <si>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</si>
  <si>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</si>
  <si>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</si>
  <si>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Eredeti előirányzat</t>
  </si>
  <si>
    <t>Fejlesztési forrás megnevezése</t>
  </si>
  <si>
    <t>Katasztrófa védelem</t>
  </si>
  <si>
    <t>Felhalmozási célú  támogatások és egyéb átvett pénzeszközök</t>
  </si>
  <si>
    <t>Dologi  kiadások</t>
  </si>
  <si>
    <t xml:space="preserve">Létszámkeret </t>
  </si>
  <si>
    <t>Működési bevételek összesen</t>
  </si>
  <si>
    <t>Építményadó</t>
  </si>
  <si>
    <t>Garázs</t>
  </si>
  <si>
    <t>Átmeneti segély kölcsön</t>
  </si>
  <si>
    <t>Temetési segély kölcsön</t>
  </si>
  <si>
    <t>Otthoni szakápolás</t>
  </si>
  <si>
    <t>Kommunális adó támogatás</t>
  </si>
  <si>
    <t>A támogatás összege</t>
  </si>
  <si>
    <t>Gyógyászati Központ és Gyógyfürdő</t>
  </si>
  <si>
    <t>Az államháztartásról szóló 2011. évi CXCV. törvény 29/A. §  alapján</t>
  </si>
  <si>
    <t>Az államháztartásról szóló 2011. évi CXCV. törvény 24.§ (4) bekezdés d) pontja alapján</t>
  </si>
  <si>
    <t xml:space="preserve">           </t>
  </si>
  <si>
    <t>Személyi jellegű kiadások</t>
  </si>
  <si>
    <t xml:space="preserve">                 </t>
  </si>
  <si>
    <t xml:space="preserve"> </t>
  </si>
  <si>
    <t>Békés város Önkormányzata</t>
  </si>
  <si>
    <t>bevételei és kiadásai alakulásának középtávú terve</t>
  </si>
  <si>
    <t>Ellátottak pénzbeli juttatása</t>
  </si>
  <si>
    <t>A forrás megoszlása</t>
  </si>
  <si>
    <t>Tervezett Uniós projektek összesen:</t>
  </si>
  <si>
    <t>Önkormányzati forrás</t>
  </si>
  <si>
    <t>Támogatott projektek megnevezése</t>
  </si>
  <si>
    <t>Finanszírozási kiadások</t>
  </si>
  <si>
    <t>Előző évtől áthúzódó feladatok:</t>
  </si>
  <si>
    <t>Új rendezési terv I. ütem</t>
  </si>
  <si>
    <t>B.</t>
  </si>
  <si>
    <t>Saját bevételek a 353/2011.(XII.30) Korm.rendelet 2.§(1) bekezdése szerint</t>
  </si>
  <si>
    <t>Jóváhagyott előirányzat</t>
  </si>
  <si>
    <t>Helyi adóbevételek</t>
  </si>
  <si>
    <t xml:space="preserve"> Helyszíni és szabálysértési bírság</t>
  </si>
  <si>
    <t xml:space="preserve"> Talajterhelési díj</t>
  </si>
  <si>
    <t xml:space="preserve"> Önkormányzati vagyon és vagyonértékű jog értékesítésből és hasznosításából származó bevétel</t>
  </si>
  <si>
    <t>Osztalék, koncessziós díj és hozambevétel</t>
  </si>
  <si>
    <t>Tárgyi eszköz ,immateriális jószág, részvény, vagy privatizációból származó bevétel</t>
  </si>
  <si>
    <t>Kezességvállalással kapcsolatos megtérülés</t>
  </si>
  <si>
    <t>Adósságot keletkeztető ügyletek a Gst tv.3. § (1) bekezdés a) pontja szerint</t>
  </si>
  <si>
    <t>Saját bevétel 50 %-a Gs.t tv. 10.§ (5)  bekezdése szerint</t>
  </si>
  <si>
    <t xml:space="preserve"> Egyéb díjbevételek </t>
  </si>
  <si>
    <t>Nevelési és tanévkezdési támogatás</t>
  </si>
  <si>
    <t>Működési célú  átvett pénzeszközök</t>
  </si>
  <si>
    <t>Ellátottak pénzbeli juttatásai</t>
  </si>
  <si>
    <t>saját bevételeinek alakulása  és az adósságot keletkeztető ügyletek finanszírozása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</si>
  <si>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</si>
  <si>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</si>
  <si>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</si>
  <si>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</si>
  <si>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</si>
  <si>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 xml:space="preserve"> Közművesítési támogatás</t>
  </si>
  <si>
    <t>önkormányzati segély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</si>
  <si>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</si>
  <si>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</si>
  <si>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</si>
  <si>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</si>
  <si>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</si>
  <si>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</si>
  <si>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Az önkormányzat szociális pénzeszközei összesen (A+B):</t>
  </si>
  <si>
    <t>Ft</t>
  </si>
  <si>
    <t>Felhalmozási bevételek összesen</t>
  </si>
  <si>
    <t>Békési Gyógyászati Központ és Gyógyfürdő</t>
  </si>
  <si>
    <t>Felhalmozási kiadások összesne</t>
  </si>
  <si>
    <t>I. Saját forrásból megvalósuló beruházások, felújítások (A+B)</t>
  </si>
  <si>
    <t>II. Nem saját forrásból megvalósuló beruházások</t>
  </si>
  <si>
    <t xml:space="preserve">Beruházások, felújítások összesen (I.+II.) </t>
  </si>
  <si>
    <t xml:space="preserve">Felhalmozási célú kiadások mindösszesen: </t>
  </si>
  <si>
    <t>közművelődési feladatok</t>
  </si>
  <si>
    <t>ifjúsági feladatok</t>
  </si>
  <si>
    <t>Az Önkormányzat feladatai bevételek</t>
  </si>
  <si>
    <t>Az Önkormányzat feladatai kiadások</t>
  </si>
  <si>
    <t>70. életévet betöltöttek</t>
  </si>
  <si>
    <t>15.§ (1) 1 millió forint alatti adóalap</t>
  </si>
  <si>
    <t>15. § (2)  orvosok 20 millió adóalap alatt</t>
  </si>
  <si>
    <t>Felhalmozási költségvetés 2019.</t>
  </si>
  <si>
    <t>lakosságnak nyújtott kamatmentes kölcsönök</t>
  </si>
  <si>
    <t>vállalkozóknak nyújtott kölcsönök</t>
  </si>
  <si>
    <t>fejlesztési hitel kamat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</si>
  <si>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</si>
  <si>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</si>
  <si>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</si>
  <si>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</si>
  <si>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</si>
  <si>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EFOP-1.2.11-16-2017-00046 Esély otthon</t>
  </si>
  <si>
    <t>35.</t>
  </si>
  <si>
    <t>40.</t>
  </si>
  <si>
    <t>42.</t>
  </si>
  <si>
    <t>Mindösszesen:</t>
  </si>
  <si>
    <t>Középiskolai ösztöndíj</t>
  </si>
  <si>
    <t>Saját bevételek (Intézményi működési bevétel kamatbevételekkel és sajátos működési bevételekkel)</t>
  </si>
  <si>
    <t>2021. évi terv</t>
  </si>
  <si>
    <t>43.</t>
  </si>
  <si>
    <t>44.</t>
  </si>
  <si>
    <t>50.</t>
  </si>
  <si>
    <t>2022. évi terv</t>
  </si>
  <si>
    <t>2023. évi terv</t>
  </si>
  <si>
    <t>2024. évi terv</t>
  </si>
  <si>
    <t>2025. évi terv</t>
  </si>
  <si>
    <t>2026. évi terv</t>
  </si>
  <si>
    <t>2027. évi terv</t>
  </si>
  <si>
    <t>2028. évi terv</t>
  </si>
  <si>
    <t>Adósságot keletkeztető ügyletekből eredő fizetési kötelezettség</t>
  </si>
  <si>
    <t>Állami támogatások (B1)</t>
  </si>
  <si>
    <t>Közhatalmi bevételek (B3)</t>
  </si>
  <si>
    <t>Intézményi működési bevételek (B4)</t>
  </si>
  <si>
    <t>Finanszírozási bevételek (B8)</t>
  </si>
  <si>
    <t>Kp-i irányítószervi támogatás</t>
  </si>
  <si>
    <t>Működési célú átvett pénzeszközök (B1, B6)</t>
  </si>
  <si>
    <t>Felhalmozási célú átvett pénzeszköz (B2, B7)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</si>
  <si>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</si>
  <si>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</si>
  <si>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</si>
  <si>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</si>
  <si>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</si>
  <si>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Pénzeszközátadások és egyéb támogatások (K5)</t>
  </si>
  <si>
    <t>Finnaszírozési kiadások (B8) állami megelőlegezés</t>
  </si>
  <si>
    <t>Beruházások, felújítások (K6, K7)</t>
  </si>
  <si>
    <t>Egyéb felhalmozási célú kiadások (K8)</t>
  </si>
  <si>
    <t>Finanszírozás célú kiadás (K9)</t>
  </si>
  <si>
    <t>Állami támogatássok</t>
  </si>
  <si>
    <t>I.Működési költségvetés egyenlege</t>
  </si>
  <si>
    <t>Intézményi felújítási alap</t>
  </si>
  <si>
    <t>Energiamegtakarítási intézkedési terv</t>
  </si>
  <si>
    <t>Rákóczi u. 16 akadálymentesítés</t>
  </si>
  <si>
    <t>Helyi érték védelme alap</t>
  </si>
  <si>
    <t>Gyalogátkelőhelyek kialakítása</t>
  </si>
  <si>
    <t>PH külső nyílászáró javítás</t>
  </si>
  <si>
    <t>2020. évben tervezett feladatok:</t>
  </si>
  <si>
    <t>Önerő / ROHU  42.231 Euro</t>
  </si>
  <si>
    <t>Önerő / TOP-1.1.3-15,  372/2018 (IX.06) 22.383.651 Ft</t>
  </si>
  <si>
    <t>Önerő / TOP-4.3.1-15 Leromlott városrészek</t>
  </si>
  <si>
    <t>BKSZ Plussz Kft realizált követelésből képzett Tartalék</t>
  </si>
  <si>
    <t>Bksz Kft realizált követelésből képzett Tartalék</t>
  </si>
  <si>
    <t>Top 4.3.1-15-BS1-2016-00010 Leromlott városi területek rehabilitációja</t>
  </si>
  <si>
    <t>Top 2.1.3-16-BS1-2017-00011 Csapadékvíz elvezetés 2. ütem</t>
  </si>
  <si>
    <t>Top 2.1.2-16-BS1-2017-00007 Élhetőbb békési városközpont kialakítás - zöld város</t>
  </si>
  <si>
    <t>Top 1.4.1-16-BS1-2017-00012 Korona utcai tornaszoba kialakítása</t>
  </si>
  <si>
    <t>Top 3.2.2-15-BS1-2016-00003 Napelem rendszer megújuló energiaforrás</t>
  </si>
  <si>
    <t>Top 3.2.1-15-BS1-2016-00007 Energetika</t>
  </si>
  <si>
    <t>Top 2.1.3-15-BS1-2016-00002 Csapadékvíz</t>
  </si>
  <si>
    <t>TOP 1.2.1-15-BS1-2016-00007 Dánfok</t>
  </si>
  <si>
    <t>TOP 1.1.1-15-BS1-2016-00004 Oncsa</t>
  </si>
  <si>
    <t>TOP 1.1.3-15-BS1-2016-000012 Piac fejlesztés</t>
  </si>
  <si>
    <t>ROHU Forint számla</t>
  </si>
  <si>
    <t>ROHU Euro számla</t>
  </si>
  <si>
    <t>166/2018 támogatási szerződés, Népi Építészeti Program (Durkó u. 8. felújítás)</t>
  </si>
  <si>
    <t>általános intézményi tartalék</t>
  </si>
  <si>
    <t>K+F adókedvezmény</t>
  </si>
  <si>
    <t>Maradványigénybevétel működési célra, állami megelőlegezés</t>
  </si>
  <si>
    <t>Maradványigénybevétel felhalmozási célra</t>
  </si>
  <si>
    <t>Finanszirozási kiadások</t>
  </si>
  <si>
    <t xml:space="preserve">Finanszírozási bevételek </t>
  </si>
  <si>
    <t>Finanszírozási bevételek (maradvány)</t>
  </si>
  <si>
    <t>elkülönített MÁK bankszámla / EU-s forrás</t>
  </si>
  <si>
    <t>Elkülönített Erste bankszámla / kp. Ktgvetési forrás</t>
  </si>
  <si>
    <t>BKSZ Plusz KFT általi teljesítés</t>
  </si>
  <si>
    <t>BKSZ KFT általi teljesítés</t>
  </si>
  <si>
    <t>I. Beruházások és felújítások (4. melléklet I. és II.) összesen</t>
  </si>
  <si>
    <t>III. Fejlesztési hitel törlesztés</t>
  </si>
  <si>
    <t>II. Egyéb felhalmozási célú kiadások (4. melléklet III.) összesen</t>
  </si>
  <si>
    <t>befolyó törlesztések / ktgvetési bankszámla</t>
  </si>
  <si>
    <t>III. Felhalmozási céltartalék (5.melléklet II.)</t>
  </si>
  <si>
    <t>IV. Fejlesztési hitel törlesztés</t>
  </si>
  <si>
    <t>A) Felhalmozási kiadások</t>
  </si>
  <si>
    <t>B) Források</t>
  </si>
  <si>
    <t>Felhalmozási maradvány / elkülönített pályázati számlák</t>
  </si>
  <si>
    <t>Kötvényforrás bankszámla</t>
  </si>
  <si>
    <t>Ingatlan értékesítés bevételei ("Tarhos) bankszámla</t>
  </si>
  <si>
    <t>Lakásértékesítési bankszámla</t>
  </si>
  <si>
    <t xml:space="preserve">F </t>
  </si>
  <si>
    <t>P</t>
  </si>
  <si>
    <t>36.</t>
  </si>
  <si>
    <t>37.</t>
  </si>
  <si>
    <t>38.</t>
  </si>
  <si>
    <t>39.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</si>
  <si>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</si>
  <si>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</si>
  <si>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</si>
  <si>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</si>
  <si>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</si>
  <si>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</si>
  <si>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</si>
  <si>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</si>
  <si>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</si>
  <si>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</si>
  <si>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</si>
  <si>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</si>
  <si>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</si>
  <si>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</si>
  <si>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</si>
  <si>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</si>
  <si>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</si>
  <si>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</si>
  <si>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</si>
  <si>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Egyéb bírság bevételei</t>
  </si>
  <si>
    <t>Fúró utcai gyaloghíd kilátszó vasalásának helyreállítása</t>
  </si>
  <si>
    <t>Téli díszkivilágítás bővítése</t>
  </si>
  <si>
    <t>EFOP-1.5.3-16-2017-00097 Településeinkért pályázat</t>
  </si>
  <si>
    <t>TOP 5.2.1-15-BS1-2016-00002 Együtt az intergációért pályázat</t>
  </si>
  <si>
    <t>Békés Város Önkormányzata és Intézményei 2021. évi kiemelt bevételi  előirányzatai</t>
  </si>
  <si>
    <t>Békés Város Önkormányzata és Intézményei 2021. évi kiemelt kiadási előirányzatai</t>
  </si>
  <si>
    <t xml:space="preserve">Békés Város Önkormányzata és intézményei  2021. évi költségvetési mérlege </t>
  </si>
  <si>
    <t>Működési költségvetés 2021.</t>
  </si>
  <si>
    <t>2021. évi felhalmozási előirányzata</t>
  </si>
  <si>
    <t>Békés Város Önkormányzata és intézményei 2021. évi tartalék előirányzata</t>
  </si>
  <si>
    <t>Trianon 449108/03319 pályázat</t>
  </si>
  <si>
    <t>Hungaricum HUNG-2020 pályázat</t>
  </si>
  <si>
    <t>2020 évi állami normatíva visszafizetésére</t>
  </si>
  <si>
    <t>Alföldvíz rekonstrukciós bankszámla egyenlege</t>
  </si>
  <si>
    <t>Társadalmi összefogás bankszámla egyenlege</t>
  </si>
  <si>
    <t>Környezetvédelmi alap bankszámla egyenlege</t>
  </si>
  <si>
    <t>TOP-1.1.1-15-BS1-2016-00004 TSZ változás miatti visszafizetési kötelezettség (ÁFA)</t>
  </si>
  <si>
    <t>TOP-1.1.3-15-BS1-2016-00012 TSZ változás miatti visszafizetési kötelezettség (ÁFA)</t>
  </si>
  <si>
    <t>TOP-3.2.1-15-BS1-2016-00021 "Békés épületernergetikai beruházások jóváhagyott többlettámogatás igény</t>
  </si>
  <si>
    <t xml:space="preserve">TOP-1.1.3-15-BS1-2016-00012 "Helyi termelők és termékek piacra juttatásának segítése" többletforrás igény </t>
  </si>
  <si>
    <t>Általános fejlesztési tartalék</t>
  </si>
  <si>
    <t>KEHOP-1.2.1-18-2018-00038 Helyi Klímastratégia…</t>
  </si>
  <si>
    <t>TOP-3.2.1-15-BS1-2016-00021 Békés Épületenergetikai beruházások</t>
  </si>
  <si>
    <t>Belterületi utak (Karacs Teréz u. 2020. évi ktgv.3.sz.melléklet)</t>
  </si>
  <si>
    <t>Széchyenyi tér 4. - homlokzat, tető (368/2011. (XII.11) Korm.rendelet</t>
  </si>
  <si>
    <t>„Fürdőfejlesztés Békésen” Projekt azonosítója: ET-2020-02-103</t>
  </si>
  <si>
    <t>Önerő / 88/2020 (VII.30) önkormányzati étkezések fejlesztése önerő (2019.évi LXXI.tv.3.sz.)</t>
  </si>
  <si>
    <t>Önerő / Belterületi utak (Karacs Teréz u. 2020. évi ktgv.3.sz.melléklet) 75/2020 (VI.25)</t>
  </si>
  <si>
    <t>Önerő /Oncsa</t>
  </si>
  <si>
    <t>Önerő / Rendelő tervezési munka</t>
  </si>
  <si>
    <t>BM Karacs járda felújítás</t>
  </si>
  <si>
    <t>Pályázati megelőlegezés / TOP-2.1.3  csapadékvízelvezetés 3. ütem tervezés</t>
  </si>
  <si>
    <t>MÁK elkülönített bankszámlák összesen</t>
  </si>
  <si>
    <t>Erste elkülönített bankszámlák összesen</t>
  </si>
  <si>
    <t>Önerő vállalás összesen</t>
  </si>
  <si>
    <t>Egyéb fejlesztési tartalék összesen</t>
  </si>
  <si>
    <t>I.</t>
  </si>
  <si>
    <t>Fejlesztési céltartalékok az önkormányzat költségvetésében</t>
  </si>
  <si>
    <t>Működési céltartalékok az Önkormányzat költségvetésében</t>
  </si>
  <si>
    <t xml:space="preserve">Békés Város Önkormányzata és intézményei 2021. évi jóváhagyott létszámkerete </t>
  </si>
  <si>
    <t xml:space="preserve">Békés város Önkormányzata 2021 évi  feladatainak minősítése az Áht. 23.§ (2) bekezdés ab) pontja alapján </t>
  </si>
  <si>
    <t xml:space="preserve">Békés város Önkormányzata 2021. évi tervezett szociális pénzeszközei </t>
  </si>
  <si>
    <t>Reakrációs támogatás</t>
  </si>
  <si>
    <t>Nebuló bérlet</t>
  </si>
  <si>
    <t>A ) Szociális ellátások és egyéb juttatások</t>
  </si>
  <si>
    <t>B ) Egyéb szociális kiadások</t>
  </si>
  <si>
    <t>V. Szociális helyzethez köthető kölcsönök K508-04 összesen:</t>
  </si>
  <si>
    <t>Békés Város Önkormányzata 2021. évi előirányzat-felhasználási ütemterve</t>
  </si>
  <si>
    <t>2021-2030</t>
  </si>
  <si>
    <t>A 2021. évi költségvetésben uniós projektek kiadásai és forrásmegoszlása</t>
  </si>
  <si>
    <t>A projekt kiadásai 2021-ban</t>
  </si>
  <si>
    <t xml:space="preserve">Békés Város Önkormányzata 2021. évi </t>
  </si>
  <si>
    <t>2020. évi</t>
  </si>
  <si>
    <t>2020 évi</t>
  </si>
  <si>
    <t>2029. évi terv</t>
  </si>
  <si>
    <t>Egyes felhalmozási célú kiadások finanszírozására 2021. évben  bevonható önkormányzati források bemutatása</t>
  </si>
  <si>
    <t>I. 2020.12.31 bankszámlák egyenlegei</t>
  </si>
  <si>
    <t>I. 2020.12.31 bankszámlák egyenlegei összesen</t>
  </si>
  <si>
    <t>Ingatlan értékesítés bevételei számla ("Tarhos), Kötvény alszámla, Lakásértékesítési számla, relizálódott felhalmozási bevételek</t>
  </si>
  <si>
    <t>Ingatlan értékesítés bevételei számla ("Tarhos), Kötvény alszámla, Lakásértékesítési számla</t>
  </si>
  <si>
    <t>Többlettámogatási igény realizálódott összege</t>
  </si>
  <si>
    <t>Ingatlan értékesítés bevételei számla ("Tarhos")</t>
  </si>
  <si>
    <t>II. Tervezett felhalmozási bevételek (1. melléklet B2, B5, B7)</t>
  </si>
  <si>
    <t>III. Összes forrás</t>
  </si>
  <si>
    <t>V. Összes felhalmozási kiadás</t>
  </si>
  <si>
    <t>Békés Város Önkormányzata 2021. évi közvetett támogatásai</t>
  </si>
  <si>
    <t>Eltérés Ft</t>
  </si>
  <si>
    <t>%</t>
  </si>
  <si>
    <t>Helyi önk. általános működési támogatása</t>
  </si>
  <si>
    <t>Köznevelés</t>
  </si>
  <si>
    <t>Szociális, gyermekjóléti feladatok, gyermekétkeztetés</t>
  </si>
  <si>
    <t>IV.</t>
  </si>
  <si>
    <t>Könyvtári, közművelődési és múzeumi feladatok</t>
  </si>
  <si>
    <t>2020. évi maradvány költségvetési bankszámla</t>
  </si>
  <si>
    <t>Sorszám</t>
  </si>
  <si>
    <t xml:space="preserve">Melléklet </t>
  </si>
  <si>
    <t>Összeg Ft</t>
  </si>
  <si>
    <t xml:space="preserve">Állami támogatások </t>
  </si>
  <si>
    <t>1. mellékelt B oszlop 9. sor</t>
  </si>
  <si>
    <t>1. mellékelt C oszlop 9. sor</t>
  </si>
  <si>
    <t>1. mellékelt D oszlop 9. sor</t>
  </si>
  <si>
    <t>Működési célú átvett pénzeszközök</t>
  </si>
  <si>
    <t>1. mellékelt E oszlop 9. sor</t>
  </si>
  <si>
    <t>Működési célú finanszírozási bevételek (pénzmaradvány, állami megelőlegezés)</t>
  </si>
  <si>
    <t>1. mellékelt F oszlop 9. sor</t>
  </si>
  <si>
    <t>Felhalmozási célú átvett pénzeszközök</t>
  </si>
  <si>
    <t>1. mellékelt I oszlop 9. sor</t>
  </si>
  <si>
    <t>1. mellékelt J oszlop 9. sor</t>
  </si>
  <si>
    <t>Felhalmozási célú finanszírozási bevételek (pénzmaradvány)</t>
  </si>
  <si>
    <t>1. mellékelt K oszlop 9. sor</t>
  </si>
  <si>
    <t>Bevételek főösszege</t>
  </si>
  <si>
    <t>2. mellékelt B oszlop 9. sor</t>
  </si>
  <si>
    <t xml:space="preserve">Munkaadókat terhelő járulékok </t>
  </si>
  <si>
    <t>2. mellékelt C oszlop 9. sor</t>
  </si>
  <si>
    <t>Dologi kiadások</t>
  </si>
  <si>
    <t>2. mellékelt D oszlop 9. sor</t>
  </si>
  <si>
    <t>Szociális kiadások és egyéb juttatások</t>
  </si>
  <si>
    <t>2. mellékelt E oszlop 9. sor</t>
  </si>
  <si>
    <t>Pénzeszközátadások és egyéb támogatások</t>
  </si>
  <si>
    <t>2. mellékelt F oszlop 9. sor</t>
  </si>
  <si>
    <t>Működési tartalék</t>
  </si>
  <si>
    <t>2. mellékelt G oszlop 9. sor</t>
  </si>
  <si>
    <t>Működési célú finanszírozási kiadások</t>
  </si>
  <si>
    <t>2. mellékelt I oszlop 9. sor</t>
  </si>
  <si>
    <t>2. mellékelt K oszlop 9. sor</t>
  </si>
  <si>
    <t>2. mellékelt L oszlop 9. sor</t>
  </si>
  <si>
    <t>Fejlesztési célú tartalék</t>
  </si>
  <si>
    <t>2. mellékelt M oszlop 9. sor</t>
  </si>
  <si>
    <t>Felhalmozási célú finanszírozási kiadások</t>
  </si>
  <si>
    <t>2. mellékelt N oszlop 9. sor</t>
  </si>
  <si>
    <t>Kiadások főösszege</t>
  </si>
  <si>
    <t>oktatási feladatok</t>
  </si>
  <si>
    <t>VP-7.2.1-7.4.1.2-16 Békés, külterületi helyi közutak fejlesztése</t>
  </si>
  <si>
    <t xml:space="preserve">A </t>
  </si>
  <si>
    <t>1. melléklet a 3/2021. (II. 15.) önkormányzati rendelethez</t>
  </si>
  <si>
    <t>2. melléklet a 3/2021. (II. 15.) önkormányzati rendelethez</t>
  </si>
  <si>
    <t>3. melléklet a 3/2021. (II. 15.) önkormányzati rendelethez</t>
  </si>
  <si>
    <t>4. melléklet a 3/2021. (II. 15.) önkormányzati rendelethez</t>
  </si>
  <si>
    <t>5. melléklet a 3/2021. (II. 15.) önkormányzati rendelethez</t>
  </si>
  <si>
    <t>6. melléklet a 3/2021. (II. 15.)  önkormányzati rendelethez</t>
  </si>
  <si>
    <t>7. melléklet a 3/2021. (II. 15.) önkormányzati rendelethez</t>
  </si>
  <si>
    <t>8. melléklet a 3/2021. (II. 15.) önkormányzati rendelethez</t>
  </si>
  <si>
    <t>9. melléklet a 3/2021. (II. 15.) önkormányzati rendelethez</t>
  </si>
  <si>
    <t>10. melléklet a 3/2021. (II. 15.) önkormányzati rendelethez</t>
  </si>
  <si>
    <t>11. melléklet a 3/2020. (II. 15.) önkormányzati rendelethez</t>
  </si>
  <si>
    <t>12. melléklet a 3/2021. (II. 15.) önkormányzati rendelethez</t>
  </si>
  <si>
    <t>13. melléklet a 3/2021. (II. 15.) önkormányzati rendelethez</t>
  </si>
  <si>
    <t>14. melléklet a 3/2021. (II. 15.) önkormányzati rendelethez</t>
  </si>
  <si>
    <t>15. melléklet a 3/2021. (II. 15.)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</si>
</sst>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F_t_-;\-* #,##0\ _F_t_-;_-* &quot;-&quot;??\ _F_t_-;_-@_-"/>
    <numFmt numFmtId="173" formatCode="#,##0\ _F_t"/>
    <numFmt numFmtId="174" formatCode="_-* #,##0.0\ _F_t_-;\-* #,##0.0\ _F_t_-;_-* &quot;-&quot;?\ _F_t_-;_-@_-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0"/>
    <numFmt numFmtId="181" formatCode="0.000"/>
    <numFmt numFmtId="182" formatCode="0.0"/>
    <numFmt numFmtId="183" formatCode="[$-40E]yyyy\.\ mmmm\ d\."/>
    <numFmt numFmtId="184" formatCode="#,##0\ &quot;Ft&quot;"/>
  </numFmts>
  <fonts count="71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9" fillId="25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7" borderId="7" applyNumberFormat="0" applyFont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2" fontId="5" fillId="0" borderId="10" xfId="46" applyNumberFormat="1" applyFont="1" applyBorder="1" applyAlignment="1">
      <alignment vertical="center" wrapText="1"/>
    </xf>
    <xf numFmtId="172" fontId="5" fillId="0" borderId="10" xfId="46" applyNumberFormat="1" applyFont="1" applyBorder="1" applyAlignment="1">
      <alignment vertical="center"/>
    </xf>
    <xf numFmtId="0" fontId="5" fillId="0" borderId="12" xfId="0" applyFont="1" applyBorder="1" applyAlignment="1" quotePrefix="1">
      <alignment vertical="center"/>
    </xf>
    <xf numFmtId="172" fontId="5" fillId="0" borderId="10" xfId="46" applyNumberFormat="1" applyFont="1" applyBorder="1" applyAlignment="1" quotePrefix="1">
      <alignment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2" fontId="8" fillId="0" borderId="10" xfId="46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2" fontId="8" fillId="0" borderId="14" xfId="46" applyNumberFormat="1" applyFont="1" applyBorder="1" applyAlignment="1">
      <alignment vertical="center"/>
    </xf>
    <xf numFmtId="172" fontId="3" fillId="0" borderId="10" xfId="46" applyNumberFormat="1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72" fontId="4" fillId="0" borderId="0" xfId="46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2" fontId="8" fillId="0" borderId="10" xfId="46" applyNumberFormat="1" applyFont="1" applyFill="1" applyBorder="1" applyAlignment="1">
      <alignment vertical="center" wrapText="1"/>
    </xf>
    <xf numFmtId="3" fontId="8" fillId="0" borderId="10" xfId="46" applyNumberFormat="1" applyFont="1" applyFill="1" applyBorder="1" applyAlignment="1">
      <alignment vertical="center" wrapText="1"/>
    </xf>
    <xf numFmtId="172" fontId="5" fillId="0" borderId="17" xfId="46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2" borderId="2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56" applyFont="1" applyBorder="1" applyAlignment="1">
      <alignment vertical="center" wrapText="1"/>
      <protection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" fontId="8" fillId="0" borderId="23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 wrapText="1"/>
      <protection/>
    </xf>
    <xf numFmtId="173" fontId="5" fillId="0" borderId="0" xfId="46" applyNumberFormat="1" applyFont="1" applyAlignment="1">
      <alignment vertical="center"/>
    </xf>
    <xf numFmtId="173" fontId="8" fillId="0" borderId="25" xfId="46" applyNumberFormat="1" applyFont="1" applyBorder="1" applyAlignment="1">
      <alignment horizontal="center" vertical="center"/>
    </xf>
    <xf numFmtId="0" fontId="8" fillId="0" borderId="0" xfId="56" applyFont="1" applyAlignment="1">
      <alignment vertical="center"/>
      <protection/>
    </xf>
    <xf numFmtId="173" fontId="8" fillId="0" borderId="26" xfId="46" applyNumberFormat="1" applyFont="1" applyBorder="1" applyAlignment="1">
      <alignment vertical="center"/>
    </xf>
    <xf numFmtId="0" fontId="5" fillId="0" borderId="27" xfId="56" applyFont="1" applyBorder="1" applyAlignment="1">
      <alignment vertical="center"/>
      <protection/>
    </xf>
    <xf numFmtId="0" fontId="5" fillId="0" borderId="25" xfId="56" applyFont="1" applyBorder="1" applyAlignment="1">
      <alignment horizontal="center" vertical="center"/>
      <protection/>
    </xf>
    <xf numFmtId="3" fontId="8" fillId="0" borderId="28" xfId="56" applyNumberFormat="1" applyFont="1" applyBorder="1" applyAlignment="1">
      <alignment vertical="center"/>
      <protection/>
    </xf>
    <xf numFmtId="0" fontId="8" fillId="0" borderId="29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173" fontId="5" fillId="32" borderId="10" xfId="46" applyNumberFormat="1" applyFont="1" applyFill="1" applyBorder="1" applyAlignment="1">
      <alignment horizontal="center" vertical="center"/>
    </xf>
    <xf numFmtId="0" fontId="5" fillId="32" borderId="30" xfId="56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72" fontId="15" fillId="0" borderId="10" xfId="46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172" fontId="15" fillId="0" borderId="17" xfId="46" applyNumberFormat="1" applyFont="1" applyBorder="1" applyAlignment="1">
      <alignment vertical="center"/>
    </xf>
    <xf numFmtId="172" fontId="8" fillId="0" borderId="17" xfId="46" applyNumberFormat="1" applyFont="1" applyBorder="1" applyAlignment="1">
      <alignment vertical="center"/>
    </xf>
    <xf numFmtId="172" fontId="5" fillId="0" borderId="23" xfId="0" applyNumberFormat="1" applyFont="1" applyBorder="1" applyAlignment="1">
      <alignment vertical="center"/>
    </xf>
    <xf numFmtId="0" fontId="5" fillId="0" borderId="31" xfId="56" applyFont="1" applyBorder="1" applyAlignment="1">
      <alignment vertical="center" wrapText="1"/>
      <protection/>
    </xf>
    <xf numFmtId="0" fontId="5" fillId="0" borderId="31" xfId="56" applyFont="1" applyBorder="1" applyAlignment="1">
      <alignment vertical="center"/>
      <protection/>
    </xf>
    <xf numFmtId="0" fontId="5" fillId="0" borderId="32" xfId="56" applyFont="1" applyFill="1" applyBorder="1" applyAlignment="1">
      <alignment vertical="center" wrapText="1"/>
      <protection/>
    </xf>
    <xf numFmtId="0" fontId="5" fillId="0" borderId="33" xfId="56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textRotation="90" wrapText="1"/>
    </xf>
    <xf numFmtId="3" fontId="5" fillId="0" borderId="12" xfId="46" applyNumberFormat="1" applyFont="1" applyBorder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34" xfId="46" applyNumberFormat="1" applyFont="1" applyBorder="1" applyAlignment="1">
      <alignment vertical="center"/>
    </xf>
    <xf numFmtId="3" fontId="5" fillId="0" borderId="31" xfId="46" applyNumberFormat="1" applyFont="1" applyBorder="1" applyAlignment="1">
      <alignment vertical="center"/>
    </xf>
    <xf numFmtId="3" fontId="5" fillId="0" borderId="26" xfId="46" applyNumberFormat="1" applyFont="1" applyBorder="1" applyAlignment="1">
      <alignment vertical="center"/>
    </xf>
    <xf numFmtId="3" fontId="5" fillId="0" borderId="11" xfId="46" applyNumberFormat="1" applyFont="1" applyBorder="1" applyAlignment="1">
      <alignment vertical="center"/>
    </xf>
    <xf numFmtId="3" fontId="8" fillId="0" borderId="31" xfId="46" applyNumberFormat="1" applyFont="1" applyBorder="1" applyAlignment="1">
      <alignment vertical="center"/>
    </xf>
    <xf numFmtId="3" fontId="5" fillId="0" borderId="35" xfId="46" applyNumberFormat="1" applyFont="1" applyBorder="1" applyAlignment="1">
      <alignment vertical="center"/>
    </xf>
    <xf numFmtId="3" fontId="5" fillId="0" borderId="25" xfId="46" applyNumberFormat="1" applyFont="1" applyBorder="1" applyAlignment="1">
      <alignment vertical="center"/>
    </xf>
    <xf numFmtId="3" fontId="5" fillId="0" borderId="36" xfId="46" applyNumberFormat="1" applyFont="1" applyBorder="1" applyAlignment="1">
      <alignment vertical="center"/>
    </xf>
    <xf numFmtId="3" fontId="5" fillId="0" borderId="37" xfId="46" applyNumberFormat="1" applyFont="1" applyBorder="1" applyAlignment="1">
      <alignment vertical="center"/>
    </xf>
    <xf numFmtId="0" fontId="8" fillId="0" borderId="31" xfId="56" applyFont="1" applyBorder="1" applyAlignment="1">
      <alignment vertical="center" wrapText="1"/>
      <protection/>
    </xf>
    <xf numFmtId="3" fontId="8" fillId="0" borderId="12" xfId="46" applyNumberFormat="1" applyFont="1" applyBorder="1" applyAlignment="1">
      <alignment vertical="center"/>
    </xf>
    <xf numFmtId="3" fontId="8" fillId="0" borderId="26" xfId="46" applyNumberFormat="1" applyFont="1" applyBorder="1" applyAlignment="1">
      <alignment vertical="center"/>
    </xf>
    <xf numFmtId="3" fontId="8" fillId="0" borderId="10" xfId="46" applyNumberFormat="1" applyFont="1" applyBorder="1" applyAlignment="1">
      <alignment vertical="center"/>
    </xf>
    <xf numFmtId="3" fontId="5" fillId="0" borderId="38" xfId="46" applyNumberFormat="1" applyFont="1" applyBorder="1" applyAlignment="1">
      <alignment vertical="center"/>
    </xf>
    <xf numFmtId="3" fontId="5" fillId="0" borderId="30" xfId="46" applyNumberFormat="1" applyFont="1" applyBorder="1" applyAlignment="1">
      <alignment vertical="center"/>
    </xf>
    <xf numFmtId="3" fontId="5" fillId="0" borderId="29" xfId="46" applyNumberFormat="1" applyFont="1" applyBorder="1" applyAlignment="1">
      <alignment vertical="center"/>
    </xf>
    <xf numFmtId="3" fontId="5" fillId="0" borderId="39" xfId="46" applyNumberFormat="1" applyFont="1" applyBorder="1" applyAlignment="1">
      <alignment vertical="center"/>
    </xf>
    <xf numFmtId="3" fontId="5" fillId="0" borderId="28" xfId="46" applyNumberFormat="1" applyFont="1" applyBorder="1" applyAlignment="1">
      <alignment vertical="center"/>
    </xf>
    <xf numFmtId="3" fontId="5" fillId="0" borderId="25" xfId="46" applyNumberFormat="1" applyFont="1" applyFill="1" applyBorder="1" applyAlignment="1">
      <alignment vertical="center"/>
    </xf>
    <xf numFmtId="3" fontId="5" fillId="0" borderId="33" xfId="46" applyNumberFormat="1" applyFont="1" applyBorder="1" applyAlignment="1">
      <alignment vertical="center"/>
    </xf>
    <xf numFmtId="3" fontId="5" fillId="0" borderId="40" xfId="46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textRotation="90" wrapText="1"/>
      <protection/>
    </xf>
    <xf numFmtId="0" fontId="8" fillId="0" borderId="10" xfId="57" applyFont="1" applyBorder="1" applyAlignment="1">
      <alignment horizontal="center" vertical="center" textRotation="90" wrapText="1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8" fillId="0" borderId="10" xfId="46" applyNumberFormat="1" applyFont="1" applyBorder="1" applyAlignment="1">
      <alignment horizontal="right" vertical="center"/>
    </xf>
    <xf numFmtId="0" fontId="8" fillId="0" borderId="10" xfId="56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2" xfId="56" applyFont="1" applyBorder="1" applyAlignment="1">
      <alignment vertical="center" wrapText="1"/>
      <protection/>
    </xf>
    <xf numFmtId="3" fontId="8" fillId="0" borderId="17" xfId="46" applyNumberFormat="1" applyFont="1" applyBorder="1" applyAlignment="1">
      <alignment vertical="center"/>
    </xf>
    <xf numFmtId="0" fontId="5" fillId="0" borderId="12" xfId="56" applyFont="1" applyBorder="1" applyAlignment="1">
      <alignment vertical="center"/>
      <protection/>
    </xf>
    <xf numFmtId="0" fontId="8" fillId="0" borderId="12" xfId="56" applyFont="1" applyBorder="1" applyAlignment="1">
      <alignment vertical="center"/>
      <protection/>
    </xf>
    <xf numFmtId="3" fontId="8" fillId="0" borderId="11" xfId="46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2" xfId="56" applyFont="1" applyFill="1" applyBorder="1" applyAlignment="1">
      <alignment vertical="center" wrapText="1"/>
      <protection/>
    </xf>
    <xf numFmtId="3" fontId="5" fillId="0" borderId="10" xfId="46" applyNumberFormat="1" applyFont="1" applyBorder="1" applyAlignment="1">
      <alignment horizontal="center" vertical="center"/>
    </xf>
    <xf numFmtId="0" fontId="8" fillId="0" borderId="12" xfId="56" applyFont="1" applyBorder="1" applyAlignment="1">
      <alignment vertical="center" wrapText="1"/>
      <protection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0" fontId="5" fillId="33" borderId="15" xfId="56" applyFont="1" applyFill="1" applyBorder="1" applyAlignment="1">
      <alignment vertical="center" wrapText="1"/>
      <protection/>
    </xf>
    <xf numFmtId="3" fontId="5" fillId="33" borderId="10" xfId="46" applyNumberFormat="1" applyFont="1" applyFill="1" applyBorder="1" applyAlignment="1">
      <alignment horizontal="right" vertical="center"/>
    </xf>
    <xf numFmtId="3" fontId="8" fillId="33" borderId="10" xfId="46" applyNumberFormat="1" applyFont="1" applyFill="1" applyBorder="1" applyAlignment="1">
      <alignment horizontal="right" vertical="center"/>
    </xf>
    <xf numFmtId="0" fontId="5" fillId="33" borderId="10" xfId="56" applyFont="1" applyFill="1" applyBorder="1" applyAlignment="1">
      <alignment vertical="center" wrapText="1"/>
      <protection/>
    </xf>
    <xf numFmtId="3" fontId="5" fillId="33" borderId="10" xfId="46" applyNumberFormat="1" applyFont="1" applyFill="1" applyBorder="1" applyAlignment="1">
      <alignment horizontal="right" vertical="center" wrapText="1"/>
    </xf>
    <xf numFmtId="0" fontId="8" fillId="33" borderId="10" xfId="56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0" xfId="56" applyFont="1" applyAlignment="1">
      <alignment horizontal="right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3" fontId="5" fillId="33" borderId="36" xfId="46" applyNumberFormat="1" applyFont="1" applyFill="1" applyBorder="1" applyAlignment="1">
      <alignment vertical="center"/>
    </xf>
    <xf numFmtId="172" fontId="8" fillId="0" borderId="18" xfId="46" applyNumberFormat="1" applyFont="1" applyBorder="1" applyAlignment="1">
      <alignment horizontal="right" vertical="center" wrapText="1"/>
    </xf>
    <xf numFmtId="172" fontId="3" fillId="0" borderId="0" xfId="46" applyNumberFormat="1" applyFont="1" applyFill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1" fontId="4" fillId="0" borderId="0" xfId="0" applyNumberFormat="1" applyFont="1" applyAlignment="1">
      <alignment/>
    </xf>
    <xf numFmtId="3" fontId="10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57" applyFont="1" applyFill="1" applyBorder="1">
      <alignment/>
      <protection/>
    </xf>
    <xf numFmtId="0" fontId="11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3" fontId="5" fillId="0" borderId="26" xfId="46" applyNumberFormat="1" applyFont="1" applyBorder="1" applyAlignment="1">
      <alignment horizontal="right" vertical="center"/>
    </xf>
    <xf numFmtId="3" fontId="5" fillId="0" borderId="10" xfId="46" applyNumberFormat="1" applyFont="1" applyFill="1" applyBorder="1" applyAlignment="1">
      <alignment horizontal="right" vertical="center"/>
    </xf>
    <xf numFmtId="0" fontId="8" fillId="0" borderId="10" xfId="56" applyFont="1" applyBorder="1" applyAlignment="1">
      <alignment vertical="center" wrapText="1"/>
      <protection/>
    </xf>
    <xf numFmtId="0" fontId="14" fillId="0" borderId="0" xfId="56" applyFont="1" applyBorder="1" applyAlignment="1">
      <alignment vertical="center" wrapText="1"/>
      <protection/>
    </xf>
    <xf numFmtId="3" fontId="14" fillId="0" borderId="0" xfId="46" applyNumberFormat="1" applyFont="1" applyBorder="1" applyAlignment="1">
      <alignment horizontal="right" vertical="center"/>
    </xf>
    <xf numFmtId="0" fontId="12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3" fontId="11" fillId="0" borderId="0" xfId="57" applyNumberFormat="1" applyFont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5" fillId="0" borderId="10" xfId="58" applyFont="1" applyBorder="1" applyAlignment="1">
      <alignment vertical="center" wrapText="1"/>
      <protection/>
    </xf>
    <xf numFmtId="3" fontId="5" fillId="0" borderId="10" xfId="58" applyNumberFormat="1" applyFont="1" applyBorder="1" applyAlignment="1">
      <alignment vertical="center"/>
      <protection/>
    </xf>
    <xf numFmtId="0" fontId="18" fillId="0" borderId="26" xfId="58" applyFont="1" applyBorder="1" applyAlignment="1">
      <alignment vertical="center" wrapText="1"/>
      <protection/>
    </xf>
    <xf numFmtId="0" fontId="8" fillId="0" borderId="0" xfId="58" applyFont="1">
      <alignment/>
      <protection/>
    </xf>
    <xf numFmtId="0" fontId="5" fillId="34" borderId="0" xfId="58" applyFont="1" applyFill="1">
      <alignment/>
      <protection/>
    </xf>
    <xf numFmtId="0" fontId="8" fillId="34" borderId="0" xfId="58" applyFont="1" applyFill="1">
      <alignment/>
      <protection/>
    </xf>
    <xf numFmtId="0" fontId="5" fillId="0" borderId="39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56" applyNumberFormat="1" applyFont="1" applyAlignment="1">
      <alignment vertical="center"/>
      <protection/>
    </xf>
    <xf numFmtId="3" fontId="8" fillId="0" borderId="0" xfId="56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2" borderId="40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172" fontId="12" fillId="0" borderId="0" xfId="0" applyNumberFormat="1" applyFont="1" applyAlignment="1">
      <alignment vertical="center"/>
    </xf>
    <xf numFmtId="172" fontId="12" fillId="0" borderId="0" xfId="46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6" xfId="56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172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172" fontId="4" fillId="0" borderId="0" xfId="46" applyNumberFormat="1" applyFont="1" applyBorder="1" applyAlignment="1">
      <alignment horizontal="right" vertical="center"/>
    </xf>
    <xf numFmtId="172" fontId="11" fillId="0" borderId="0" xfId="46" applyNumberFormat="1" applyFont="1" applyAlignment="1">
      <alignment horizontal="right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72" fontId="5" fillId="0" borderId="17" xfId="46" applyNumberFormat="1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172" fontId="8" fillId="0" borderId="21" xfId="46" applyNumberFormat="1" applyFont="1" applyBorder="1" applyAlignment="1">
      <alignment vertical="center"/>
    </xf>
    <xf numFmtId="0" fontId="10" fillId="3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58" applyFont="1" applyFill="1" applyAlignment="1">
      <alignment horizontal="center" vertical="center"/>
      <protection/>
    </xf>
    <xf numFmtId="0" fontId="11" fillId="0" borderId="0" xfId="57" applyFont="1" applyFill="1">
      <alignment/>
      <protection/>
    </xf>
    <xf numFmtId="0" fontId="17" fillId="0" borderId="0" xfId="57" applyFont="1">
      <alignment/>
      <protection/>
    </xf>
    <xf numFmtId="3" fontId="11" fillId="0" borderId="0" xfId="57" applyNumberFormat="1" applyFont="1">
      <alignment/>
      <protection/>
    </xf>
    <xf numFmtId="172" fontId="5" fillId="0" borderId="10" xfId="46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8" fillId="0" borderId="30" xfId="0" applyFont="1" applyBorder="1" applyAlignment="1">
      <alignment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3" fontId="8" fillId="0" borderId="33" xfId="46" applyNumberFormat="1" applyFont="1" applyBorder="1" applyAlignment="1">
      <alignment vertical="center"/>
    </xf>
    <xf numFmtId="0" fontId="8" fillId="0" borderId="44" xfId="56" applyFont="1" applyBorder="1" applyAlignment="1">
      <alignment vertical="center" wrapText="1"/>
      <protection/>
    </xf>
    <xf numFmtId="3" fontId="8" fillId="0" borderId="45" xfId="46" applyNumberFormat="1" applyFont="1" applyBorder="1" applyAlignment="1">
      <alignment vertical="center"/>
    </xf>
    <xf numFmtId="3" fontId="8" fillId="0" borderId="44" xfId="46" applyNumberFormat="1" applyFont="1" applyBorder="1" applyAlignment="1">
      <alignment vertical="center"/>
    </xf>
    <xf numFmtId="3" fontId="8" fillId="0" borderId="46" xfId="46" applyNumberFormat="1" applyFont="1" applyBorder="1" applyAlignment="1">
      <alignment vertical="center"/>
    </xf>
    <xf numFmtId="3" fontId="8" fillId="0" borderId="47" xfId="46" applyNumberFormat="1" applyFont="1" applyBorder="1" applyAlignment="1">
      <alignment vertical="center"/>
    </xf>
    <xf numFmtId="3" fontId="8" fillId="0" borderId="48" xfId="46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172" fontId="5" fillId="0" borderId="49" xfId="46" applyNumberFormat="1" applyFont="1" applyBorder="1" applyAlignment="1">
      <alignment vertical="center"/>
    </xf>
    <xf numFmtId="0" fontId="5" fillId="35" borderId="20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vertical="center"/>
    </xf>
    <xf numFmtId="184" fontId="5" fillId="0" borderId="0" xfId="56" applyNumberFormat="1" applyFont="1" applyAlignment="1">
      <alignment vertical="center"/>
      <protection/>
    </xf>
    <xf numFmtId="0" fontId="19" fillId="0" borderId="10" xfId="0" applyFont="1" applyFill="1" applyBorder="1" applyAlignment="1" quotePrefix="1">
      <alignment horizontal="left" vertical="center"/>
    </xf>
    <xf numFmtId="184" fontId="19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56" applyFont="1" applyBorder="1" applyAlignment="1">
      <alignment vertical="center"/>
      <protection/>
    </xf>
    <xf numFmtId="3" fontId="5" fillId="0" borderId="10" xfId="56" applyNumberFormat="1" applyFont="1" applyBorder="1" applyAlignment="1">
      <alignment vertical="center"/>
      <protection/>
    </xf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51" xfId="58" applyFont="1" applyBorder="1" applyAlignment="1">
      <alignment horizontal="center" vertical="center" wrapText="1"/>
      <protection/>
    </xf>
    <xf numFmtId="3" fontId="5" fillId="0" borderId="51" xfId="58" applyNumberFormat="1" applyFont="1" applyBorder="1" applyAlignment="1">
      <alignment horizontal="center" vertical="center"/>
      <protection/>
    </xf>
    <xf numFmtId="0" fontId="5" fillId="0" borderId="51" xfId="58" applyFont="1" applyBorder="1" applyAlignment="1">
      <alignment horizontal="left" vertical="center" wrapText="1"/>
      <protection/>
    </xf>
    <xf numFmtId="3" fontId="5" fillId="0" borderId="51" xfId="58" applyNumberFormat="1" applyFont="1" applyBorder="1" applyAlignment="1">
      <alignment horizontal="right" vertical="center"/>
      <protection/>
    </xf>
    <xf numFmtId="0" fontId="18" fillId="0" borderId="50" xfId="58" applyFont="1" applyBorder="1" applyAlignment="1">
      <alignment vertical="center" wrapText="1"/>
      <protection/>
    </xf>
    <xf numFmtId="3" fontId="5" fillId="0" borderId="18" xfId="58" applyNumberFormat="1" applyFont="1" applyBorder="1" applyAlignment="1">
      <alignment vertical="center"/>
      <protection/>
    </xf>
    <xf numFmtId="0" fontId="5" fillId="0" borderId="18" xfId="58" applyFont="1" applyBorder="1" applyAlignment="1">
      <alignment vertical="center" wrapText="1"/>
      <protection/>
    </xf>
    <xf numFmtId="0" fontId="5" fillId="0" borderId="52" xfId="58" applyFont="1" applyBorder="1">
      <alignment/>
      <protection/>
    </xf>
    <xf numFmtId="3" fontId="5" fillId="0" borderId="14" xfId="58" applyNumberFormat="1" applyFont="1" applyBorder="1" applyAlignment="1">
      <alignment vertical="center"/>
      <protection/>
    </xf>
    <xf numFmtId="0" fontId="18" fillId="0" borderId="53" xfId="58" applyFont="1" applyBorder="1" applyAlignment="1">
      <alignment vertical="center" wrapText="1"/>
      <protection/>
    </xf>
    <xf numFmtId="0" fontId="8" fillId="0" borderId="25" xfId="58" applyFont="1" applyBorder="1" applyAlignment="1">
      <alignment horizontal="center" vertical="center"/>
      <protection/>
    </xf>
    <xf numFmtId="0" fontId="5" fillId="0" borderId="18" xfId="58" applyFont="1" applyBorder="1">
      <alignment/>
      <protection/>
    </xf>
    <xf numFmtId="0" fontId="5" fillId="0" borderId="18" xfId="58" applyFont="1" applyBorder="1" applyAlignment="1">
      <alignment vertical="center"/>
      <protection/>
    </xf>
    <xf numFmtId="0" fontId="5" fillId="0" borderId="53" xfId="58" applyFont="1" applyBorder="1" applyAlignment="1">
      <alignment vertical="center" wrapText="1"/>
      <protection/>
    </xf>
    <xf numFmtId="0" fontId="5" fillId="0" borderId="14" xfId="58" applyFont="1" applyBorder="1" applyAlignment="1">
      <alignment vertical="center" wrapText="1"/>
      <protection/>
    </xf>
    <xf numFmtId="3" fontId="8" fillId="0" borderId="51" xfId="58" applyNumberFormat="1" applyFont="1" applyBorder="1" applyAlignment="1">
      <alignment vertical="center"/>
      <protection/>
    </xf>
    <xf numFmtId="0" fontId="5" fillId="0" borderId="47" xfId="58" applyFont="1" applyBorder="1" applyAlignment="1">
      <alignment vertical="center" wrapText="1"/>
      <protection/>
    </xf>
    <xf numFmtId="0" fontId="5" fillId="0" borderId="46" xfId="58" applyFont="1" applyBorder="1" applyAlignment="1">
      <alignment vertical="center" wrapText="1"/>
      <protection/>
    </xf>
    <xf numFmtId="3" fontId="5" fillId="0" borderId="47" xfId="58" applyNumberFormat="1" applyFont="1" applyBorder="1" applyAlignment="1">
      <alignment vertical="center"/>
      <protection/>
    </xf>
    <xf numFmtId="0" fontId="5" fillId="32" borderId="20" xfId="58" applyFont="1" applyFill="1" applyBorder="1" applyAlignment="1">
      <alignment horizontal="center" vertical="center"/>
      <protection/>
    </xf>
    <xf numFmtId="0" fontId="5" fillId="32" borderId="18" xfId="58" applyFont="1" applyFill="1" applyBorder="1" applyAlignment="1">
      <alignment horizontal="center" vertical="center"/>
      <protection/>
    </xf>
    <xf numFmtId="0" fontId="5" fillId="32" borderId="19" xfId="58" applyFont="1" applyFill="1" applyBorder="1" applyAlignment="1">
      <alignment horizontal="center" vertical="center"/>
      <protection/>
    </xf>
    <xf numFmtId="0" fontId="5" fillId="0" borderId="54" xfId="58" applyFont="1" applyBorder="1" applyAlignment="1">
      <alignment horizontal="left" vertical="center" wrapText="1"/>
      <protection/>
    </xf>
    <xf numFmtId="3" fontId="8" fillId="0" borderId="55" xfId="58" applyNumberFormat="1" applyFont="1" applyBorder="1" applyAlignment="1">
      <alignment vertical="center"/>
      <protection/>
    </xf>
    <xf numFmtId="0" fontId="5" fillId="0" borderId="45" xfId="58" applyFont="1" applyBorder="1" applyAlignment="1">
      <alignment vertical="center" wrapText="1"/>
      <protection/>
    </xf>
    <xf numFmtId="3" fontId="8" fillId="0" borderId="48" xfId="58" applyNumberFormat="1" applyFont="1" applyBorder="1" applyAlignment="1">
      <alignment vertical="center"/>
      <protection/>
    </xf>
    <xf numFmtId="0" fontId="5" fillId="0" borderId="17" xfId="46" applyNumberFormat="1" applyFont="1" applyFill="1" applyBorder="1" applyAlignment="1">
      <alignment/>
    </xf>
    <xf numFmtId="3" fontId="5" fillId="0" borderId="17" xfId="46" applyNumberFormat="1" applyFont="1" applyFill="1" applyBorder="1" applyAlignment="1">
      <alignment/>
    </xf>
    <xf numFmtId="3" fontId="8" fillId="0" borderId="23" xfId="46" applyNumberFormat="1" applyFont="1" applyFill="1" applyBorder="1" applyAlignment="1">
      <alignment/>
    </xf>
    <xf numFmtId="0" fontId="8" fillId="0" borderId="54" xfId="58" applyFont="1" applyBorder="1" applyAlignment="1">
      <alignment vertical="center" wrapText="1"/>
      <protection/>
    </xf>
    <xf numFmtId="0" fontId="8" fillId="0" borderId="51" xfId="58" applyFont="1" applyBorder="1" applyAlignment="1">
      <alignment vertical="center" wrapText="1"/>
      <protection/>
    </xf>
    <xf numFmtId="0" fontId="5" fillId="0" borderId="56" xfId="46" applyNumberFormat="1" applyFont="1" applyFill="1" applyBorder="1" applyAlignment="1">
      <alignment/>
    </xf>
    <xf numFmtId="0" fontId="8" fillId="0" borderId="57" xfId="58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32" borderId="20" xfId="0" applyFon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8" fillId="0" borderId="10" xfId="0" applyFont="1" applyBorder="1" applyAlignment="1" quotePrefix="1">
      <alignment vertical="center"/>
    </xf>
    <xf numFmtId="172" fontId="8" fillId="0" borderId="10" xfId="46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center"/>
    </xf>
    <xf numFmtId="184" fontId="11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40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72" fontId="5" fillId="0" borderId="11" xfId="46" applyNumberFormat="1" applyFont="1" applyBorder="1" applyAlignment="1">
      <alignment vertical="center"/>
    </xf>
    <xf numFmtId="172" fontId="5" fillId="0" borderId="34" xfId="46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2" fontId="5" fillId="0" borderId="14" xfId="46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2" fontId="4" fillId="0" borderId="0" xfId="46" applyNumberFormat="1" applyFont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172" fontId="4" fillId="32" borderId="10" xfId="46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vertical="center"/>
    </xf>
    <xf numFmtId="172" fontId="8" fillId="0" borderId="17" xfId="46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172" fontId="5" fillId="0" borderId="17" xfId="46" applyNumberFormat="1" applyFont="1" applyBorder="1" applyAlignment="1">
      <alignment horizontal="left" vertical="center" wrapText="1"/>
    </xf>
    <xf numFmtId="172" fontId="5" fillId="0" borderId="10" xfId="46" applyNumberFormat="1" applyFont="1" applyBorder="1" applyAlignment="1">
      <alignment horizontal="left" vertical="center" wrapText="1"/>
    </xf>
    <xf numFmtId="184" fontId="8" fillId="0" borderId="14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quotePrefix="1">
      <alignment horizontal="left" vertical="center" wrapText="1"/>
    </xf>
    <xf numFmtId="184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10" xfId="0" applyFont="1" applyFill="1" applyBorder="1" applyAlignment="1" quotePrefix="1">
      <alignment horizontal="left" vertical="center"/>
    </xf>
    <xf numFmtId="184" fontId="21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2" fontId="5" fillId="0" borderId="25" xfId="46" applyNumberFormat="1" applyFont="1" applyFill="1" applyBorder="1" applyAlignment="1">
      <alignment horizontal="center" vertical="center"/>
    </xf>
    <xf numFmtId="0" fontId="8" fillId="0" borderId="11" xfId="57" applyFont="1" applyBorder="1" applyAlignment="1">
      <alignment vertical="center"/>
      <protection/>
    </xf>
    <xf numFmtId="0" fontId="5" fillId="32" borderId="20" xfId="57" applyFont="1" applyFill="1" applyBorder="1" applyAlignment="1">
      <alignment horizontal="center" vertical="center"/>
      <protection/>
    </xf>
    <xf numFmtId="0" fontId="5" fillId="32" borderId="50" xfId="57" applyFont="1" applyFill="1" applyBorder="1" applyAlignment="1">
      <alignment horizontal="center" vertical="center"/>
      <protection/>
    </xf>
    <xf numFmtId="0" fontId="5" fillId="32" borderId="18" xfId="57" applyFont="1" applyFill="1" applyBorder="1" applyAlignment="1">
      <alignment horizontal="center" vertical="center"/>
      <protection/>
    </xf>
    <xf numFmtId="0" fontId="5" fillId="32" borderId="12" xfId="57" applyFont="1" applyFill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 wrapText="1"/>
      <protection/>
    </xf>
    <xf numFmtId="3" fontId="8" fillId="0" borderId="17" xfId="46" applyNumberFormat="1" applyFont="1" applyBorder="1" applyAlignment="1">
      <alignment horizontal="right" vertical="center"/>
    </xf>
    <xf numFmtId="0" fontId="5" fillId="32" borderId="59" xfId="58" applyFont="1" applyFill="1" applyBorder="1" applyAlignment="1">
      <alignment horizontal="center" vertical="center"/>
      <protection/>
    </xf>
    <xf numFmtId="0" fontId="5" fillId="32" borderId="15" xfId="58" applyFont="1" applyFill="1" applyBorder="1" applyAlignment="1">
      <alignment horizontal="center" vertical="center"/>
      <protection/>
    </xf>
    <xf numFmtId="0" fontId="5" fillId="32" borderId="60" xfId="58" applyFont="1" applyFill="1" applyBorder="1" applyAlignment="1">
      <alignment horizontal="center" vertical="center"/>
      <protection/>
    </xf>
    <xf numFmtId="0" fontId="5" fillId="32" borderId="16" xfId="58" applyFont="1" applyFill="1" applyBorder="1" applyAlignment="1">
      <alignment horizontal="center" vertical="center"/>
      <protection/>
    </xf>
    <xf numFmtId="0" fontId="11" fillId="32" borderId="20" xfId="57" applyFont="1" applyFill="1" applyBorder="1" applyAlignment="1">
      <alignment horizontal="center" vertical="center"/>
      <protection/>
    </xf>
    <xf numFmtId="0" fontId="4" fillId="32" borderId="18" xfId="57" applyFont="1" applyFill="1" applyBorder="1" applyAlignment="1">
      <alignment horizontal="center" vertical="center"/>
      <protection/>
    </xf>
    <xf numFmtId="0" fontId="4" fillId="32" borderId="19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11" fillId="0" borderId="0" xfId="57" applyFont="1" applyBorder="1">
      <alignment/>
      <protection/>
    </xf>
    <xf numFmtId="0" fontId="11" fillId="0" borderId="61" xfId="57" applyFont="1" applyBorder="1">
      <alignment/>
      <protection/>
    </xf>
    <xf numFmtId="0" fontId="4" fillId="32" borderId="12" xfId="57" applyFont="1" applyFill="1" applyBorder="1" applyAlignment="1">
      <alignment horizontal="center" vertical="center"/>
      <protection/>
    </xf>
    <xf numFmtId="3" fontId="5" fillId="0" borderId="17" xfId="46" applyNumberFormat="1" applyFont="1" applyFill="1" applyBorder="1" applyAlignment="1">
      <alignment horizontal="right" vertical="center"/>
    </xf>
    <xf numFmtId="3" fontId="5" fillId="0" borderId="17" xfId="46" applyNumberFormat="1" applyFont="1" applyBorder="1" applyAlignment="1">
      <alignment horizontal="right" vertical="center"/>
    </xf>
    <xf numFmtId="0" fontId="10" fillId="32" borderId="12" xfId="57" applyFont="1" applyFill="1" applyBorder="1" applyAlignment="1">
      <alignment horizontal="center" vertical="center"/>
      <protection/>
    </xf>
    <xf numFmtId="0" fontId="4" fillId="32" borderId="13" xfId="57" applyFont="1" applyFill="1" applyBorder="1" applyAlignment="1">
      <alignment horizontal="center" vertical="center"/>
      <protection/>
    </xf>
    <xf numFmtId="0" fontId="8" fillId="0" borderId="14" xfId="56" applyFont="1" applyBorder="1" applyAlignment="1">
      <alignment vertical="center" wrapText="1"/>
      <protection/>
    </xf>
    <xf numFmtId="3" fontId="8" fillId="0" borderId="14" xfId="46" applyNumberFormat="1" applyFont="1" applyBorder="1" applyAlignment="1">
      <alignment horizontal="right" vertical="center"/>
    </xf>
    <xf numFmtId="3" fontId="8" fillId="0" borderId="23" xfId="4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172" fontId="5" fillId="0" borderId="0" xfId="46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5" fillId="0" borderId="0" xfId="46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72" fontId="5" fillId="0" borderId="0" xfId="0" applyNumberFormat="1" applyFont="1" applyAlignment="1">
      <alignment vertical="center"/>
    </xf>
    <xf numFmtId="0" fontId="20" fillId="0" borderId="10" xfId="0" applyFont="1" applyFill="1" applyBorder="1" applyAlignment="1" quotePrefix="1">
      <alignment horizontal="left" vertical="center"/>
    </xf>
    <xf numFmtId="0" fontId="8" fillId="0" borderId="36" xfId="56" applyFont="1" applyBorder="1" applyAlignment="1">
      <alignment vertical="center"/>
      <protection/>
    </xf>
    <xf numFmtId="0" fontId="5" fillId="0" borderId="0" xfId="56" applyFont="1" applyAlignment="1">
      <alignment horizontal="left" vertical="center" wrapText="1"/>
      <protection/>
    </xf>
    <xf numFmtId="3" fontId="8" fillId="0" borderId="10" xfId="56" applyNumberFormat="1" applyFont="1" applyBorder="1" applyAlignment="1">
      <alignment vertical="center"/>
      <protection/>
    </xf>
    <xf numFmtId="0" fontId="8" fillId="0" borderId="10" xfId="56" applyFont="1" applyBorder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25" xfId="56" applyFont="1" applyBorder="1" applyAlignment="1">
      <alignment vertical="center"/>
      <protection/>
    </xf>
    <xf numFmtId="0" fontId="5" fillId="0" borderId="30" xfId="56" applyFont="1" applyBorder="1" applyAlignment="1">
      <alignment horizontal="center" vertical="center"/>
      <protection/>
    </xf>
    <xf numFmtId="0" fontId="5" fillId="0" borderId="30" xfId="56" applyFont="1" applyBorder="1" applyAlignment="1">
      <alignment vertical="center"/>
      <protection/>
    </xf>
    <xf numFmtId="0" fontId="8" fillId="0" borderId="10" xfId="56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vertical="center"/>
      <protection/>
    </xf>
    <xf numFmtId="0" fontId="5" fillId="0" borderId="36" xfId="56" applyFont="1" applyBorder="1" applyAlignment="1">
      <alignment vertical="center" wrapText="1"/>
      <protection/>
    </xf>
    <xf numFmtId="0" fontId="5" fillId="0" borderId="27" xfId="56" applyFont="1" applyBorder="1" applyAlignment="1">
      <alignment horizontal="center" vertical="center"/>
      <protection/>
    </xf>
    <xf numFmtId="172" fontId="8" fillId="0" borderId="30" xfId="46" applyNumberFormat="1" applyFont="1" applyFill="1" applyBorder="1" applyAlignment="1">
      <alignment vertical="center"/>
    </xf>
    <xf numFmtId="3" fontId="8" fillId="0" borderId="30" xfId="46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72" fontId="19" fillId="35" borderId="10" xfId="46" applyNumberFormat="1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/>
    </xf>
    <xf numFmtId="172" fontId="20" fillId="0" borderId="25" xfId="46" applyNumberFormat="1" applyFont="1" applyFill="1" applyBorder="1" applyAlignment="1">
      <alignment vertical="center" wrapText="1"/>
    </xf>
    <xf numFmtId="172" fontId="20" fillId="0" borderId="10" xfId="46" applyNumberFormat="1" applyFont="1" applyFill="1" applyBorder="1" applyAlignment="1">
      <alignment vertical="center"/>
    </xf>
    <xf numFmtId="3" fontId="19" fillId="0" borderId="10" xfId="46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3" fontId="20" fillId="0" borderId="10" xfId="46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172" fontId="19" fillId="0" borderId="10" xfId="46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10" xfId="46" applyNumberFormat="1" applyFont="1" applyFill="1" applyBorder="1" applyAlignment="1">
      <alignment horizontal="left" vertical="center" wrapText="1"/>
    </xf>
    <xf numFmtId="3" fontId="19" fillId="0" borderId="10" xfId="46" applyNumberFormat="1" applyFont="1" applyFill="1" applyBorder="1" applyAlignment="1">
      <alignment vertical="center" wrapText="1"/>
    </xf>
    <xf numFmtId="172" fontId="20" fillId="0" borderId="30" xfId="46" applyNumberFormat="1" applyFont="1" applyFill="1" applyBorder="1" applyAlignment="1">
      <alignment vertical="center"/>
    </xf>
    <xf numFmtId="3" fontId="20" fillId="0" borderId="30" xfId="46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3" fontId="22" fillId="0" borderId="30" xfId="46" applyNumberFormat="1" applyFont="1" applyFill="1" applyBorder="1" applyAlignment="1">
      <alignment vertical="center"/>
    </xf>
    <xf numFmtId="172" fontId="19" fillId="0" borderId="0" xfId="46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56" applyFont="1" applyFill="1" applyAlignment="1">
      <alignment horizontal="right" vertical="center"/>
      <protection/>
    </xf>
    <xf numFmtId="0" fontId="68" fillId="0" borderId="44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9" fillId="0" borderId="57" xfId="0" applyFont="1" applyBorder="1" applyAlignment="1">
      <alignment horizontal="center" vertical="center"/>
    </xf>
    <xf numFmtId="0" fontId="68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 wrapText="1"/>
    </xf>
    <xf numFmtId="3" fontId="19" fillId="0" borderId="63" xfId="0" applyNumberFormat="1" applyFont="1" applyBorder="1" applyAlignment="1">
      <alignment horizontal="right" vertical="center"/>
    </xf>
    <xf numFmtId="10" fontId="68" fillId="0" borderId="63" xfId="0" applyNumberFormat="1" applyFont="1" applyBorder="1" applyAlignment="1">
      <alignment horizontal="right" vertical="center"/>
    </xf>
    <xf numFmtId="0" fontId="68" fillId="0" borderId="63" xfId="0" applyFont="1" applyBorder="1" applyAlignment="1">
      <alignment vertical="center"/>
    </xf>
    <xf numFmtId="3" fontId="20" fillId="0" borderId="63" xfId="0" applyNumberFormat="1" applyFont="1" applyBorder="1" applyAlignment="1">
      <alignment horizontal="right" vertical="center"/>
    </xf>
    <xf numFmtId="0" fontId="5" fillId="0" borderId="0" xfId="56" applyFont="1" applyFill="1" applyAlignment="1">
      <alignment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3" fontId="5" fillId="0" borderId="10" xfId="46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 quotePrefix="1">
      <alignment horizontal="left" vertical="center"/>
    </xf>
    <xf numFmtId="0" fontId="19" fillId="0" borderId="10" xfId="0" applyFont="1" applyBorder="1" applyAlignment="1" quotePrefix="1">
      <alignment horizontal="left" vertical="center" wrapText="1"/>
    </xf>
    <xf numFmtId="3" fontId="5" fillId="0" borderId="10" xfId="56" applyNumberFormat="1" applyFont="1" applyFill="1" applyBorder="1" applyAlignment="1">
      <alignment vertical="center"/>
      <protection/>
    </xf>
    <xf numFmtId="0" fontId="5" fillId="0" borderId="34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6" applyFont="1" applyAlignment="1">
      <alignment horizontal="right"/>
      <protection/>
    </xf>
    <xf numFmtId="0" fontId="5" fillId="0" borderId="0" xfId="56" applyFont="1" applyAlignment="1">
      <alignment/>
      <protection/>
    </xf>
    <xf numFmtId="0" fontId="5" fillId="0" borderId="0" xfId="0" applyFont="1" applyAlignment="1">
      <alignment/>
    </xf>
    <xf numFmtId="172" fontId="20" fillId="0" borderId="11" xfId="46" applyNumberFormat="1" applyFont="1" applyFill="1" applyBorder="1" applyAlignment="1">
      <alignment horizontal="center" vertical="center" wrapText="1"/>
    </xf>
    <xf numFmtId="0" fontId="5" fillId="32" borderId="19" xfId="57" applyFont="1" applyFill="1" applyBorder="1" applyAlignment="1">
      <alignment horizontal="center" vertical="center"/>
      <protection/>
    </xf>
    <xf numFmtId="0" fontId="5" fillId="0" borderId="41" xfId="0" applyFont="1" applyBorder="1" applyAlignment="1">
      <alignment vertical="center"/>
    </xf>
    <xf numFmtId="0" fontId="5" fillId="0" borderId="17" xfId="57" applyFont="1" applyBorder="1" applyAlignment="1">
      <alignment horizontal="center" vertical="center" textRotation="90" wrapText="1"/>
      <protection/>
    </xf>
    <xf numFmtId="3" fontId="8" fillId="33" borderId="17" xfId="46" applyNumberFormat="1" applyFont="1" applyFill="1" applyBorder="1" applyAlignment="1">
      <alignment horizontal="right" vertical="center"/>
    </xf>
    <xf numFmtId="0" fontId="5" fillId="0" borderId="23" xfId="57" applyFont="1" applyFill="1" applyBorder="1" applyAlignment="1">
      <alignment vertical="center"/>
      <protection/>
    </xf>
    <xf numFmtId="0" fontId="1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left" vertical="center"/>
    </xf>
    <xf numFmtId="0" fontId="5" fillId="32" borderId="49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0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6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66" xfId="56" applyFont="1" applyBorder="1" applyAlignment="1">
      <alignment horizontal="center" vertical="center" wrapText="1"/>
      <protection/>
    </xf>
    <xf numFmtId="0" fontId="8" fillId="0" borderId="32" xfId="56" applyFont="1" applyBorder="1" applyAlignment="1">
      <alignment horizontal="center" vertical="center" wrapText="1"/>
      <protection/>
    </xf>
    <xf numFmtId="0" fontId="8" fillId="0" borderId="31" xfId="56" applyFont="1" applyBorder="1" applyAlignment="1">
      <alignment horizontal="center" vertical="center" wrapText="1"/>
      <protection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32" borderId="4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 vertical="center" wrapText="1"/>
      <protection/>
    </xf>
    <xf numFmtId="0" fontId="8" fillId="0" borderId="34" xfId="56" applyFont="1" applyBorder="1" applyAlignment="1">
      <alignment horizontal="left" vertical="center" wrapText="1"/>
      <protection/>
    </xf>
    <xf numFmtId="0" fontId="8" fillId="0" borderId="26" xfId="56" applyFont="1" applyBorder="1" applyAlignment="1">
      <alignment horizontal="left" vertical="center" wrapText="1"/>
      <protection/>
    </xf>
    <xf numFmtId="0" fontId="8" fillId="0" borderId="34" xfId="56" applyFont="1" applyBorder="1" applyAlignment="1">
      <alignment vertical="center"/>
      <protection/>
    </xf>
    <xf numFmtId="0" fontId="8" fillId="0" borderId="26" xfId="56" applyFont="1" applyBorder="1" applyAlignment="1">
      <alignment vertical="center"/>
      <protection/>
    </xf>
    <xf numFmtId="0" fontId="8" fillId="0" borderId="39" xfId="56" applyFont="1" applyBorder="1" applyAlignment="1">
      <alignment vertical="center"/>
      <protection/>
    </xf>
    <xf numFmtId="0" fontId="8" fillId="0" borderId="28" xfId="56" applyFont="1" applyBorder="1" applyAlignment="1">
      <alignment vertical="center"/>
      <protection/>
    </xf>
    <xf numFmtId="0" fontId="8" fillId="0" borderId="11" xfId="56" applyFont="1" applyBorder="1" applyAlignment="1">
      <alignment horizontal="left" vertical="center"/>
      <protection/>
    </xf>
    <xf numFmtId="0" fontId="8" fillId="0" borderId="34" xfId="56" applyFont="1" applyBorder="1" applyAlignment="1">
      <alignment horizontal="left" vertical="center"/>
      <protection/>
    </xf>
    <xf numFmtId="0" fontId="8" fillId="0" borderId="26" xfId="56" applyFont="1" applyBorder="1" applyAlignment="1">
      <alignment horizontal="left" vertical="center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34" xfId="56" applyFont="1" applyBorder="1" applyAlignment="1">
      <alignment horizontal="center" vertical="center" wrapText="1"/>
      <protection/>
    </xf>
    <xf numFmtId="0" fontId="8" fillId="0" borderId="26" xfId="56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5" fillId="32" borderId="35" xfId="57" applyFont="1" applyFill="1" applyBorder="1" applyAlignment="1">
      <alignment horizontal="center" vertical="center"/>
      <protection/>
    </xf>
    <xf numFmtId="0" fontId="5" fillId="32" borderId="54" xfId="57" applyFont="1" applyFill="1" applyBorder="1" applyAlignment="1">
      <alignment horizontal="center" vertical="center"/>
      <protection/>
    </xf>
    <xf numFmtId="0" fontId="5" fillId="32" borderId="38" xfId="57" applyFont="1" applyFill="1" applyBorder="1" applyAlignment="1">
      <alignment horizontal="center" vertical="center"/>
      <protection/>
    </xf>
    <xf numFmtId="0" fontId="5" fillId="0" borderId="3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0" xfId="56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/>
      <protection/>
    </xf>
    <xf numFmtId="3" fontId="8" fillId="0" borderId="69" xfId="58" applyNumberFormat="1" applyFont="1" applyBorder="1" applyAlignment="1">
      <alignment horizontal="right" vertical="center"/>
      <protection/>
    </xf>
    <xf numFmtId="3" fontId="8" fillId="0" borderId="55" xfId="58" applyNumberFormat="1" applyFont="1" applyBorder="1" applyAlignment="1">
      <alignment horizontal="right" vertical="center"/>
      <protection/>
    </xf>
    <xf numFmtId="3" fontId="8" fillId="0" borderId="70" xfId="58" applyNumberFormat="1" applyFont="1" applyBorder="1" applyAlignment="1">
      <alignment horizontal="right" vertical="center"/>
      <protection/>
    </xf>
    <xf numFmtId="0" fontId="8" fillId="34" borderId="16" xfId="58" applyFont="1" applyFill="1" applyBorder="1" applyAlignment="1">
      <alignment vertical="center"/>
      <protection/>
    </xf>
    <xf numFmtId="0" fontId="8" fillId="34" borderId="22" xfId="58" applyFont="1" applyFill="1" applyBorder="1" applyAlignment="1">
      <alignment vertical="center"/>
      <protection/>
    </xf>
    <xf numFmtId="0" fontId="8" fillId="34" borderId="53" xfId="58" applyFont="1" applyFill="1" applyBorder="1" applyAlignment="1">
      <alignment vertical="center"/>
      <protection/>
    </xf>
    <xf numFmtId="0" fontId="8" fillId="0" borderId="71" xfId="58" applyFont="1" applyBorder="1" applyAlignment="1">
      <alignment horizontal="center" vertical="center"/>
      <protection/>
    </xf>
    <xf numFmtId="0" fontId="8" fillId="0" borderId="72" xfId="58" applyFont="1" applyBorder="1" applyAlignment="1">
      <alignment horizontal="center" vertical="center"/>
      <protection/>
    </xf>
    <xf numFmtId="0" fontId="8" fillId="0" borderId="46" xfId="58" applyFont="1" applyBorder="1" applyAlignment="1">
      <alignment horizontal="center" vertical="center"/>
      <protection/>
    </xf>
    <xf numFmtId="0" fontId="5" fillId="34" borderId="15" xfId="58" applyFont="1" applyFill="1" applyBorder="1" applyAlignment="1">
      <alignment vertical="center"/>
      <protection/>
    </xf>
    <xf numFmtId="0" fontId="5" fillId="34" borderId="34" xfId="58" applyFont="1" applyFill="1" applyBorder="1" applyAlignment="1">
      <alignment vertical="center"/>
      <protection/>
    </xf>
    <xf numFmtId="0" fontId="5" fillId="34" borderId="26" xfId="58" applyFont="1" applyFill="1" applyBorder="1" applyAlignment="1">
      <alignment vertical="center"/>
      <protection/>
    </xf>
    <xf numFmtId="0" fontId="5" fillId="34" borderId="43" xfId="58" applyFont="1" applyFill="1" applyBorder="1" applyAlignment="1">
      <alignment vertical="center"/>
      <protection/>
    </xf>
    <xf numFmtId="0" fontId="5" fillId="34" borderId="39" xfId="58" applyFont="1" applyFill="1" applyBorder="1" applyAlignment="1">
      <alignment vertical="center"/>
      <protection/>
    </xf>
    <xf numFmtId="0" fontId="5" fillId="34" borderId="28" xfId="58" applyFont="1" applyFill="1" applyBorder="1" applyAlignment="1">
      <alignment vertical="center"/>
      <protection/>
    </xf>
    <xf numFmtId="0" fontId="5" fillId="0" borderId="73" xfId="58" applyFont="1" applyBorder="1" applyAlignment="1">
      <alignment horizontal="center" vertical="center" wrapText="1"/>
      <protection/>
    </xf>
    <xf numFmtId="0" fontId="5" fillId="0" borderId="54" xfId="58" applyFont="1" applyBorder="1" applyAlignment="1">
      <alignment horizontal="center" vertical="center" wrapText="1"/>
      <protection/>
    </xf>
    <xf numFmtId="0" fontId="5" fillId="0" borderId="74" xfId="58" applyFont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 wrapText="1"/>
      <protection/>
    </xf>
    <xf numFmtId="0" fontId="8" fillId="0" borderId="54" xfId="58" applyFont="1" applyBorder="1" applyAlignment="1">
      <alignment horizont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49" xfId="58" applyFont="1" applyBorder="1" applyAlignment="1">
      <alignment horizontal="center" vertical="center" wrapText="1"/>
      <protection/>
    </xf>
    <xf numFmtId="0" fontId="4" fillId="32" borderId="54" xfId="57" applyFont="1" applyFill="1" applyBorder="1" applyAlignment="1">
      <alignment horizontal="center" vertical="center"/>
      <protection/>
    </xf>
    <xf numFmtId="0" fontId="4" fillId="32" borderId="3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75" xfId="57" applyFont="1" applyBorder="1" applyAlignment="1">
      <alignment horizontal="center" vertical="center" wrapText="1"/>
      <protection/>
    </xf>
    <xf numFmtId="0" fontId="8" fillId="0" borderId="29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 wrapText="1"/>
      <protection/>
    </xf>
    <xf numFmtId="0" fontId="8" fillId="0" borderId="42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57" applyFont="1" applyBorder="1" applyAlignment="1">
      <alignment horizontal="right" vertical="center"/>
      <protection/>
    </xf>
    <xf numFmtId="0" fontId="11" fillId="0" borderId="39" xfId="0" applyFont="1" applyBorder="1" applyAlignment="1">
      <alignment vertical="center"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/>
      <protection/>
    </xf>
    <xf numFmtId="0" fontId="8" fillId="0" borderId="40" xfId="57" applyFont="1" applyBorder="1" applyAlignment="1">
      <alignment horizontal="center" vertical="center" wrapText="1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2" fontId="20" fillId="0" borderId="39" xfId="4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2" borderId="36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left" vertical="center"/>
    </xf>
    <xf numFmtId="0" fontId="19" fillId="0" borderId="49" xfId="0" applyFont="1" applyFill="1" applyBorder="1" applyAlignment="1" quotePrefix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 quotePrefix="1">
      <alignment horizontal="left" vertical="center"/>
    </xf>
    <xf numFmtId="0" fontId="20" fillId="0" borderId="26" xfId="0" applyFont="1" applyFill="1" applyBorder="1" applyAlignment="1" quotePrefix="1">
      <alignment horizontal="left" vertical="center"/>
    </xf>
    <xf numFmtId="0" fontId="70" fillId="0" borderId="21" xfId="0" applyFont="1" applyBorder="1" applyAlignment="1">
      <alignment horizontal="left" vertical="center"/>
    </xf>
    <xf numFmtId="0" fontId="70" fillId="0" borderId="53" xfId="0" applyFont="1" applyBorder="1" applyAlignment="1">
      <alignment horizontal="left" vertical="center"/>
    </xf>
    <xf numFmtId="172" fontId="5" fillId="0" borderId="49" xfId="46" applyNumberFormat="1" applyFont="1" applyBorder="1" applyAlignment="1" quotePrefix="1">
      <alignment horizontal="center" vertical="center" wrapText="1"/>
    </xf>
    <xf numFmtId="172" fontId="5" fillId="0" borderId="55" xfId="46" applyNumberFormat="1" applyFont="1" applyBorder="1" applyAlignment="1">
      <alignment horizontal="center" vertical="center" wrapText="1"/>
    </xf>
    <xf numFmtId="172" fontId="5" fillId="0" borderId="56" xfId="46" applyNumberFormat="1" applyFont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Normál_mellékletek Magdina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%20k&#246;lts&#233;gvet&#233;s\&#214;SSZEVONT%20V&#193;ROSI%20KV%202018%20B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6">
        <row r="42">
          <cell r="D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M3" sqref="M3"/>
    </sheetView>
  </sheetViews>
  <sheetFormatPr defaultColWidth="9.140625" defaultRowHeight="12.75"/>
  <cols>
    <col min="1" max="1" width="5.140625" style="97" customWidth="1"/>
    <col min="2" max="2" width="32.8515625" style="97" customWidth="1"/>
    <col min="3" max="3" width="15.421875" style="97" bestFit="1" customWidth="1"/>
    <col min="4" max="4" width="15.421875" style="97" customWidth="1"/>
    <col min="5" max="7" width="13.8515625" style="97" customWidth="1"/>
    <col min="8" max="8" width="16.57421875" style="97" customWidth="1"/>
    <col min="9" max="9" width="16.7109375" style="97" customWidth="1"/>
    <col min="10" max="10" width="15.57421875" style="97" customWidth="1"/>
    <col min="11" max="11" width="15.00390625" style="97" customWidth="1"/>
    <col min="12" max="12" width="18.57421875" style="97" customWidth="1"/>
    <col min="13" max="13" width="16.140625" style="97" customWidth="1"/>
    <col min="14" max="14" width="15.8515625" style="97" customWidth="1"/>
    <col min="15" max="16384" width="9.140625" style="97" customWidth="1"/>
  </cols>
  <sheetData>
    <row r="1" spans="1:14" s="386" customFormat="1" ht="15.75">
      <c r="A1" s="385"/>
      <c r="B1" s="385"/>
      <c r="C1" s="385"/>
      <c r="D1" s="385"/>
      <c r="E1" s="385"/>
      <c r="F1" s="385"/>
      <c r="G1" s="385"/>
      <c r="I1" s="210"/>
      <c r="J1" s="210"/>
      <c r="K1" s="210"/>
      <c r="L1" s="210"/>
      <c r="N1" s="217" t="s">
        <v>474</v>
      </c>
    </row>
    <row r="2" spans="1:12" ht="15.75">
      <c r="A2" s="210"/>
      <c r="B2" s="502"/>
      <c r="C2" s="502"/>
      <c r="D2" s="502"/>
      <c r="E2" s="502"/>
      <c r="F2" s="387"/>
      <c r="I2" s="503"/>
      <c r="J2" s="503"/>
      <c r="K2" s="503"/>
      <c r="L2" s="503"/>
    </row>
    <row r="3" spans="1:12" ht="26.25" customHeight="1">
      <c r="A3" s="210"/>
      <c r="B3" s="504" t="s">
        <v>364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4" ht="15.75">
      <c r="A4" s="210"/>
      <c r="M4" s="388"/>
      <c r="N4" s="97" t="s">
        <v>243</v>
      </c>
    </row>
    <row r="5" spans="1:13" ht="15.75">
      <c r="A5" s="210"/>
      <c r="L5" s="207"/>
      <c r="M5" s="388"/>
    </row>
    <row r="6" spans="1:14" ht="16.5" thickBot="1">
      <c r="A6" s="211"/>
      <c r="B6" s="389" t="s">
        <v>0</v>
      </c>
      <c r="C6" s="389" t="s">
        <v>1</v>
      </c>
      <c r="D6" s="389" t="s">
        <v>2</v>
      </c>
      <c r="E6" s="389" t="s">
        <v>3</v>
      </c>
      <c r="F6" s="389" t="s">
        <v>4</v>
      </c>
      <c r="G6" s="389" t="s">
        <v>334</v>
      </c>
      <c r="H6" s="389" t="s">
        <v>81</v>
      </c>
      <c r="I6" s="389" t="s">
        <v>6</v>
      </c>
      <c r="J6" s="389" t="s">
        <v>7</v>
      </c>
      <c r="K6" s="389" t="s">
        <v>39</v>
      </c>
      <c r="L6" s="390" t="s">
        <v>8</v>
      </c>
      <c r="M6" s="389" t="s">
        <v>92</v>
      </c>
      <c r="N6" s="389" t="s">
        <v>40</v>
      </c>
    </row>
    <row r="7" spans="1:14" ht="33.75" customHeight="1">
      <c r="A7" s="499" t="s">
        <v>10</v>
      </c>
      <c r="B7" s="505" t="s">
        <v>11</v>
      </c>
      <c r="C7" s="497" t="s">
        <v>12</v>
      </c>
      <c r="D7" s="497"/>
      <c r="E7" s="497"/>
      <c r="F7" s="497"/>
      <c r="G7" s="497"/>
      <c r="H7" s="497"/>
      <c r="I7" s="497" t="s">
        <v>168</v>
      </c>
      <c r="J7" s="494" t="s">
        <v>13</v>
      </c>
      <c r="K7" s="495"/>
      <c r="L7" s="496"/>
      <c r="M7" s="487" t="s">
        <v>225</v>
      </c>
      <c r="N7" s="490" t="s">
        <v>14</v>
      </c>
    </row>
    <row r="8" spans="1:14" ht="32.25" customHeight="1">
      <c r="A8" s="500"/>
      <c r="B8" s="506"/>
      <c r="C8" s="492" t="s">
        <v>267</v>
      </c>
      <c r="D8" s="492" t="s">
        <v>268</v>
      </c>
      <c r="E8" s="492" t="s">
        <v>269</v>
      </c>
      <c r="F8" s="492" t="s">
        <v>272</v>
      </c>
      <c r="G8" s="493" t="s">
        <v>270</v>
      </c>
      <c r="H8" s="493"/>
      <c r="I8" s="493"/>
      <c r="J8" s="492" t="s">
        <v>273</v>
      </c>
      <c r="K8" s="492" t="s">
        <v>274</v>
      </c>
      <c r="L8" s="130" t="s">
        <v>270</v>
      </c>
      <c r="M8" s="488"/>
      <c r="N8" s="491"/>
    </row>
    <row r="9" spans="1:14" ht="159" customHeight="1">
      <c r="A9" s="501"/>
      <c r="B9" s="506"/>
      <c r="C9" s="492"/>
      <c r="D9" s="492"/>
      <c r="E9" s="492"/>
      <c r="F9" s="492"/>
      <c r="G9" s="256" t="s">
        <v>313</v>
      </c>
      <c r="H9" s="257" t="s">
        <v>271</v>
      </c>
      <c r="I9" s="493"/>
      <c r="J9" s="492"/>
      <c r="K9" s="492"/>
      <c r="L9" s="94" t="s">
        <v>314</v>
      </c>
      <c r="M9" s="489"/>
      <c r="N9" s="491"/>
    </row>
    <row r="10" spans="1:14" ht="36.75" customHeight="1">
      <c r="A10" s="50" t="s">
        <v>15</v>
      </c>
      <c r="B10" s="131" t="s">
        <v>226</v>
      </c>
      <c r="C10" s="100"/>
      <c r="D10" s="100"/>
      <c r="E10" s="100">
        <v>71746000</v>
      </c>
      <c r="F10" s="100">
        <v>638010049</v>
      </c>
      <c r="G10" s="100">
        <v>0</v>
      </c>
      <c r="H10" s="100">
        <v>87862249</v>
      </c>
      <c r="I10" s="100">
        <f aca="true" t="shared" si="0" ref="I10:I16">SUM(C10:H10)</f>
        <v>797618298</v>
      </c>
      <c r="J10" s="100"/>
      <c r="K10" s="100"/>
      <c r="L10" s="100"/>
      <c r="M10" s="104">
        <f aca="true" t="shared" si="1" ref="M10:M17">SUM(J10:L10)</f>
        <v>0</v>
      </c>
      <c r="N10" s="132">
        <f aca="true" t="shared" si="2" ref="N10:N17">M10+I10</f>
        <v>797618298</v>
      </c>
    </row>
    <row r="11" spans="1:14" ht="36.75" customHeight="1">
      <c r="A11" s="50" t="s">
        <v>22</v>
      </c>
      <c r="B11" s="131" t="s">
        <v>25</v>
      </c>
      <c r="C11" s="100"/>
      <c r="D11" s="100"/>
      <c r="E11" s="100">
        <v>26252875</v>
      </c>
      <c r="F11" s="100"/>
      <c r="G11" s="100">
        <v>0</v>
      </c>
      <c r="H11" s="100">
        <v>68112837</v>
      </c>
      <c r="I11" s="100">
        <f t="shared" si="0"/>
        <v>94365712</v>
      </c>
      <c r="J11" s="100"/>
      <c r="K11" s="100"/>
      <c r="L11" s="100"/>
      <c r="M11" s="104">
        <f t="shared" si="1"/>
        <v>0</v>
      </c>
      <c r="N11" s="132">
        <f t="shared" si="2"/>
        <v>94365712</v>
      </c>
    </row>
    <row r="12" spans="1:14" ht="28.5" customHeight="1">
      <c r="A12" s="50" t="s">
        <v>23</v>
      </c>
      <c r="B12" s="131" t="s">
        <v>29</v>
      </c>
      <c r="C12" s="100"/>
      <c r="D12" s="100"/>
      <c r="E12" s="100">
        <v>1585000</v>
      </c>
      <c r="F12" s="100"/>
      <c r="G12" s="100">
        <v>0</v>
      </c>
      <c r="H12" s="100">
        <v>34859756</v>
      </c>
      <c r="I12" s="100">
        <f t="shared" si="0"/>
        <v>36444756</v>
      </c>
      <c r="J12" s="100"/>
      <c r="K12" s="100"/>
      <c r="L12" s="100"/>
      <c r="M12" s="104">
        <f t="shared" si="1"/>
        <v>0</v>
      </c>
      <c r="N12" s="132">
        <f t="shared" si="2"/>
        <v>36444756</v>
      </c>
    </row>
    <row r="13" spans="1:14" ht="26.25" customHeight="1">
      <c r="A13" s="50" t="s">
        <v>52</v>
      </c>
      <c r="B13" s="133" t="s">
        <v>27</v>
      </c>
      <c r="C13" s="100"/>
      <c r="D13" s="100"/>
      <c r="E13" s="100">
        <v>2893000</v>
      </c>
      <c r="F13" s="100"/>
      <c r="G13" s="100">
        <v>0</v>
      </c>
      <c r="H13" s="100">
        <v>17239440</v>
      </c>
      <c r="I13" s="100">
        <f t="shared" si="0"/>
        <v>20132440</v>
      </c>
      <c r="J13" s="100"/>
      <c r="K13" s="100"/>
      <c r="L13" s="100"/>
      <c r="M13" s="104">
        <f t="shared" si="1"/>
        <v>0</v>
      </c>
      <c r="N13" s="132">
        <f t="shared" si="2"/>
        <v>20132440</v>
      </c>
    </row>
    <row r="14" spans="1:14" s="136" customFormat="1" ht="38.25" customHeight="1">
      <c r="A14" s="50" t="s">
        <v>54</v>
      </c>
      <c r="B14" s="134" t="s">
        <v>30</v>
      </c>
      <c r="C14" s="113">
        <f aca="true" t="shared" si="3" ref="C14:H14">SUM(C10:C13)</f>
        <v>0</v>
      </c>
      <c r="D14" s="113">
        <f>SUM(D10:D13)</f>
        <v>0</v>
      </c>
      <c r="E14" s="113">
        <f>SUM(E10:E13)</f>
        <v>102476875</v>
      </c>
      <c r="F14" s="113">
        <f>SUM(F10:F13)</f>
        <v>638010049</v>
      </c>
      <c r="G14" s="113">
        <f t="shared" si="3"/>
        <v>0</v>
      </c>
      <c r="H14" s="113">
        <f t="shared" si="3"/>
        <v>208074282</v>
      </c>
      <c r="I14" s="113">
        <f t="shared" si="0"/>
        <v>948561206</v>
      </c>
      <c r="J14" s="113">
        <f>SUM(J10:J13)</f>
        <v>0</v>
      </c>
      <c r="K14" s="113">
        <f>SUM(K10:K13)</f>
        <v>0</v>
      </c>
      <c r="L14" s="113">
        <f>SUM(L10:L13)</f>
        <v>0</v>
      </c>
      <c r="M14" s="135">
        <f t="shared" si="1"/>
        <v>0</v>
      </c>
      <c r="N14" s="132">
        <f t="shared" si="2"/>
        <v>948561206</v>
      </c>
    </row>
    <row r="15" spans="1:14" ht="33.75" customHeight="1">
      <c r="A15" s="50" t="s">
        <v>48</v>
      </c>
      <c r="B15" s="137" t="s">
        <v>32</v>
      </c>
      <c r="C15" s="100"/>
      <c r="D15" s="100"/>
      <c r="E15" s="100">
        <v>131105015</v>
      </c>
      <c r="F15" s="100"/>
      <c r="G15" s="100">
        <v>3000000</v>
      </c>
      <c r="H15" s="100">
        <v>400728982</v>
      </c>
      <c r="I15" s="100">
        <f t="shared" si="0"/>
        <v>534833997</v>
      </c>
      <c r="J15" s="100"/>
      <c r="K15" s="100"/>
      <c r="L15" s="100"/>
      <c r="M15" s="104">
        <f t="shared" si="1"/>
        <v>0</v>
      </c>
      <c r="N15" s="132">
        <f t="shared" si="2"/>
        <v>534833997</v>
      </c>
    </row>
    <row r="16" spans="1:14" s="136" customFormat="1" ht="42.75" customHeight="1">
      <c r="A16" s="50" t="s">
        <v>24</v>
      </c>
      <c r="B16" s="137" t="s">
        <v>34</v>
      </c>
      <c r="C16" s="100">
        <f>1488130403+754</f>
        <v>1488131157</v>
      </c>
      <c r="D16" s="100">
        <v>529975000</v>
      </c>
      <c r="E16" s="100">
        <v>140551300</v>
      </c>
      <c r="F16" s="100">
        <v>219701235</v>
      </c>
      <c r="G16" s="100">
        <v>281877569</v>
      </c>
      <c r="H16" s="100">
        <v>-608803264</v>
      </c>
      <c r="I16" s="100">
        <f t="shared" si="0"/>
        <v>2051432997</v>
      </c>
      <c r="J16" s="138">
        <v>73156838</v>
      </c>
      <c r="K16" s="138">
        <v>59370000</v>
      </c>
      <c r="L16" s="100">
        <v>616793300</v>
      </c>
      <c r="M16" s="104">
        <f t="shared" si="1"/>
        <v>749320138</v>
      </c>
      <c r="N16" s="132">
        <f t="shared" si="2"/>
        <v>2800753135</v>
      </c>
    </row>
    <row r="17" spans="1:14" s="136" customFormat="1" ht="42.75" customHeight="1">
      <c r="A17" s="50" t="s">
        <v>26</v>
      </c>
      <c r="B17" s="139" t="s">
        <v>36</v>
      </c>
      <c r="C17" s="113">
        <f>C14+C15+C16</f>
        <v>1488131157</v>
      </c>
      <c r="D17" s="113">
        <f aca="true" t="shared" si="4" ref="D17:I17">D14+D15+D16</f>
        <v>529975000</v>
      </c>
      <c r="E17" s="113">
        <f t="shared" si="4"/>
        <v>374133190</v>
      </c>
      <c r="F17" s="113">
        <f t="shared" si="4"/>
        <v>857711284</v>
      </c>
      <c r="G17" s="113">
        <f t="shared" si="4"/>
        <v>284877569</v>
      </c>
      <c r="H17" s="113">
        <f t="shared" si="4"/>
        <v>0</v>
      </c>
      <c r="I17" s="113">
        <f t="shared" si="4"/>
        <v>3534828200</v>
      </c>
      <c r="J17" s="113">
        <f>SUM(J14:J16)</f>
        <v>73156838</v>
      </c>
      <c r="K17" s="113">
        <f>SUM(K14:K16)</f>
        <v>59370000</v>
      </c>
      <c r="L17" s="113">
        <f>SUM(L14:L16)</f>
        <v>616793300</v>
      </c>
      <c r="M17" s="135">
        <f t="shared" si="1"/>
        <v>749320138</v>
      </c>
      <c r="N17" s="132">
        <f t="shared" si="2"/>
        <v>4284148338</v>
      </c>
    </row>
    <row r="18" spans="2:14" s="136" customFormat="1" ht="26.25" customHeight="1">
      <c r="B18" s="97"/>
      <c r="C18" s="498"/>
      <c r="D18" s="498"/>
      <c r="E18" s="498"/>
      <c r="F18" s="391"/>
      <c r="G18" s="388"/>
      <c r="H18" s="392"/>
      <c r="I18" s="393"/>
      <c r="J18" s="388"/>
      <c r="K18" s="388"/>
      <c r="L18" s="392"/>
      <c r="M18" s="394"/>
      <c r="N18" s="394"/>
    </row>
    <row r="19" spans="2:14" s="136" customFormat="1" ht="15.75">
      <c r="B19" s="97"/>
      <c r="C19" s="387"/>
      <c r="D19" s="387"/>
      <c r="E19" s="387"/>
      <c r="F19" s="387"/>
      <c r="G19" s="388"/>
      <c r="H19" s="395"/>
      <c r="I19" s="387"/>
      <c r="J19" s="392"/>
      <c r="K19" s="392"/>
      <c r="L19" s="395"/>
      <c r="N19" s="394"/>
    </row>
    <row r="20" spans="2:14" s="136" customFormat="1" ht="15.75">
      <c r="B20" s="97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</row>
    <row r="21" spans="3:12" ht="15.75">
      <c r="C21" s="388"/>
      <c r="D21" s="388"/>
      <c r="E21" s="388"/>
      <c r="F21" s="388"/>
      <c r="G21" s="388"/>
      <c r="H21" s="388"/>
      <c r="I21" s="388"/>
      <c r="J21" s="388"/>
      <c r="K21" s="388"/>
      <c r="L21" s="388"/>
    </row>
    <row r="22" spans="3:14" ht="15.75">
      <c r="C22" s="397"/>
      <c r="D22" s="397"/>
      <c r="E22" s="397"/>
      <c r="F22" s="397"/>
      <c r="G22" s="388"/>
      <c r="H22" s="398"/>
      <c r="I22" s="388"/>
      <c r="J22" s="388"/>
      <c r="K22" s="388"/>
      <c r="L22" s="399"/>
      <c r="N22" s="267"/>
    </row>
    <row r="23" spans="3:12" ht="15.75">
      <c r="C23" s="388"/>
      <c r="D23" s="388"/>
      <c r="E23" s="388"/>
      <c r="F23" s="388"/>
      <c r="G23" s="388"/>
      <c r="H23" s="395"/>
      <c r="I23" s="388"/>
      <c r="J23" s="388"/>
      <c r="K23" s="388"/>
      <c r="L23" s="400"/>
    </row>
    <row r="24" spans="7:8" ht="15.75">
      <c r="G24" s="136"/>
      <c r="H24" s="216"/>
    </row>
    <row r="25" spans="7:8" ht="15.75">
      <c r="G25" s="136"/>
      <c r="H25" s="216"/>
    </row>
    <row r="26" spans="7:8" ht="15.75">
      <c r="G26" s="136"/>
      <c r="H26" s="216"/>
    </row>
    <row r="27" ht="15.75">
      <c r="H27" s="401"/>
    </row>
    <row r="28" ht="15.75">
      <c r="H28" s="401"/>
    </row>
    <row r="29" ht="15.75">
      <c r="H29" s="401"/>
    </row>
    <row r="30" spans="3:4" ht="15.75">
      <c r="C30" s="267"/>
      <c r="D30" s="267"/>
    </row>
    <row r="31" spans="3:4" ht="15.75">
      <c r="C31" s="267"/>
      <c r="D31" s="267"/>
    </row>
    <row r="32" spans="3:4" ht="15.75">
      <c r="C32" s="267"/>
      <c r="D32" s="267"/>
    </row>
    <row r="33" spans="3:6" ht="15.75">
      <c r="C33" s="267"/>
      <c r="D33" s="267"/>
      <c r="E33" s="267"/>
      <c r="F33" s="267"/>
    </row>
    <row r="34" spans="3:6" ht="15.75">
      <c r="C34" s="267"/>
      <c r="D34" s="267"/>
      <c r="E34" s="267"/>
      <c r="F34" s="267"/>
    </row>
    <row r="35" spans="3:6" ht="15.75">
      <c r="C35" s="267"/>
      <c r="D35" s="267"/>
      <c r="E35" s="267"/>
      <c r="F35" s="267"/>
    </row>
    <row r="36" spans="3:6" ht="15.75">
      <c r="C36" s="267"/>
      <c r="D36" s="267"/>
      <c r="E36" s="267"/>
      <c r="F36" s="267"/>
    </row>
    <row r="37" spans="3:6" ht="15.75">
      <c r="C37" s="267"/>
      <c r="D37" s="267"/>
      <c r="E37" s="267"/>
      <c r="F37" s="267"/>
    </row>
    <row r="38" spans="3:4" ht="15.75">
      <c r="C38" s="267"/>
      <c r="D38" s="267"/>
    </row>
  </sheetData>
  <sheetProtection/>
  <mergeCells count="18">
    <mergeCell ref="C18:E18"/>
    <mergeCell ref="J8:J9"/>
    <mergeCell ref="I7:I9"/>
    <mergeCell ref="D8:D9"/>
    <mergeCell ref="A7:A9"/>
    <mergeCell ref="B2:E2"/>
    <mergeCell ref="I2:L2"/>
    <mergeCell ref="B3:L3"/>
    <mergeCell ref="B7:B9"/>
    <mergeCell ref="M7:M9"/>
    <mergeCell ref="N7:N9"/>
    <mergeCell ref="E8:E9"/>
    <mergeCell ref="K8:K9"/>
    <mergeCell ref="G8:H8"/>
    <mergeCell ref="F8:F9"/>
    <mergeCell ref="J7:L7"/>
    <mergeCell ref="C7:H7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0.57421875" style="1" customWidth="1"/>
    <col min="17" max="17" width="10.8515625" style="1" customWidth="1"/>
    <col min="18" max="18" width="12.57421875" style="1" bestFit="1" customWidth="1"/>
    <col min="19" max="16384" width="9.140625" style="1" customWidth="1"/>
  </cols>
  <sheetData>
    <row r="1" spans="1:15" ht="15.75">
      <c r="A1" s="4"/>
      <c r="B1" s="631"/>
      <c r="C1" s="631"/>
      <c r="D1" s="632"/>
      <c r="E1" s="632"/>
      <c r="F1" s="632"/>
      <c r="J1" s="477"/>
      <c r="K1" s="477"/>
      <c r="L1" s="477"/>
      <c r="M1" s="477"/>
      <c r="N1" s="477"/>
      <c r="O1" s="476" t="s">
        <v>483</v>
      </c>
    </row>
    <row r="2" spans="1:15" ht="12.75">
      <c r="A2" s="4"/>
      <c r="N2" s="155"/>
      <c r="O2" s="155"/>
    </row>
    <row r="3" ht="12.75">
      <c r="A3" s="4"/>
    </row>
    <row r="4" spans="1:15" ht="20.25">
      <c r="A4" s="4"/>
      <c r="B4" s="628" t="s">
        <v>407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</row>
    <row r="5" spans="1:15" ht="20.25">
      <c r="A5" s="4"/>
      <c r="B5" s="628" t="s">
        <v>139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</row>
    <row r="6" spans="1:15" ht="20.25">
      <c r="A6" s="4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ht="19.5" customHeight="1">
      <c r="A7" s="4"/>
      <c r="B7" s="628" t="s">
        <v>133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</row>
    <row r="8" spans="1:15" ht="12.75" customHeight="1">
      <c r="A8" s="4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242"/>
      <c r="O8" s="243" t="s">
        <v>243</v>
      </c>
    </row>
    <row r="9" spans="1:15" ht="12" customHeight="1">
      <c r="A9" s="34"/>
      <c r="B9" s="34" t="s">
        <v>0</v>
      </c>
      <c r="C9" s="34" t="s">
        <v>1</v>
      </c>
      <c r="D9" s="34" t="s">
        <v>2</v>
      </c>
      <c r="E9" s="34" t="s">
        <v>3</v>
      </c>
      <c r="F9" s="34" t="s">
        <v>4</v>
      </c>
      <c r="G9" s="34" t="s">
        <v>5</v>
      </c>
      <c r="H9" s="34" t="s">
        <v>81</v>
      </c>
      <c r="I9" s="34" t="s">
        <v>6</v>
      </c>
      <c r="J9" s="34" t="s">
        <v>7</v>
      </c>
      <c r="K9" s="34" t="s">
        <v>39</v>
      </c>
      <c r="L9" s="34" t="s">
        <v>8</v>
      </c>
      <c r="M9" s="34" t="s">
        <v>92</v>
      </c>
      <c r="N9" s="34" t="s">
        <v>40</v>
      </c>
      <c r="O9" s="34" t="s">
        <v>9</v>
      </c>
    </row>
    <row r="10" spans="1:15" s="172" customFormat="1" ht="31.5" customHeight="1">
      <c r="A10" s="26" t="s">
        <v>10</v>
      </c>
      <c r="B10" s="162" t="s">
        <v>140</v>
      </c>
      <c r="C10" s="162" t="s">
        <v>141</v>
      </c>
      <c r="D10" s="163" t="s">
        <v>142</v>
      </c>
      <c r="E10" s="163" t="s">
        <v>143</v>
      </c>
      <c r="F10" s="163" t="s">
        <v>144</v>
      </c>
      <c r="G10" s="163" t="s">
        <v>145</v>
      </c>
      <c r="H10" s="163" t="s">
        <v>146</v>
      </c>
      <c r="I10" s="163" t="s">
        <v>147</v>
      </c>
      <c r="J10" s="163" t="s">
        <v>148</v>
      </c>
      <c r="K10" s="163" t="s">
        <v>149</v>
      </c>
      <c r="L10" s="163" t="s">
        <v>150</v>
      </c>
      <c r="M10" s="163" t="s">
        <v>151</v>
      </c>
      <c r="N10" s="163" t="s">
        <v>152</v>
      </c>
      <c r="O10" s="163" t="s">
        <v>153</v>
      </c>
    </row>
    <row r="11" spans="1:18" ht="24.75" customHeight="1">
      <c r="A11" s="26" t="s">
        <v>23</v>
      </c>
      <c r="B11" s="164" t="s">
        <v>154</v>
      </c>
      <c r="C11" s="165">
        <f>1!C17</f>
        <v>1488131157</v>
      </c>
      <c r="D11" s="166">
        <f>C11/12</f>
        <v>124010929.75</v>
      </c>
      <c r="E11" s="166">
        <f>D11</f>
        <v>124010929.75</v>
      </c>
      <c r="F11" s="166">
        <f aca="true" t="shared" si="0" ref="F11:O11">E11</f>
        <v>124010929.75</v>
      </c>
      <c r="G11" s="166">
        <f t="shared" si="0"/>
        <v>124010929.75</v>
      </c>
      <c r="H11" s="166">
        <f t="shared" si="0"/>
        <v>124010929.75</v>
      </c>
      <c r="I11" s="166">
        <f t="shared" si="0"/>
        <v>124010929.75</v>
      </c>
      <c r="J11" s="166">
        <f t="shared" si="0"/>
        <v>124010929.75</v>
      </c>
      <c r="K11" s="166">
        <f t="shared" si="0"/>
        <v>124010929.75</v>
      </c>
      <c r="L11" s="166">
        <f t="shared" si="0"/>
        <v>124010929.75</v>
      </c>
      <c r="M11" s="166">
        <f t="shared" si="0"/>
        <v>124010929.75</v>
      </c>
      <c r="N11" s="166">
        <f t="shared" si="0"/>
        <v>124010929.75</v>
      </c>
      <c r="O11" s="166">
        <f t="shared" si="0"/>
        <v>124010929.75</v>
      </c>
      <c r="P11" s="167"/>
      <c r="Q11" s="167"/>
      <c r="R11" s="173"/>
    </row>
    <row r="12" spans="1:17" ht="24" customHeight="1">
      <c r="A12" s="26" t="s">
        <v>22</v>
      </c>
      <c r="B12" s="164" t="s">
        <v>17</v>
      </c>
      <c r="C12" s="165">
        <f>1!D17</f>
        <v>529975000</v>
      </c>
      <c r="D12" s="166">
        <v>5000000</v>
      </c>
      <c r="E12" s="166">
        <v>5000000</v>
      </c>
      <c r="F12" s="166">
        <v>160000000</v>
      </c>
      <c r="G12" s="166">
        <v>5000000</v>
      </c>
      <c r="H12" s="166">
        <v>65000000</v>
      </c>
      <c r="I12" s="166">
        <v>5000000</v>
      </c>
      <c r="J12" s="166">
        <v>5000000</v>
      </c>
      <c r="K12" s="166">
        <v>20000000</v>
      </c>
      <c r="L12" s="166">
        <f>230795000-20066000</f>
        <v>210729000</v>
      </c>
      <c r="M12" s="166">
        <v>5000000</v>
      </c>
      <c r="N12" s="166">
        <v>19246000</v>
      </c>
      <c r="O12" s="166">
        <v>25000000</v>
      </c>
      <c r="P12" s="167"/>
      <c r="Q12" s="167"/>
    </row>
    <row r="13" spans="1:18" ht="24.75" customHeight="1">
      <c r="A13" s="26" t="s">
        <v>15</v>
      </c>
      <c r="B13" s="164" t="s">
        <v>16</v>
      </c>
      <c r="C13" s="165">
        <f>1!E17</f>
        <v>374133190</v>
      </c>
      <c r="D13" s="166">
        <f>C13/12</f>
        <v>31177765.833333332</v>
      </c>
      <c r="E13" s="166">
        <f>D13</f>
        <v>31177765.833333332</v>
      </c>
      <c r="F13" s="166">
        <f aca="true" t="shared" si="1" ref="F13:N14">E13</f>
        <v>31177765.833333332</v>
      </c>
      <c r="G13" s="166">
        <f t="shared" si="1"/>
        <v>31177765.833333332</v>
      </c>
      <c r="H13" s="166">
        <f t="shared" si="1"/>
        <v>31177765.833333332</v>
      </c>
      <c r="I13" s="166">
        <f t="shared" si="1"/>
        <v>31177765.833333332</v>
      </c>
      <c r="J13" s="166">
        <f t="shared" si="1"/>
        <v>31177765.833333332</v>
      </c>
      <c r="K13" s="166">
        <f t="shared" si="1"/>
        <v>31177765.833333332</v>
      </c>
      <c r="L13" s="166">
        <f t="shared" si="1"/>
        <v>31177765.833333332</v>
      </c>
      <c r="M13" s="166">
        <f t="shared" si="1"/>
        <v>31177765.833333332</v>
      </c>
      <c r="N13" s="166">
        <f t="shared" si="1"/>
        <v>31177765.833333332</v>
      </c>
      <c r="O13" s="166">
        <f>N13</f>
        <v>31177765.833333332</v>
      </c>
      <c r="P13" s="167"/>
      <c r="Q13" s="167"/>
      <c r="R13" s="23"/>
    </row>
    <row r="14" spans="1:17" ht="24.75" customHeight="1">
      <c r="A14" s="26" t="s">
        <v>52</v>
      </c>
      <c r="B14" s="164" t="s">
        <v>207</v>
      </c>
      <c r="C14" s="165">
        <f>1!F17</f>
        <v>857711284</v>
      </c>
      <c r="D14" s="166">
        <f>C14/12</f>
        <v>71475940.33333333</v>
      </c>
      <c r="E14" s="166">
        <f>D14</f>
        <v>71475940.33333333</v>
      </c>
      <c r="F14" s="166">
        <f t="shared" si="1"/>
        <v>71475940.33333333</v>
      </c>
      <c r="G14" s="166">
        <f t="shared" si="1"/>
        <v>71475940.33333333</v>
      </c>
      <c r="H14" s="166">
        <f t="shared" si="1"/>
        <v>71475940.33333333</v>
      </c>
      <c r="I14" s="166">
        <f t="shared" si="1"/>
        <v>71475940.33333333</v>
      </c>
      <c r="J14" s="166">
        <f t="shared" si="1"/>
        <v>71475940.33333333</v>
      </c>
      <c r="K14" s="166">
        <f t="shared" si="1"/>
        <v>71475940.33333333</v>
      </c>
      <c r="L14" s="166">
        <f t="shared" si="1"/>
        <v>71475940.33333333</v>
      </c>
      <c r="M14" s="166">
        <f t="shared" si="1"/>
        <v>71475940.33333333</v>
      </c>
      <c r="N14" s="166">
        <f t="shared" si="1"/>
        <v>71475940.33333333</v>
      </c>
      <c r="O14" s="166">
        <f>N14</f>
        <v>71475940.33333333</v>
      </c>
      <c r="P14" s="167"/>
      <c r="Q14" s="167"/>
    </row>
    <row r="15" spans="1:17" ht="29.25" customHeight="1">
      <c r="A15" s="26" t="s">
        <v>48</v>
      </c>
      <c r="B15" s="164" t="s">
        <v>165</v>
      </c>
      <c r="C15" s="165">
        <f>1!J17</f>
        <v>73156838</v>
      </c>
      <c r="D15" s="166">
        <f>C15/12</f>
        <v>6096403.166666667</v>
      </c>
      <c r="E15" s="166">
        <f>D15</f>
        <v>6096403.166666667</v>
      </c>
      <c r="F15" s="166">
        <f aca="true" t="shared" si="2" ref="F15:N15">E15</f>
        <v>6096403.166666667</v>
      </c>
      <c r="G15" s="166">
        <f t="shared" si="2"/>
        <v>6096403.166666667</v>
      </c>
      <c r="H15" s="166">
        <f t="shared" si="2"/>
        <v>6096403.166666667</v>
      </c>
      <c r="I15" s="166">
        <f t="shared" si="2"/>
        <v>6096403.166666667</v>
      </c>
      <c r="J15" s="166">
        <f t="shared" si="2"/>
        <v>6096403.166666667</v>
      </c>
      <c r="K15" s="166">
        <f t="shared" si="2"/>
        <v>6096403.166666667</v>
      </c>
      <c r="L15" s="166">
        <f t="shared" si="2"/>
        <v>6096403.166666667</v>
      </c>
      <c r="M15" s="166">
        <f t="shared" si="2"/>
        <v>6096403.166666667</v>
      </c>
      <c r="N15" s="166">
        <f t="shared" si="2"/>
        <v>6096403.166666667</v>
      </c>
      <c r="O15" s="166">
        <f>N15</f>
        <v>6096403.166666667</v>
      </c>
      <c r="P15" s="167"/>
      <c r="Q15" s="167"/>
    </row>
    <row r="16" spans="1:17" ht="24.75" customHeight="1">
      <c r="A16" s="26" t="s">
        <v>24</v>
      </c>
      <c r="B16" s="164" t="s">
        <v>21</v>
      </c>
      <c r="C16" s="165">
        <f>1!K17</f>
        <v>59370000</v>
      </c>
      <c r="D16" s="166">
        <f>C16/12</f>
        <v>4947500</v>
      </c>
      <c r="E16" s="166">
        <f>D16</f>
        <v>4947500</v>
      </c>
      <c r="F16" s="166">
        <f aca="true" t="shared" si="3" ref="F16:O16">E16</f>
        <v>4947500</v>
      </c>
      <c r="G16" s="166">
        <f t="shared" si="3"/>
        <v>4947500</v>
      </c>
      <c r="H16" s="166">
        <f t="shared" si="3"/>
        <v>4947500</v>
      </c>
      <c r="I16" s="166">
        <f t="shared" si="3"/>
        <v>4947500</v>
      </c>
      <c r="J16" s="166">
        <f t="shared" si="3"/>
        <v>4947500</v>
      </c>
      <c r="K16" s="166">
        <f t="shared" si="3"/>
        <v>4947500</v>
      </c>
      <c r="L16" s="166">
        <f t="shared" si="3"/>
        <v>4947500</v>
      </c>
      <c r="M16" s="166">
        <f t="shared" si="3"/>
        <v>4947500</v>
      </c>
      <c r="N16" s="166">
        <f t="shared" si="3"/>
        <v>4947500</v>
      </c>
      <c r="O16" s="166">
        <f t="shared" si="3"/>
        <v>4947500</v>
      </c>
      <c r="P16" s="167"/>
      <c r="Q16" s="167"/>
    </row>
    <row r="17" spans="1:17" ht="33.75" customHeight="1">
      <c r="A17" s="26" t="s">
        <v>26</v>
      </c>
      <c r="B17" s="164" t="s">
        <v>316</v>
      </c>
      <c r="C17" s="165">
        <f>1!G17+1!H17+1!L17</f>
        <v>901670869</v>
      </c>
      <c r="D17" s="166">
        <v>166553799</v>
      </c>
      <c r="E17" s="166">
        <v>107028552</v>
      </c>
      <c r="F17" s="166"/>
      <c r="G17" s="166">
        <v>81172252</v>
      </c>
      <c r="H17" s="166">
        <v>16083757</v>
      </c>
      <c r="I17" s="166">
        <v>63884556</v>
      </c>
      <c r="J17" s="166">
        <v>112028552</v>
      </c>
      <c r="K17" s="166">
        <v>76172252</v>
      </c>
      <c r="L17" s="166">
        <v>34299257</v>
      </c>
      <c r="M17" s="166">
        <v>119437734</v>
      </c>
      <c r="N17" s="166">
        <v>66926252</v>
      </c>
      <c r="O17" s="166">
        <v>58083906</v>
      </c>
      <c r="P17" s="167"/>
      <c r="Q17" s="167"/>
    </row>
    <row r="18" spans="1:17" s="172" customFormat="1" ht="24.75" customHeight="1">
      <c r="A18" s="26" t="s">
        <v>31</v>
      </c>
      <c r="B18" s="170" t="s">
        <v>97</v>
      </c>
      <c r="C18" s="165">
        <f aca="true" t="shared" si="4" ref="C18:O18">SUM(C11:C17)</f>
        <v>4284148338</v>
      </c>
      <c r="D18" s="165">
        <f t="shared" si="4"/>
        <v>409262338.0833334</v>
      </c>
      <c r="E18" s="165">
        <f t="shared" si="4"/>
        <v>349737091.0833334</v>
      </c>
      <c r="F18" s="165">
        <f t="shared" si="4"/>
        <v>397708539.0833333</v>
      </c>
      <c r="G18" s="165">
        <f t="shared" si="4"/>
        <v>323880791.0833334</v>
      </c>
      <c r="H18" s="165">
        <f t="shared" si="4"/>
        <v>318792296.0833334</v>
      </c>
      <c r="I18" s="165">
        <f t="shared" si="4"/>
        <v>306593095.0833334</v>
      </c>
      <c r="J18" s="165">
        <f t="shared" si="4"/>
        <v>354737091.0833334</v>
      </c>
      <c r="K18" s="165">
        <f t="shared" si="4"/>
        <v>333880791.0833334</v>
      </c>
      <c r="L18" s="165">
        <f t="shared" si="4"/>
        <v>482736796.0833333</v>
      </c>
      <c r="M18" s="165">
        <f t="shared" si="4"/>
        <v>362146273.0833334</v>
      </c>
      <c r="N18" s="165">
        <f t="shared" si="4"/>
        <v>323880791.0833334</v>
      </c>
      <c r="O18" s="165">
        <f t="shared" si="4"/>
        <v>320792445.0833334</v>
      </c>
      <c r="P18" s="167"/>
      <c r="Q18" s="167"/>
    </row>
    <row r="19" spans="4:15" ht="12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6" ht="12.75"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</row>
    <row r="21" spans="4:15" ht="12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4:15" ht="12.75"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4:15" ht="12.75">
      <c r="D23" s="3"/>
      <c r="E23" s="167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2.75"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4:15" ht="12.75">
      <c r="D25" s="16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7" spans="10:23" ht="20.25"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27"/>
      <c r="N33" s="629"/>
      <c r="O33" s="629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4"/>
      <c r="O34" s="24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4"/>
      <c r="O35" s="24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2.5"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</row>
    <row r="38" spans="2:15" ht="20.25"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</row>
    <row r="39" spans="2:15" ht="20.2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2:15" ht="20.25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2:15" ht="20.25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2:1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27"/>
      <c r="O42" s="627"/>
    </row>
    <row r="43" spans="2:15" ht="12.75">
      <c r="B43" s="177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2:15" ht="24.75" customHeight="1">
      <c r="B44" s="179"/>
      <c r="C44" s="174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2:15" ht="24.75" customHeight="1">
      <c r="B45" s="179"/>
      <c r="C45" s="174"/>
      <c r="D45" s="181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2:15" ht="24.75" customHeight="1">
      <c r="B46" s="179"/>
      <c r="C46" s="174"/>
      <c r="D46" s="181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2:15" ht="24.75" customHeight="1">
      <c r="B47" s="179"/>
      <c r="C47" s="174"/>
      <c r="D47" s="181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2:15" ht="24.75" customHeight="1">
      <c r="B48" s="179"/>
      <c r="C48" s="174"/>
      <c r="D48" s="181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</row>
    <row r="49" spans="2:15" ht="24.75" customHeight="1">
      <c r="B49" s="179"/>
      <c r="C49" s="174"/>
      <c r="D49" s="181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  <row r="50" spans="2:15" ht="24.75" customHeight="1">
      <c r="B50" s="179"/>
      <c r="C50" s="174"/>
      <c r="D50" s="181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5" ht="24.75" customHeight="1">
      <c r="B51" s="179"/>
      <c r="C51" s="174"/>
      <c r="D51" s="181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</row>
    <row r="52" spans="2:15" ht="24.75" customHeight="1">
      <c r="B52" s="182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</row>
  </sheetData>
  <sheetProtection/>
  <mergeCells count="8">
    <mergeCell ref="N42:O42"/>
    <mergeCell ref="B7:O7"/>
    <mergeCell ref="M33:O33"/>
    <mergeCell ref="B37:O37"/>
    <mergeCell ref="B1:F1"/>
    <mergeCell ref="B4:O4"/>
    <mergeCell ref="B5:O5"/>
    <mergeCell ref="B38:O3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zoomScalePageLayoutView="0" workbookViewId="0" topLeftCell="B1">
      <selection activeCell="O1" sqref="O1"/>
    </sheetView>
  </sheetViews>
  <sheetFormatPr defaultColWidth="9.140625" defaultRowHeight="12.75"/>
  <cols>
    <col min="1" max="1" width="6.00390625" style="1" customWidth="1"/>
    <col min="2" max="2" width="23.140625" style="1" customWidth="1"/>
    <col min="3" max="3" width="12.7109375" style="1" bestFit="1" customWidth="1"/>
    <col min="4" max="15" width="12.140625" style="1" customWidth="1"/>
    <col min="16" max="16" width="16.7109375" style="1" customWidth="1"/>
    <col min="17" max="17" width="13.57421875" style="1" customWidth="1"/>
    <col min="18" max="20" width="9.140625" style="1" customWidth="1"/>
    <col min="21" max="16384" width="9.140625" style="1" customWidth="1"/>
  </cols>
  <sheetData>
    <row r="1" spans="1:15" ht="15.75">
      <c r="A1" s="4"/>
      <c r="B1" s="631"/>
      <c r="C1" s="631"/>
      <c r="D1" s="632"/>
      <c r="E1" s="632"/>
      <c r="F1" s="632"/>
      <c r="J1" s="477"/>
      <c r="K1" s="477"/>
      <c r="L1" s="477"/>
      <c r="M1" s="477"/>
      <c r="N1" s="477"/>
      <c r="O1" s="476" t="s">
        <v>484</v>
      </c>
    </row>
    <row r="2" ht="12.75">
      <c r="A2" s="4"/>
    </row>
    <row r="3" ht="12.75">
      <c r="A3" s="4"/>
    </row>
    <row r="4" spans="1:15" ht="20.25">
      <c r="A4" s="4"/>
      <c r="B4" s="628" t="s">
        <v>407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</row>
    <row r="5" spans="1:15" ht="20.25">
      <c r="A5" s="4"/>
      <c r="B5" s="628" t="s">
        <v>155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</row>
    <row r="6" spans="1:15" ht="19.5" customHeight="1">
      <c r="A6" s="4"/>
      <c r="B6" s="628" t="s">
        <v>133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</row>
    <row r="7" spans="1:15" ht="12.75" customHeight="1">
      <c r="A7" s="4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232"/>
      <c r="N7" s="232"/>
      <c r="O7" s="207" t="s">
        <v>243</v>
      </c>
    </row>
    <row r="8" spans="1:15" ht="12.75" customHeight="1">
      <c r="A8" s="4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2.75">
      <c r="A9" s="5"/>
      <c r="B9" s="34" t="s">
        <v>0</v>
      </c>
      <c r="C9" s="34" t="s">
        <v>1</v>
      </c>
      <c r="D9" s="34" t="s">
        <v>2</v>
      </c>
      <c r="E9" s="34" t="s">
        <v>3</v>
      </c>
      <c r="F9" s="34" t="s">
        <v>4</v>
      </c>
      <c r="G9" s="34" t="s">
        <v>5</v>
      </c>
      <c r="H9" s="34" t="s">
        <v>81</v>
      </c>
      <c r="I9" s="34" t="s">
        <v>6</v>
      </c>
      <c r="J9" s="34" t="s">
        <v>7</v>
      </c>
      <c r="K9" s="34" t="s">
        <v>39</v>
      </c>
      <c r="L9" s="34" t="s">
        <v>8</v>
      </c>
      <c r="M9" s="34" t="s">
        <v>92</v>
      </c>
      <c r="N9" s="34" t="s">
        <v>40</v>
      </c>
      <c r="O9" s="34" t="s">
        <v>9</v>
      </c>
    </row>
    <row r="10" spans="1:15" ht="25.5">
      <c r="A10" s="161" t="s">
        <v>10</v>
      </c>
      <c r="B10" s="162" t="s">
        <v>156</v>
      </c>
      <c r="C10" s="162" t="s">
        <v>141</v>
      </c>
      <c r="D10" s="163" t="s">
        <v>142</v>
      </c>
      <c r="E10" s="163" t="s">
        <v>143</v>
      </c>
      <c r="F10" s="163" t="s">
        <v>144</v>
      </c>
      <c r="G10" s="163" t="s">
        <v>145</v>
      </c>
      <c r="H10" s="163" t="s">
        <v>146</v>
      </c>
      <c r="I10" s="163" t="s">
        <v>147</v>
      </c>
      <c r="J10" s="163" t="s">
        <v>148</v>
      </c>
      <c r="K10" s="163" t="s">
        <v>149</v>
      </c>
      <c r="L10" s="163" t="s">
        <v>150</v>
      </c>
      <c r="M10" s="163" t="s">
        <v>151</v>
      </c>
      <c r="N10" s="163" t="s">
        <v>152</v>
      </c>
      <c r="O10" s="163" t="s">
        <v>153</v>
      </c>
    </row>
    <row r="11" spans="1:17" ht="27" customHeight="1">
      <c r="A11" s="161" t="s">
        <v>15</v>
      </c>
      <c r="B11" s="164" t="s">
        <v>42</v>
      </c>
      <c r="C11" s="165">
        <f>2!C17</f>
        <v>1104299244</v>
      </c>
      <c r="D11" s="166">
        <v>92024937</v>
      </c>
      <c r="E11" s="166">
        <f>D11</f>
        <v>92024937</v>
      </c>
      <c r="F11" s="166">
        <f aca="true" t="shared" si="0" ref="F11:N11">E11</f>
        <v>92024937</v>
      </c>
      <c r="G11" s="166">
        <f t="shared" si="0"/>
        <v>92024937</v>
      </c>
      <c r="H11" s="166">
        <f t="shared" si="0"/>
        <v>92024937</v>
      </c>
      <c r="I11" s="166">
        <f t="shared" si="0"/>
        <v>92024937</v>
      </c>
      <c r="J11" s="166">
        <f t="shared" si="0"/>
        <v>92024937</v>
      </c>
      <c r="K11" s="166">
        <f t="shared" si="0"/>
        <v>92024937</v>
      </c>
      <c r="L11" s="166">
        <f t="shared" si="0"/>
        <v>92024937</v>
      </c>
      <c r="M11" s="166">
        <f t="shared" si="0"/>
        <v>92024937</v>
      </c>
      <c r="N11" s="166">
        <f t="shared" si="0"/>
        <v>92024937</v>
      </c>
      <c r="O11" s="166">
        <f>N11</f>
        <v>92024937</v>
      </c>
      <c r="P11" s="167"/>
      <c r="Q11" s="167"/>
    </row>
    <row r="12" spans="1:17" ht="27" customHeight="1">
      <c r="A12" s="161" t="s">
        <v>22</v>
      </c>
      <c r="B12" s="164" t="s">
        <v>157</v>
      </c>
      <c r="C12" s="165">
        <f>2!D17</f>
        <v>182017283</v>
      </c>
      <c r="D12" s="166">
        <f>C12/12</f>
        <v>15168106.916666666</v>
      </c>
      <c r="E12" s="166">
        <f aca="true" t="shared" si="1" ref="E12:N13">D12</f>
        <v>15168106.916666666</v>
      </c>
      <c r="F12" s="166">
        <f t="shared" si="1"/>
        <v>15168106.916666666</v>
      </c>
      <c r="G12" s="166">
        <f t="shared" si="1"/>
        <v>15168106.916666666</v>
      </c>
      <c r="H12" s="166">
        <f t="shared" si="1"/>
        <v>15168106.916666666</v>
      </c>
      <c r="I12" s="166">
        <f t="shared" si="1"/>
        <v>15168106.916666666</v>
      </c>
      <c r="J12" s="166">
        <f t="shared" si="1"/>
        <v>15168106.916666666</v>
      </c>
      <c r="K12" s="166">
        <f t="shared" si="1"/>
        <v>15168106.916666666</v>
      </c>
      <c r="L12" s="166">
        <f t="shared" si="1"/>
        <v>15168106.916666666</v>
      </c>
      <c r="M12" s="166">
        <f t="shared" si="1"/>
        <v>15168106.916666666</v>
      </c>
      <c r="N12" s="166">
        <f t="shared" si="1"/>
        <v>15168106.916666666</v>
      </c>
      <c r="O12" s="166">
        <f>N12</f>
        <v>15168106.916666666</v>
      </c>
      <c r="P12" s="167"/>
      <c r="Q12" s="167"/>
    </row>
    <row r="13" spans="1:17" s="4" customFormat="1" ht="27" customHeight="1">
      <c r="A13" s="161" t="s">
        <v>23</v>
      </c>
      <c r="B13" s="168" t="s">
        <v>166</v>
      </c>
      <c r="C13" s="169">
        <f>2!E17</f>
        <v>817061931</v>
      </c>
      <c r="D13" s="166">
        <f>C13/12</f>
        <v>68088494.25</v>
      </c>
      <c r="E13" s="166">
        <f t="shared" si="1"/>
        <v>68088494.25</v>
      </c>
      <c r="F13" s="166">
        <f aca="true" t="shared" si="2" ref="F13:G15">E13</f>
        <v>68088494.25</v>
      </c>
      <c r="G13" s="166">
        <f t="shared" si="2"/>
        <v>68088494.25</v>
      </c>
      <c r="H13" s="166">
        <v>38000000</v>
      </c>
      <c r="I13" s="166">
        <f>H13</f>
        <v>38000000</v>
      </c>
      <c r="J13" s="166">
        <f>E13</f>
        <v>68088494.25</v>
      </c>
      <c r="K13" s="166">
        <f>J13</f>
        <v>68088494.25</v>
      </c>
      <c r="L13" s="166">
        <v>120000000</v>
      </c>
      <c r="M13" s="166">
        <v>76353977</v>
      </c>
      <c r="N13" s="166">
        <f>E13</f>
        <v>68088494.25</v>
      </c>
      <c r="O13" s="166">
        <f>N13</f>
        <v>68088494.25</v>
      </c>
      <c r="P13" s="167"/>
      <c r="Q13" s="167"/>
    </row>
    <row r="14" spans="1:17" ht="27" customHeight="1">
      <c r="A14" s="161" t="s">
        <v>54</v>
      </c>
      <c r="B14" s="164" t="s">
        <v>208</v>
      </c>
      <c r="C14" s="165">
        <f>2!F17</f>
        <v>115700000</v>
      </c>
      <c r="D14" s="166">
        <f>C14/12</f>
        <v>9641666.666666666</v>
      </c>
      <c r="E14" s="166">
        <f>D14</f>
        <v>9641666.666666666</v>
      </c>
      <c r="F14" s="166">
        <f t="shared" si="2"/>
        <v>9641666.666666666</v>
      </c>
      <c r="G14" s="166">
        <f t="shared" si="2"/>
        <v>9641666.666666666</v>
      </c>
      <c r="H14" s="166">
        <f>G14</f>
        <v>9641666.666666666</v>
      </c>
      <c r="I14" s="166">
        <f>H14</f>
        <v>9641666.666666666</v>
      </c>
      <c r="J14" s="166">
        <f>I14</f>
        <v>9641666.666666666</v>
      </c>
      <c r="K14" s="166">
        <f>J14</f>
        <v>9641666.666666666</v>
      </c>
      <c r="L14" s="166">
        <f aca="true" t="shared" si="3" ref="L14:N15">K14</f>
        <v>9641666.666666666</v>
      </c>
      <c r="M14" s="166">
        <f t="shared" si="3"/>
        <v>9641666.666666666</v>
      </c>
      <c r="N14" s="166">
        <f t="shared" si="3"/>
        <v>9641666.666666666</v>
      </c>
      <c r="O14" s="166">
        <f>N14</f>
        <v>9641666.666666666</v>
      </c>
      <c r="P14" s="167"/>
      <c r="Q14" s="167"/>
    </row>
    <row r="15" spans="1:17" ht="31.5" customHeight="1">
      <c r="A15" s="161" t="s">
        <v>52</v>
      </c>
      <c r="B15" s="164" t="s">
        <v>158</v>
      </c>
      <c r="C15" s="165">
        <f>2!G17</f>
        <v>1083872961</v>
      </c>
      <c r="D15" s="166">
        <f>C15/12</f>
        <v>90322746.75</v>
      </c>
      <c r="E15" s="166">
        <f>D15</f>
        <v>90322746.75</v>
      </c>
      <c r="F15" s="166">
        <f t="shared" si="2"/>
        <v>90322746.75</v>
      </c>
      <c r="G15" s="166">
        <f t="shared" si="2"/>
        <v>90322746.75</v>
      </c>
      <c r="H15" s="166">
        <f>G15</f>
        <v>90322746.75</v>
      </c>
      <c r="I15" s="166">
        <f>H15</f>
        <v>90322746.75</v>
      </c>
      <c r="J15" s="166">
        <f>I15</f>
        <v>90322746.75</v>
      </c>
      <c r="K15" s="166">
        <f>J15</f>
        <v>90322746.75</v>
      </c>
      <c r="L15" s="166">
        <f t="shared" si="3"/>
        <v>90322746.75</v>
      </c>
      <c r="M15" s="166">
        <f t="shared" si="3"/>
        <v>90322746.75</v>
      </c>
      <c r="N15" s="166">
        <f t="shared" si="3"/>
        <v>90322746.75</v>
      </c>
      <c r="O15" s="166">
        <f>N15</f>
        <v>90322746.75</v>
      </c>
      <c r="P15" s="167"/>
      <c r="Q15" s="167"/>
    </row>
    <row r="16" spans="1:17" ht="27" customHeight="1">
      <c r="A16" s="161" t="s">
        <v>48</v>
      </c>
      <c r="B16" s="164" t="s">
        <v>190</v>
      </c>
      <c r="C16" s="165">
        <f>2!I17</f>
        <v>59525247</v>
      </c>
      <c r="D16" s="166">
        <v>59525247</v>
      </c>
      <c r="E16" s="166">
        <v>0</v>
      </c>
      <c r="F16" s="166">
        <v>0</v>
      </c>
      <c r="G16" s="171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7"/>
      <c r="Q16" s="167"/>
    </row>
    <row r="17" spans="1:17" ht="36" customHeight="1">
      <c r="A17" s="161" t="s">
        <v>24</v>
      </c>
      <c r="B17" s="164" t="s">
        <v>159</v>
      </c>
      <c r="C17" s="165">
        <f>2!K17+2!L17</f>
        <v>43617315</v>
      </c>
      <c r="D17" s="166">
        <f>C17/12</f>
        <v>3634776.25</v>
      </c>
      <c r="E17" s="166">
        <f>D17</f>
        <v>3634776.25</v>
      </c>
      <c r="F17" s="166">
        <f aca="true" t="shared" si="4" ref="F17:O17">E17</f>
        <v>3634776.25</v>
      </c>
      <c r="G17" s="166">
        <f t="shared" si="4"/>
        <v>3634776.25</v>
      </c>
      <c r="H17" s="166">
        <f t="shared" si="4"/>
        <v>3634776.25</v>
      </c>
      <c r="I17" s="166">
        <f t="shared" si="4"/>
        <v>3634776.25</v>
      </c>
      <c r="J17" s="166">
        <f t="shared" si="4"/>
        <v>3634776.25</v>
      </c>
      <c r="K17" s="166">
        <f t="shared" si="4"/>
        <v>3634776.25</v>
      </c>
      <c r="L17" s="166">
        <f t="shared" si="4"/>
        <v>3634776.25</v>
      </c>
      <c r="M17" s="166">
        <f t="shared" si="4"/>
        <v>3634776.25</v>
      </c>
      <c r="N17" s="166">
        <f t="shared" si="4"/>
        <v>3634776.25</v>
      </c>
      <c r="O17" s="166">
        <f t="shared" si="4"/>
        <v>3634776.25</v>
      </c>
      <c r="P17" s="167"/>
      <c r="Q17" s="167"/>
    </row>
    <row r="18" spans="1:17" ht="27" customHeight="1">
      <c r="A18" s="161" t="s">
        <v>26</v>
      </c>
      <c r="B18" s="164" t="s">
        <v>160</v>
      </c>
      <c r="C18" s="165">
        <f>2!H17+2!M17</f>
        <v>850276357</v>
      </c>
      <c r="D18" s="166">
        <v>70856363</v>
      </c>
      <c r="E18" s="166">
        <f>D18</f>
        <v>70856363</v>
      </c>
      <c r="F18" s="166">
        <v>111883248</v>
      </c>
      <c r="G18" s="166">
        <v>45000000</v>
      </c>
      <c r="H18" s="166">
        <v>70000000</v>
      </c>
      <c r="I18" s="166">
        <v>50856300</v>
      </c>
      <c r="J18" s="166">
        <v>75856300</v>
      </c>
      <c r="K18" s="166">
        <v>55000000</v>
      </c>
      <c r="L18" s="166">
        <v>145000000</v>
      </c>
      <c r="M18" s="166">
        <v>75000000</v>
      </c>
      <c r="N18" s="166">
        <v>45000000</v>
      </c>
      <c r="O18" s="166">
        <v>34967783</v>
      </c>
      <c r="P18" s="167"/>
      <c r="Q18" s="167"/>
    </row>
    <row r="19" spans="1:17" ht="27" customHeight="1">
      <c r="A19" s="161"/>
      <c r="B19" s="164" t="s">
        <v>315</v>
      </c>
      <c r="C19" s="165">
        <f>2!N17</f>
        <v>27778000</v>
      </c>
      <c r="D19" s="166"/>
      <c r="E19" s="166"/>
      <c r="F19" s="166">
        <v>6944500</v>
      </c>
      <c r="G19" s="166"/>
      <c r="H19" s="166"/>
      <c r="I19" s="166">
        <v>6944500</v>
      </c>
      <c r="J19" s="166"/>
      <c r="K19" s="166"/>
      <c r="L19" s="166">
        <v>6944500</v>
      </c>
      <c r="M19" s="166"/>
      <c r="N19" s="166"/>
      <c r="O19" s="166">
        <v>6944500</v>
      </c>
      <c r="P19" s="167"/>
      <c r="Q19" s="167"/>
    </row>
    <row r="20" spans="1:17" ht="24.75" customHeight="1">
      <c r="A20" s="161" t="s">
        <v>28</v>
      </c>
      <c r="B20" s="170" t="s">
        <v>161</v>
      </c>
      <c r="C20" s="165">
        <f>SUM(C11:C19)</f>
        <v>4284148338</v>
      </c>
      <c r="D20" s="165">
        <f>SUM(D11:D19)</f>
        <v>409262337.8333334</v>
      </c>
      <c r="E20" s="165">
        <f aca="true" t="shared" si="5" ref="E20:O20">SUM(E11:E19)</f>
        <v>349737090.8333334</v>
      </c>
      <c r="F20" s="165">
        <f t="shared" si="5"/>
        <v>397708475.8333334</v>
      </c>
      <c r="G20" s="165">
        <f t="shared" si="5"/>
        <v>323880727.8333334</v>
      </c>
      <c r="H20" s="165">
        <f t="shared" si="5"/>
        <v>318792233.5833334</v>
      </c>
      <c r="I20" s="165">
        <f t="shared" si="5"/>
        <v>306593033.5833334</v>
      </c>
      <c r="J20" s="165">
        <f t="shared" si="5"/>
        <v>354737027.8333334</v>
      </c>
      <c r="K20" s="165">
        <f t="shared" si="5"/>
        <v>333880727.8333334</v>
      </c>
      <c r="L20" s="165">
        <f t="shared" si="5"/>
        <v>482736733.5833334</v>
      </c>
      <c r="M20" s="165">
        <f t="shared" si="5"/>
        <v>362146210.5833334</v>
      </c>
      <c r="N20" s="165">
        <f t="shared" si="5"/>
        <v>323880727.8333334</v>
      </c>
      <c r="O20" s="165">
        <f t="shared" si="5"/>
        <v>320793010.8333334</v>
      </c>
      <c r="P20" s="167"/>
      <c r="Q20" s="167"/>
    </row>
    <row r="21" ht="12.75">
      <c r="C21" s="167"/>
    </row>
    <row r="24" ht="12.75">
      <c r="D24" s="1">
        <v>70856363</v>
      </c>
    </row>
  </sheetData>
  <sheetProtection/>
  <mergeCells count="4">
    <mergeCell ref="B6:O6"/>
    <mergeCell ref="B1:F1"/>
    <mergeCell ref="B4:O4"/>
    <mergeCell ref="B5:O5"/>
  </mergeCells>
  <printOptions/>
  <pageMargins left="0.4330708661417323" right="0.4330708661417323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pane xSplit="2" ySplit="10" topLeftCell="C14" activePane="bottomRight" state="frozen"/>
      <selection pane="topLeft" activeCell="B1" sqref="B1:M1"/>
      <selection pane="topRight" activeCell="B1" sqref="B1:M1"/>
      <selection pane="bottomLeft" activeCell="B1" sqref="B1:M1"/>
      <selection pane="bottomRight" activeCell="K1" sqref="K1"/>
    </sheetView>
  </sheetViews>
  <sheetFormatPr defaultColWidth="9.140625" defaultRowHeight="12.75"/>
  <cols>
    <col min="1" max="1" width="4.8515625" style="232" customWidth="1"/>
    <col min="2" max="2" width="31.7109375" style="232" customWidth="1"/>
    <col min="3" max="3" width="19.00390625" style="232" customWidth="1"/>
    <col min="4" max="4" width="20.7109375" style="232" customWidth="1"/>
    <col min="5" max="5" width="19.28125" style="232" customWidth="1"/>
    <col min="6" max="11" width="20.7109375" style="232" customWidth="1"/>
    <col min="12" max="12" width="22.421875" style="232" customWidth="1"/>
    <col min="13" max="13" width="14.7109375" style="232" bestFit="1" customWidth="1"/>
    <col min="14" max="16384" width="9.140625" style="232" customWidth="1"/>
  </cols>
  <sheetData>
    <row r="1" ht="22.5" customHeight="1">
      <c r="K1" s="285" t="s">
        <v>485</v>
      </c>
    </row>
    <row r="2" spans="1:11" ht="20.25">
      <c r="A2" s="634" t="s">
        <v>183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</row>
    <row r="3" spans="1:11" ht="20.25">
      <c r="A3" s="32"/>
      <c r="B3" s="634" t="s">
        <v>184</v>
      </c>
      <c r="C3" s="634"/>
      <c r="D3" s="634"/>
      <c r="E3" s="634"/>
      <c r="F3" s="634"/>
      <c r="G3" s="634"/>
      <c r="H3" s="634"/>
      <c r="I3" s="634"/>
      <c r="J3" s="634"/>
      <c r="K3" s="634"/>
    </row>
    <row r="4" spans="1:14" ht="15.75">
      <c r="A4" s="504" t="s">
        <v>408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181"/>
      <c r="M4" s="181"/>
      <c r="N4" s="181"/>
    </row>
    <row r="5" spans="1:14" ht="15.7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181"/>
      <c r="M5" s="181"/>
      <c r="N5" s="181"/>
    </row>
    <row r="6" spans="1:11" ht="12.75">
      <c r="A6" s="225"/>
      <c r="B6" s="635" t="s">
        <v>178</v>
      </c>
      <c r="C6" s="635"/>
      <c r="D6" s="635"/>
      <c r="E6" s="635"/>
      <c r="F6" s="635"/>
      <c r="G6" s="635"/>
      <c r="H6" s="635"/>
      <c r="I6" s="635"/>
      <c r="J6" s="635"/>
      <c r="K6" s="635"/>
    </row>
    <row r="7" spans="1:11" ht="15.75">
      <c r="A7" s="225"/>
      <c r="B7" s="319"/>
      <c r="C7" s="319"/>
      <c r="D7" s="319" t="s">
        <v>179</v>
      </c>
      <c r="E7" s="319"/>
      <c r="F7" s="319"/>
      <c r="G7" s="319"/>
      <c r="H7" s="319"/>
      <c r="I7" s="319"/>
      <c r="J7" s="319"/>
      <c r="K7" s="319"/>
    </row>
    <row r="8" ht="13.5" thickBot="1">
      <c r="A8" s="225"/>
    </row>
    <row r="9" spans="1:12" ht="12.75">
      <c r="A9" s="320"/>
      <c r="B9" s="321" t="s">
        <v>0</v>
      </c>
      <c r="C9" s="321" t="s">
        <v>1</v>
      </c>
      <c r="D9" s="321" t="s">
        <v>2</v>
      </c>
      <c r="E9" s="321" t="s">
        <v>3</v>
      </c>
      <c r="F9" s="322"/>
      <c r="G9" s="322"/>
      <c r="H9" s="322"/>
      <c r="I9" s="322"/>
      <c r="J9" s="322"/>
      <c r="K9" s="322"/>
      <c r="L9" s="322"/>
    </row>
    <row r="10" spans="1:12" ht="26.25" customHeight="1">
      <c r="A10" s="156" t="s">
        <v>10</v>
      </c>
      <c r="B10" s="157"/>
      <c r="C10" s="148">
        <v>2021</v>
      </c>
      <c r="D10" s="148">
        <f>C10+1</f>
        <v>2022</v>
      </c>
      <c r="E10" s="148">
        <f aca="true" t="shared" si="0" ref="E10:L10">D10+1</f>
        <v>2023</v>
      </c>
      <c r="F10" s="148">
        <f t="shared" si="0"/>
        <v>2024</v>
      </c>
      <c r="G10" s="148">
        <f t="shared" si="0"/>
        <v>2025</v>
      </c>
      <c r="H10" s="148">
        <f t="shared" si="0"/>
        <v>2026</v>
      </c>
      <c r="I10" s="148">
        <f t="shared" si="0"/>
        <v>2027</v>
      </c>
      <c r="J10" s="148">
        <f t="shared" si="0"/>
        <v>2028</v>
      </c>
      <c r="K10" s="148">
        <f t="shared" si="0"/>
        <v>2029</v>
      </c>
      <c r="L10" s="148">
        <f t="shared" si="0"/>
        <v>2030</v>
      </c>
    </row>
    <row r="11" spans="1:12" ht="19.5" customHeight="1">
      <c r="A11" s="156" t="s">
        <v>15</v>
      </c>
      <c r="B11" s="158" t="s">
        <v>140</v>
      </c>
      <c r="C11" s="148"/>
      <c r="D11" s="148"/>
      <c r="E11" s="159"/>
      <c r="F11" s="159"/>
      <c r="G11" s="159"/>
      <c r="H11" s="159"/>
      <c r="I11" s="159"/>
      <c r="J11" s="159"/>
      <c r="K11" s="159"/>
      <c r="L11" s="148"/>
    </row>
    <row r="12" spans="1:12" ht="20.25" customHeight="1">
      <c r="A12" s="156" t="s">
        <v>23</v>
      </c>
      <c r="B12" s="253" t="s">
        <v>18</v>
      </c>
      <c r="C12" s="11">
        <f>1!C17</f>
        <v>1488131157</v>
      </c>
      <c r="D12" s="11">
        <v>1500000000</v>
      </c>
      <c r="E12" s="11">
        <v>1500000000</v>
      </c>
      <c r="F12" s="11">
        <v>1500000000</v>
      </c>
      <c r="G12" s="11">
        <v>1500000000</v>
      </c>
      <c r="H12" s="11">
        <v>1500000000</v>
      </c>
      <c r="I12" s="11">
        <v>1500000000</v>
      </c>
      <c r="J12" s="11">
        <v>1500000000</v>
      </c>
      <c r="K12" s="11">
        <v>1500000000</v>
      </c>
      <c r="L12" s="11">
        <v>1500000000</v>
      </c>
    </row>
    <row r="13" spans="1:12" ht="84.75" customHeight="1">
      <c r="A13" s="156" t="s">
        <v>22</v>
      </c>
      <c r="B13" s="39" t="s">
        <v>254</v>
      </c>
      <c r="C13" s="11">
        <f>1!D17+1!E17</f>
        <v>904108190</v>
      </c>
      <c r="D13" s="11">
        <v>904000000</v>
      </c>
      <c r="E13" s="11">
        <v>904000000</v>
      </c>
      <c r="F13" s="11">
        <v>904000000</v>
      </c>
      <c r="G13" s="11">
        <v>904000000</v>
      </c>
      <c r="H13" s="11">
        <v>904000000</v>
      </c>
      <c r="I13" s="11">
        <v>904000000</v>
      </c>
      <c r="J13" s="11">
        <v>904000000</v>
      </c>
      <c r="K13" s="11">
        <v>904000000</v>
      </c>
      <c r="L13" s="11">
        <v>904000000</v>
      </c>
    </row>
    <row r="14" spans="1:12" ht="41.25" customHeight="1">
      <c r="A14" s="156" t="s">
        <v>52</v>
      </c>
      <c r="B14" s="82" t="s">
        <v>19</v>
      </c>
      <c r="C14" s="11">
        <f>1!F17</f>
        <v>857711284</v>
      </c>
      <c r="D14" s="11">
        <v>923500000</v>
      </c>
      <c r="E14" s="11">
        <v>923500000</v>
      </c>
      <c r="F14" s="11">
        <v>923500000</v>
      </c>
      <c r="G14" s="11">
        <v>923500000</v>
      </c>
      <c r="H14" s="11">
        <v>923500000</v>
      </c>
      <c r="I14" s="11">
        <v>923500000</v>
      </c>
      <c r="J14" s="11">
        <v>923500000</v>
      </c>
      <c r="K14" s="11">
        <v>923500000</v>
      </c>
      <c r="L14" s="11">
        <v>923500000</v>
      </c>
    </row>
    <row r="15" spans="1:12" ht="22.5" customHeight="1">
      <c r="A15" s="156" t="s">
        <v>54</v>
      </c>
      <c r="B15" s="82" t="s">
        <v>13</v>
      </c>
      <c r="C15" s="11">
        <f>1!J17+1!K17</f>
        <v>132526838</v>
      </c>
      <c r="D15" s="11">
        <v>35000000</v>
      </c>
      <c r="E15" s="11">
        <v>35000000</v>
      </c>
      <c r="F15" s="11">
        <v>35000000</v>
      </c>
      <c r="G15" s="11">
        <v>35000000</v>
      </c>
      <c r="H15" s="11">
        <v>35000000</v>
      </c>
      <c r="I15" s="11">
        <v>35000000</v>
      </c>
      <c r="J15" s="11">
        <v>35000000</v>
      </c>
      <c r="K15" s="11">
        <v>35000000</v>
      </c>
      <c r="L15" s="11">
        <v>35000000</v>
      </c>
    </row>
    <row r="16" spans="1:12" ht="36.75" customHeight="1">
      <c r="A16" s="156" t="s">
        <v>24</v>
      </c>
      <c r="B16" s="82" t="s">
        <v>317</v>
      </c>
      <c r="C16" s="11">
        <f>1!G17+1!H17+1!L17</f>
        <v>901670869</v>
      </c>
      <c r="D16" s="11">
        <v>1300000000</v>
      </c>
      <c r="E16" s="11">
        <v>700000000</v>
      </c>
      <c r="F16" s="11">
        <v>60000000</v>
      </c>
      <c r="G16" s="11">
        <v>60000000</v>
      </c>
      <c r="H16" s="11">
        <v>60000000</v>
      </c>
      <c r="I16" s="11">
        <v>60000000</v>
      </c>
      <c r="J16" s="11">
        <v>60000000</v>
      </c>
      <c r="K16" s="11">
        <v>60000000</v>
      </c>
      <c r="L16" s="11">
        <v>60000000</v>
      </c>
    </row>
    <row r="17" spans="1:13" ht="31.5" customHeight="1">
      <c r="A17" s="156" t="s">
        <v>26</v>
      </c>
      <c r="B17" s="323" t="s">
        <v>14</v>
      </c>
      <c r="C17" s="324">
        <f aca="true" t="shared" si="1" ref="C17:K17">SUM(C12:C16)</f>
        <v>4284148338</v>
      </c>
      <c r="D17" s="324">
        <f t="shared" si="1"/>
        <v>4662500000</v>
      </c>
      <c r="E17" s="324">
        <f t="shared" si="1"/>
        <v>4062500000</v>
      </c>
      <c r="F17" s="324">
        <f t="shared" si="1"/>
        <v>3422500000</v>
      </c>
      <c r="G17" s="324">
        <f t="shared" si="1"/>
        <v>3422500000</v>
      </c>
      <c r="H17" s="324">
        <f t="shared" si="1"/>
        <v>3422500000</v>
      </c>
      <c r="I17" s="324">
        <f t="shared" si="1"/>
        <v>3422500000</v>
      </c>
      <c r="J17" s="324">
        <f t="shared" si="1"/>
        <v>3422500000</v>
      </c>
      <c r="K17" s="324">
        <f t="shared" si="1"/>
        <v>3422500000</v>
      </c>
      <c r="L17" s="324">
        <f>SUM(L12:L16)</f>
        <v>3422500000</v>
      </c>
      <c r="M17" s="231" t="s">
        <v>182</v>
      </c>
    </row>
    <row r="18" spans="1:12" ht="24" customHeight="1">
      <c r="A18" s="156" t="s">
        <v>28</v>
      </c>
      <c r="B18" s="323" t="s">
        <v>156</v>
      </c>
      <c r="C18" s="326">
        <f>C17-1!N17</f>
        <v>0</v>
      </c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ht="18.75" customHeight="1">
      <c r="A19" s="156" t="s">
        <v>31</v>
      </c>
      <c r="B19" s="82" t="s">
        <v>180</v>
      </c>
      <c r="C19" s="11">
        <f>2!C17</f>
        <v>1104299244</v>
      </c>
      <c r="D19" s="11">
        <v>1150000000</v>
      </c>
      <c r="E19" s="11">
        <v>1150000000</v>
      </c>
      <c r="F19" s="11">
        <v>1150000000</v>
      </c>
      <c r="G19" s="11">
        <v>1150000000</v>
      </c>
      <c r="H19" s="11">
        <v>1150000000</v>
      </c>
      <c r="I19" s="11">
        <v>1150000000</v>
      </c>
      <c r="J19" s="11">
        <v>1150000000</v>
      </c>
      <c r="K19" s="11">
        <v>1150000000</v>
      </c>
      <c r="L19" s="11">
        <v>1150000000</v>
      </c>
    </row>
    <row r="20" spans="1:12" ht="27" customHeight="1">
      <c r="A20" s="156" t="s">
        <v>49</v>
      </c>
      <c r="B20" s="82" t="s">
        <v>157</v>
      </c>
      <c r="C20" s="11">
        <f>2!D17</f>
        <v>182017283</v>
      </c>
      <c r="D20" s="11">
        <v>185000000</v>
      </c>
      <c r="E20" s="11">
        <v>185000000</v>
      </c>
      <c r="F20" s="11">
        <v>185000000</v>
      </c>
      <c r="G20" s="11">
        <v>185000000</v>
      </c>
      <c r="H20" s="11">
        <v>185000000</v>
      </c>
      <c r="I20" s="11">
        <v>185000000</v>
      </c>
      <c r="J20" s="11">
        <v>185000000</v>
      </c>
      <c r="K20" s="11">
        <v>185000000</v>
      </c>
      <c r="L20" s="11">
        <v>185000000</v>
      </c>
    </row>
    <row r="21" spans="1:14" ht="35.25" customHeight="1">
      <c r="A21" s="156" t="s">
        <v>33</v>
      </c>
      <c r="B21" s="82" t="s">
        <v>43</v>
      </c>
      <c r="C21" s="11">
        <f>2!E17</f>
        <v>817061931</v>
      </c>
      <c r="D21" s="11">
        <v>818000000</v>
      </c>
      <c r="E21" s="11">
        <v>818000000</v>
      </c>
      <c r="F21" s="11">
        <v>818000000</v>
      </c>
      <c r="G21" s="11">
        <v>818000000</v>
      </c>
      <c r="H21" s="11">
        <v>818000000</v>
      </c>
      <c r="I21" s="11">
        <v>818000000</v>
      </c>
      <c r="J21" s="11">
        <v>818000000</v>
      </c>
      <c r="K21" s="11">
        <v>818000000</v>
      </c>
      <c r="L21" s="11">
        <v>818000000</v>
      </c>
      <c r="N21" s="232" t="s">
        <v>181</v>
      </c>
    </row>
    <row r="22" spans="1:14" ht="21" customHeight="1">
      <c r="A22" s="156" t="s">
        <v>35</v>
      </c>
      <c r="B22" s="82" t="s">
        <v>185</v>
      </c>
      <c r="C22" s="11">
        <f>2!F17</f>
        <v>115700000</v>
      </c>
      <c r="D22" s="11">
        <v>115700000</v>
      </c>
      <c r="E22" s="11">
        <v>115700000</v>
      </c>
      <c r="F22" s="11">
        <v>115700000</v>
      </c>
      <c r="G22" s="11">
        <v>115700000</v>
      </c>
      <c r="H22" s="11">
        <v>115700000</v>
      </c>
      <c r="I22" s="11">
        <v>115700000</v>
      </c>
      <c r="J22" s="11">
        <v>115700000</v>
      </c>
      <c r="K22" s="11">
        <v>115700000</v>
      </c>
      <c r="L22" s="11">
        <v>115700000</v>
      </c>
      <c r="N22" s="232" t="s">
        <v>182</v>
      </c>
    </row>
    <row r="23" spans="1:12" ht="34.5" customHeight="1">
      <c r="A23" s="156" t="s">
        <v>59</v>
      </c>
      <c r="B23" s="82" t="s">
        <v>158</v>
      </c>
      <c r="C23" s="11">
        <f>2!G17</f>
        <v>1083872961</v>
      </c>
      <c r="D23" s="11">
        <v>995000000</v>
      </c>
      <c r="E23" s="11">
        <v>995000000</v>
      </c>
      <c r="F23" s="11">
        <v>995000000</v>
      </c>
      <c r="G23" s="11">
        <v>995000000</v>
      </c>
      <c r="H23" s="11">
        <v>995000000</v>
      </c>
      <c r="I23" s="11">
        <v>995000000</v>
      </c>
      <c r="J23" s="11">
        <v>995000000</v>
      </c>
      <c r="K23" s="11">
        <v>995000000</v>
      </c>
      <c r="L23" s="11">
        <v>995000000</v>
      </c>
    </row>
    <row r="24" spans="1:12" ht="21" customHeight="1">
      <c r="A24" s="156" t="s">
        <v>60</v>
      </c>
      <c r="B24" s="82" t="s">
        <v>190</v>
      </c>
      <c r="C24" s="11">
        <f>2!I17+2!N17</f>
        <v>87303247</v>
      </c>
      <c r="D24" s="11">
        <v>82000000</v>
      </c>
      <c r="E24" s="11">
        <v>87000000</v>
      </c>
      <c r="F24" s="11">
        <v>87000000</v>
      </c>
      <c r="G24" s="11">
        <v>87000000</v>
      </c>
      <c r="H24" s="11">
        <v>87000000</v>
      </c>
      <c r="I24" s="11">
        <v>87000000</v>
      </c>
      <c r="J24" s="11">
        <v>87000000</v>
      </c>
      <c r="K24" s="11">
        <v>87000000</v>
      </c>
      <c r="L24" s="11">
        <v>87000000</v>
      </c>
    </row>
    <row r="25" spans="1:12" ht="21" customHeight="1">
      <c r="A25" s="156" t="s">
        <v>61</v>
      </c>
      <c r="B25" s="82" t="s">
        <v>38</v>
      </c>
      <c r="C25" s="11">
        <f>2!K17+2!L17</f>
        <v>43617315</v>
      </c>
      <c r="D25" s="11">
        <v>50000000</v>
      </c>
      <c r="E25" s="11">
        <v>50000000</v>
      </c>
      <c r="F25" s="11">
        <v>50000000</v>
      </c>
      <c r="G25" s="11">
        <v>50000000</v>
      </c>
      <c r="H25" s="11">
        <v>50000000</v>
      </c>
      <c r="I25" s="11">
        <v>50000000</v>
      </c>
      <c r="J25" s="11">
        <v>50000000</v>
      </c>
      <c r="K25" s="11">
        <v>50000000</v>
      </c>
      <c r="L25" s="11">
        <v>50000000</v>
      </c>
    </row>
    <row r="26" spans="1:12" ht="21" customHeight="1">
      <c r="A26" s="156" t="s">
        <v>62</v>
      </c>
      <c r="B26" s="82" t="s">
        <v>160</v>
      </c>
      <c r="C26" s="11">
        <f>2!H17+2!M17</f>
        <v>850276357</v>
      </c>
      <c r="D26" s="11">
        <v>1266800000</v>
      </c>
      <c r="E26" s="11">
        <v>661800000</v>
      </c>
      <c r="F26" s="11">
        <v>21800000</v>
      </c>
      <c r="G26" s="11">
        <v>21800000</v>
      </c>
      <c r="H26" s="11">
        <v>21800000</v>
      </c>
      <c r="I26" s="11">
        <v>21800000</v>
      </c>
      <c r="J26" s="11">
        <v>21800000</v>
      </c>
      <c r="K26" s="11">
        <v>21800000</v>
      </c>
      <c r="L26" s="11">
        <v>21800000</v>
      </c>
    </row>
    <row r="27" spans="1:12" ht="21.75" customHeight="1" thickBot="1">
      <c r="A27" s="156" t="s">
        <v>63</v>
      </c>
      <c r="B27" s="325" t="s">
        <v>41</v>
      </c>
      <c r="C27" s="18">
        <f aca="true" t="shared" si="2" ref="C27:K27">SUM(C19:C26)</f>
        <v>4284148338</v>
      </c>
      <c r="D27" s="18">
        <f t="shared" si="2"/>
        <v>4662500000</v>
      </c>
      <c r="E27" s="244">
        <f t="shared" si="2"/>
        <v>4062500000</v>
      </c>
      <c r="F27" s="244">
        <f t="shared" si="2"/>
        <v>3422500000</v>
      </c>
      <c r="G27" s="244">
        <f t="shared" si="2"/>
        <v>3422500000</v>
      </c>
      <c r="H27" s="244">
        <f t="shared" si="2"/>
        <v>3422500000</v>
      </c>
      <c r="I27" s="244">
        <f t="shared" si="2"/>
        <v>3422500000</v>
      </c>
      <c r="J27" s="244">
        <f t="shared" si="2"/>
        <v>3422500000</v>
      </c>
      <c r="K27" s="244">
        <f t="shared" si="2"/>
        <v>3422500000</v>
      </c>
      <c r="L27" s="18">
        <f>SUM(L19:L26)</f>
        <v>3422500000</v>
      </c>
    </row>
    <row r="28" spans="3:11" ht="30.75" customHeight="1">
      <c r="C28" s="231"/>
      <c r="D28" s="231"/>
      <c r="E28" s="231"/>
      <c r="F28" s="231"/>
      <c r="G28" s="231"/>
      <c r="H28" s="231"/>
      <c r="I28" s="231"/>
      <c r="J28" s="231"/>
      <c r="K28" s="231"/>
    </row>
  </sheetData>
  <sheetProtection/>
  <mergeCells count="4">
    <mergeCell ref="A2:K2"/>
    <mergeCell ref="B3:K3"/>
    <mergeCell ref="B6:K6"/>
    <mergeCell ref="A4:K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pane xSplit="3" ySplit="9" topLeftCell="D16" activePane="bottomRight" state="frozen"/>
      <selection pane="topLeft" activeCell="B1" sqref="B1:M1"/>
      <selection pane="topRight" activeCell="B1" sqref="B1:M1"/>
      <selection pane="bottomLeft" activeCell="B1" sqref="B1:M1"/>
      <selection pane="bottomRight" activeCell="F1" sqref="F1"/>
    </sheetView>
  </sheetViews>
  <sheetFormatPr defaultColWidth="9.140625" defaultRowHeight="12.75"/>
  <cols>
    <col min="1" max="1" width="4.00390625" style="219" customWidth="1"/>
    <col min="2" max="2" width="3.421875" style="219" customWidth="1"/>
    <col min="3" max="3" width="63.8515625" style="219" customWidth="1"/>
    <col min="4" max="4" width="23.28125" style="219" customWidth="1"/>
    <col min="5" max="5" width="18.28125" style="219" customWidth="1"/>
    <col min="6" max="6" width="20.8515625" style="219" customWidth="1"/>
    <col min="7" max="8" width="9.140625" style="219" customWidth="1"/>
    <col min="9" max="9" width="17.421875" style="219" customWidth="1"/>
    <col min="10" max="10" width="20.57421875" style="219" customWidth="1"/>
    <col min="11" max="16384" width="9.140625" style="219" customWidth="1"/>
  </cols>
  <sheetData>
    <row r="1" spans="3:6" ht="17.25" customHeight="1">
      <c r="C1" s="448"/>
      <c r="D1" s="220"/>
      <c r="F1" s="285" t="s">
        <v>486</v>
      </c>
    </row>
    <row r="2" spans="1:8" ht="15.75">
      <c r="A2" s="31"/>
      <c r="B2" s="221"/>
      <c r="C2" s="221"/>
      <c r="D2" s="503"/>
      <c r="E2" s="503"/>
      <c r="F2" s="503"/>
      <c r="G2" s="636"/>
      <c r="H2" s="636"/>
    </row>
    <row r="3" spans="1:4" ht="12.75">
      <c r="A3" s="31"/>
      <c r="B3" s="221"/>
      <c r="C3" s="221"/>
      <c r="D3" s="223"/>
    </row>
    <row r="4" spans="1:6" ht="33.75" customHeight="1">
      <c r="A4" s="638" t="s">
        <v>409</v>
      </c>
      <c r="B4" s="638"/>
      <c r="C4" s="638"/>
      <c r="D4" s="638"/>
      <c r="E4" s="638"/>
      <c r="F4" s="638"/>
    </row>
    <row r="5" spans="1:6" ht="15.75">
      <c r="A5" s="224"/>
      <c r="B5" s="225"/>
      <c r="C5" s="225"/>
      <c r="E5" s="224"/>
      <c r="F5" s="207" t="s">
        <v>243</v>
      </c>
    </row>
    <row r="6" spans="1:6" ht="12.75">
      <c r="A6" s="226"/>
      <c r="B6" s="227" t="s">
        <v>0</v>
      </c>
      <c r="C6" s="227" t="s">
        <v>1</v>
      </c>
      <c r="D6" s="227" t="s">
        <v>2</v>
      </c>
      <c r="E6" s="227" t="s">
        <v>3</v>
      </c>
      <c r="F6" s="227" t="s">
        <v>4</v>
      </c>
    </row>
    <row r="7" spans="1:6" ht="12.75">
      <c r="A7" s="228"/>
      <c r="B7" s="229"/>
      <c r="C7" s="229"/>
      <c r="D7" s="229"/>
      <c r="E7" s="229"/>
      <c r="F7" s="228"/>
    </row>
    <row r="8" spans="1:6" ht="28.5" customHeight="1">
      <c r="A8" s="637" t="s">
        <v>10</v>
      </c>
      <c r="B8" s="639"/>
      <c r="C8" s="639" t="s">
        <v>189</v>
      </c>
      <c r="D8" s="493" t="s">
        <v>186</v>
      </c>
      <c r="E8" s="493"/>
      <c r="F8" s="493" t="s">
        <v>410</v>
      </c>
    </row>
    <row r="9" spans="1:6" ht="33.75" customHeight="1">
      <c r="A9" s="637"/>
      <c r="B9" s="489"/>
      <c r="C9" s="489"/>
      <c r="D9" s="154" t="s">
        <v>175</v>
      </c>
      <c r="E9" s="130" t="s">
        <v>188</v>
      </c>
      <c r="F9" s="493"/>
    </row>
    <row r="10" spans="1:6" ht="33.75" customHeight="1">
      <c r="A10" s="26">
        <v>2</v>
      </c>
      <c r="B10" s="38" t="s">
        <v>10</v>
      </c>
      <c r="C10" s="413" t="s">
        <v>472</v>
      </c>
      <c r="D10" s="280">
        <v>18298109</v>
      </c>
      <c r="E10" s="11"/>
      <c r="F10" s="11">
        <f>D10+E10</f>
        <v>18298109</v>
      </c>
    </row>
    <row r="11" spans="1:6" ht="31.5" customHeight="1">
      <c r="A11" s="26">
        <v>3</v>
      </c>
      <c r="B11" s="38">
        <v>2</v>
      </c>
      <c r="C11" s="462" t="s">
        <v>248</v>
      </c>
      <c r="D11" s="280">
        <v>6790592</v>
      </c>
      <c r="E11" s="11"/>
      <c r="F11" s="11">
        <f>D11+E11</f>
        <v>6790592</v>
      </c>
    </row>
    <row r="12" spans="1:6" ht="31.5" customHeight="1">
      <c r="A12" s="26">
        <v>4</v>
      </c>
      <c r="B12" s="38">
        <v>3</v>
      </c>
      <c r="C12" s="462" t="s">
        <v>298</v>
      </c>
      <c r="D12" s="280">
        <v>0</v>
      </c>
      <c r="E12" s="11">
        <v>10632806</v>
      </c>
      <c r="F12" s="11">
        <f aca="true" t="shared" si="0" ref="F12:F24">D12+E12</f>
        <v>10632806</v>
      </c>
    </row>
    <row r="13" spans="1:6" ht="31.5" customHeight="1">
      <c r="A13" s="26">
        <v>5</v>
      </c>
      <c r="B13" s="38">
        <v>4</v>
      </c>
      <c r="C13" s="462" t="s">
        <v>299</v>
      </c>
      <c r="D13" s="280">
        <v>6598723</v>
      </c>
      <c r="E13" s="11"/>
      <c r="F13" s="11">
        <f t="shared" si="0"/>
        <v>6598723</v>
      </c>
    </row>
    <row r="14" spans="1:6" ht="31.5" customHeight="1">
      <c r="A14" s="26">
        <v>6</v>
      </c>
      <c r="B14" s="38">
        <v>5</v>
      </c>
      <c r="C14" s="463" t="s">
        <v>300</v>
      </c>
      <c r="D14" s="280">
        <v>25659228</v>
      </c>
      <c r="E14" s="11"/>
      <c r="F14" s="11">
        <f t="shared" si="0"/>
        <v>25659228</v>
      </c>
    </row>
    <row r="15" spans="1:6" ht="31.5" customHeight="1">
      <c r="A15" s="26">
        <v>7</v>
      </c>
      <c r="B15" s="38">
        <v>6</v>
      </c>
      <c r="C15" s="462" t="s">
        <v>301</v>
      </c>
      <c r="D15" s="280">
        <v>63775</v>
      </c>
      <c r="E15" s="11"/>
      <c r="F15" s="11">
        <f t="shared" si="0"/>
        <v>63775</v>
      </c>
    </row>
    <row r="16" spans="1:6" ht="31.5" customHeight="1">
      <c r="A16" s="26">
        <v>8</v>
      </c>
      <c r="B16" s="38">
        <v>7</v>
      </c>
      <c r="C16" s="462" t="s">
        <v>302</v>
      </c>
      <c r="D16" s="280">
        <v>6281574</v>
      </c>
      <c r="E16" s="11"/>
      <c r="F16" s="11">
        <f t="shared" si="0"/>
        <v>6281574</v>
      </c>
    </row>
    <row r="17" spans="1:6" ht="31.5" customHeight="1">
      <c r="A17" s="26">
        <v>9</v>
      </c>
      <c r="B17" s="38">
        <v>8</v>
      </c>
      <c r="C17" s="462" t="s">
        <v>303</v>
      </c>
      <c r="D17" s="280">
        <v>560775</v>
      </c>
      <c r="E17" s="11"/>
      <c r="F17" s="11">
        <f t="shared" si="0"/>
        <v>560775</v>
      </c>
    </row>
    <row r="18" spans="1:6" ht="31.5" customHeight="1">
      <c r="A18" s="26">
        <v>10</v>
      </c>
      <c r="B18" s="38">
        <v>9</v>
      </c>
      <c r="C18" s="462" t="s">
        <v>304</v>
      </c>
      <c r="D18" s="280">
        <v>0</v>
      </c>
      <c r="E18" s="11"/>
      <c r="F18" s="11">
        <f t="shared" si="0"/>
        <v>0</v>
      </c>
    </row>
    <row r="19" spans="1:6" ht="31.5" customHeight="1">
      <c r="A19" s="26">
        <v>11</v>
      </c>
      <c r="B19" s="38">
        <v>10</v>
      </c>
      <c r="C19" s="462" t="s">
        <v>305</v>
      </c>
      <c r="D19" s="280">
        <v>364917</v>
      </c>
      <c r="E19" s="11"/>
      <c r="F19" s="11">
        <f t="shared" si="0"/>
        <v>364917</v>
      </c>
    </row>
    <row r="20" spans="1:6" ht="31.5" customHeight="1">
      <c r="A20" s="26">
        <v>12</v>
      </c>
      <c r="B20" s="38">
        <v>11</v>
      </c>
      <c r="C20" s="462" t="s">
        <v>306</v>
      </c>
      <c r="D20" s="280">
        <v>6395965</v>
      </c>
      <c r="E20" s="11"/>
      <c r="F20" s="11">
        <f t="shared" si="0"/>
        <v>6395965</v>
      </c>
    </row>
    <row r="21" spans="1:6" ht="31.5" customHeight="1">
      <c r="A21" s="26">
        <v>13</v>
      </c>
      <c r="B21" s="38">
        <v>12</v>
      </c>
      <c r="C21" s="462" t="s">
        <v>307</v>
      </c>
      <c r="D21" s="280">
        <v>107280</v>
      </c>
      <c r="E21" s="11">
        <v>2183651</v>
      </c>
      <c r="F21" s="11">
        <f t="shared" si="0"/>
        <v>2290931</v>
      </c>
    </row>
    <row r="22" spans="1:6" ht="31.5" customHeight="1">
      <c r="A22" s="26">
        <v>14</v>
      </c>
      <c r="B22" s="38">
        <v>13</v>
      </c>
      <c r="C22" s="462" t="s">
        <v>308</v>
      </c>
      <c r="D22" s="280">
        <v>2076063</v>
      </c>
      <c r="E22" s="11">
        <v>13937000</v>
      </c>
      <c r="F22" s="11">
        <f t="shared" si="0"/>
        <v>16013063</v>
      </c>
    </row>
    <row r="23" spans="1:9" ht="33.75" customHeight="1">
      <c r="A23" s="26">
        <v>15</v>
      </c>
      <c r="B23" s="38">
        <v>14</v>
      </c>
      <c r="C23" s="462" t="s">
        <v>309</v>
      </c>
      <c r="D23" s="280">
        <v>9894951</v>
      </c>
      <c r="E23" s="11"/>
      <c r="F23" s="11">
        <f t="shared" si="0"/>
        <v>9894951</v>
      </c>
      <c r="I23" s="327"/>
    </row>
    <row r="24" spans="1:9" ht="33.75" customHeight="1">
      <c r="A24" s="26">
        <v>16</v>
      </c>
      <c r="B24" s="38">
        <v>15</v>
      </c>
      <c r="C24" s="282" t="s">
        <v>381</v>
      </c>
      <c r="D24" s="464">
        <v>4797337</v>
      </c>
      <c r="E24" s="11"/>
      <c r="F24" s="11">
        <f t="shared" si="0"/>
        <v>4797337</v>
      </c>
      <c r="I24" s="235"/>
    </row>
    <row r="25" spans="1:6" ht="33.75" customHeight="1">
      <c r="A25" s="26">
        <v>17</v>
      </c>
      <c r="B25" s="38">
        <v>16</v>
      </c>
      <c r="C25" s="282" t="s">
        <v>247</v>
      </c>
      <c r="D25" s="464">
        <v>4696689</v>
      </c>
      <c r="E25" s="11"/>
      <c r="F25" s="11">
        <f>D25+E25</f>
        <v>4696689</v>
      </c>
    </row>
    <row r="26" spans="1:6" ht="33.75" customHeight="1">
      <c r="A26" s="26">
        <v>18</v>
      </c>
      <c r="B26" s="38">
        <v>17</v>
      </c>
      <c r="C26" s="282" t="s">
        <v>246</v>
      </c>
      <c r="D26" s="464">
        <v>7137187</v>
      </c>
      <c r="E26" s="11"/>
      <c r="F26" s="11">
        <f>D26+E26</f>
        <v>7137187</v>
      </c>
    </row>
    <row r="27" spans="1:10" ht="33" customHeight="1">
      <c r="A27" s="26">
        <v>19</v>
      </c>
      <c r="B27" s="38"/>
      <c r="C27" s="284" t="s">
        <v>187</v>
      </c>
      <c r="D27" s="16">
        <f>SUM(D10:D24)</f>
        <v>87889289</v>
      </c>
      <c r="E27" s="16">
        <f>SUM(E10:E24)</f>
        <v>26753457</v>
      </c>
      <c r="F27" s="16">
        <f>SUM(F10:F24)</f>
        <v>114642746</v>
      </c>
      <c r="I27" s="235"/>
      <c r="J27" s="234"/>
    </row>
    <row r="28" ht="23.25" customHeight="1">
      <c r="D28" s="231"/>
    </row>
    <row r="29" spans="3:4" ht="12.75">
      <c r="C29" s="232"/>
      <c r="D29" s="233"/>
    </row>
    <row r="30" ht="12.75">
      <c r="D30" s="234"/>
    </row>
  </sheetData>
  <sheetProtection/>
  <mergeCells count="8">
    <mergeCell ref="G2:H2"/>
    <mergeCell ref="A8:A9"/>
    <mergeCell ref="A4:F4"/>
    <mergeCell ref="D2:F2"/>
    <mergeCell ref="D8:E8"/>
    <mergeCell ref="F8:F9"/>
    <mergeCell ref="C8:C9"/>
    <mergeCell ref="B8:B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M1" sqref="M1"/>
    </sheetView>
  </sheetViews>
  <sheetFormatPr defaultColWidth="9.140625" defaultRowHeight="12.75"/>
  <cols>
    <col min="1" max="1" width="4.8515625" style="232" customWidth="1"/>
    <col min="2" max="2" width="38.7109375" style="232" customWidth="1"/>
    <col min="3" max="3" width="18.140625" style="232" customWidth="1"/>
    <col min="4" max="4" width="17.8515625" style="232" customWidth="1"/>
    <col min="5" max="5" width="17.57421875" style="232" customWidth="1"/>
    <col min="6" max="13" width="18.00390625" style="232" customWidth="1"/>
    <col min="14" max="16384" width="9.140625" style="232" customWidth="1"/>
  </cols>
  <sheetData>
    <row r="1" spans="3:13" ht="15.75">
      <c r="C1" s="97"/>
      <c r="D1" s="97"/>
      <c r="E1" s="97"/>
      <c r="F1" s="97"/>
      <c r="G1" s="97"/>
      <c r="H1" s="97"/>
      <c r="I1" s="97"/>
      <c r="J1" s="97"/>
      <c r="K1" s="97"/>
      <c r="L1" s="97"/>
      <c r="M1" s="207" t="s">
        <v>487</v>
      </c>
    </row>
    <row r="2" spans="1:5" ht="12.75">
      <c r="A2" s="32"/>
      <c r="B2" s="32"/>
      <c r="C2" s="32"/>
      <c r="D2" s="32"/>
      <c r="E2" s="32"/>
    </row>
    <row r="3" spans="1:13" ht="22.5">
      <c r="A3" s="640" t="s">
        <v>411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</row>
    <row r="4" spans="1:13" ht="22.5">
      <c r="A4" s="641" t="s">
        <v>209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5" spans="1:13" ht="23.25">
      <c r="A5" s="328"/>
      <c r="B5" s="330"/>
      <c r="D5" s="329"/>
      <c r="F5" s="181"/>
      <c r="G5" s="181"/>
      <c r="H5" s="181"/>
      <c r="I5" s="181"/>
      <c r="J5" s="181"/>
      <c r="K5" s="181"/>
      <c r="L5" s="181"/>
      <c r="M5" s="181"/>
    </row>
    <row r="6" spans="1:13" ht="18.75">
      <c r="A6" s="642" t="s">
        <v>177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</row>
    <row r="7" spans="1:4" ht="18.75">
      <c r="A7" s="330"/>
      <c r="B7" s="330"/>
      <c r="C7" s="330"/>
      <c r="D7" s="331"/>
    </row>
    <row r="8" spans="1:3" ht="18.75">
      <c r="A8" s="330"/>
      <c r="B8" s="330"/>
      <c r="C8" s="330"/>
    </row>
    <row r="9" ht="12.75">
      <c r="A9" s="225"/>
    </row>
    <row r="10" spans="1:13" ht="13.5" thickBot="1">
      <c r="A10" s="332"/>
      <c r="B10" s="333" t="s">
        <v>0</v>
      </c>
      <c r="C10" s="334" t="s">
        <v>1</v>
      </c>
      <c r="D10" s="334" t="s">
        <v>2</v>
      </c>
      <c r="E10" s="335" t="s">
        <v>3</v>
      </c>
      <c r="F10" s="335" t="s">
        <v>4</v>
      </c>
      <c r="G10" s="335" t="s">
        <v>5</v>
      </c>
      <c r="H10" s="335" t="s">
        <v>81</v>
      </c>
      <c r="I10" s="335" t="s">
        <v>6</v>
      </c>
      <c r="J10" s="335" t="s">
        <v>7</v>
      </c>
      <c r="K10" s="335" t="s">
        <v>39</v>
      </c>
      <c r="L10" s="335" t="s">
        <v>8</v>
      </c>
      <c r="M10" s="335" t="s">
        <v>92</v>
      </c>
    </row>
    <row r="11" spans="1:13" ht="18.75">
      <c r="A11" s="643" t="s">
        <v>10</v>
      </c>
      <c r="B11" s="645" t="s">
        <v>194</v>
      </c>
      <c r="C11" s="647" t="s">
        <v>412</v>
      </c>
      <c r="D11" s="647"/>
      <c r="E11" s="647" t="s">
        <v>255</v>
      </c>
      <c r="F11" s="647" t="s">
        <v>259</v>
      </c>
      <c r="G11" s="647" t="s">
        <v>260</v>
      </c>
      <c r="H11" s="647" t="s">
        <v>261</v>
      </c>
      <c r="I11" s="647" t="s">
        <v>262</v>
      </c>
      <c r="J11" s="647" t="s">
        <v>263</v>
      </c>
      <c r="K11" s="647" t="s">
        <v>264</v>
      </c>
      <c r="L11" s="647" t="s">
        <v>265</v>
      </c>
      <c r="M11" s="647" t="s">
        <v>414</v>
      </c>
    </row>
    <row r="12" spans="1:13" ht="37.5">
      <c r="A12" s="644"/>
      <c r="B12" s="646"/>
      <c r="C12" s="6" t="s">
        <v>195</v>
      </c>
      <c r="D12" s="7" t="s">
        <v>94</v>
      </c>
      <c r="E12" s="648"/>
      <c r="F12" s="648"/>
      <c r="G12" s="648"/>
      <c r="H12" s="648"/>
      <c r="I12" s="648"/>
      <c r="J12" s="648"/>
      <c r="K12" s="648"/>
      <c r="L12" s="648"/>
      <c r="M12" s="648"/>
    </row>
    <row r="13" spans="1:13" ht="15.75">
      <c r="A13" s="8" t="s">
        <v>15</v>
      </c>
      <c r="B13" s="9" t="s">
        <v>196</v>
      </c>
      <c r="C13" s="11">
        <f>23247000+89207000+412513000+1000000+50066000+870000</f>
        <v>576903000</v>
      </c>
      <c r="D13" s="251">
        <f>19435735+87234353+429529170+51632700+806000</f>
        <v>588637958</v>
      </c>
      <c r="E13" s="11">
        <v>526837000</v>
      </c>
      <c r="F13" s="11">
        <v>526837000</v>
      </c>
      <c r="G13" s="11">
        <v>526837000</v>
      </c>
      <c r="H13" s="11">
        <v>526837000</v>
      </c>
      <c r="I13" s="11">
        <v>526837000</v>
      </c>
      <c r="J13" s="11">
        <v>526837000</v>
      </c>
      <c r="K13" s="11">
        <v>526837000</v>
      </c>
      <c r="L13" s="11">
        <v>526837000</v>
      </c>
      <c r="M13" s="11">
        <v>526837000</v>
      </c>
    </row>
    <row r="14" spans="1:13" ht="15.75">
      <c r="A14" s="8" t="s">
        <v>22</v>
      </c>
      <c r="B14" s="12" t="s">
        <v>359</v>
      </c>
      <c r="C14" s="251">
        <f>663000+500000</f>
        <v>1163000</v>
      </c>
      <c r="D14" s="358">
        <v>1937087</v>
      </c>
      <c r="E14" s="251">
        <v>1163000</v>
      </c>
      <c r="F14" s="251">
        <v>1163000</v>
      </c>
      <c r="G14" s="251">
        <v>1163000</v>
      </c>
      <c r="H14" s="251">
        <v>1163000</v>
      </c>
      <c r="I14" s="251">
        <v>1163000</v>
      </c>
      <c r="J14" s="251">
        <v>1163000</v>
      </c>
      <c r="K14" s="251">
        <v>1163000</v>
      </c>
      <c r="L14" s="251">
        <v>1163000</v>
      </c>
      <c r="M14" s="251">
        <v>1163000</v>
      </c>
    </row>
    <row r="15" spans="1:13" ht="15.75">
      <c r="A15" s="8" t="s">
        <v>23</v>
      </c>
      <c r="B15" s="14" t="s">
        <v>197</v>
      </c>
      <c r="C15" s="11">
        <v>1412000</v>
      </c>
      <c r="D15" s="251">
        <v>1908063</v>
      </c>
      <c r="E15" s="11">
        <v>1412000</v>
      </c>
      <c r="F15" s="11">
        <v>1412000</v>
      </c>
      <c r="G15" s="11">
        <v>1412000</v>
      </c>
      <c r="H15" s="11">
        <v>1412000</v>
      </c>
      <c r="I15" s="11">
        <v>1412000</v>
      </c>
      <c r="J15" s="11">
        <v>1412000</v>
      </c>
      <c r="K15" s="11">
        <v>1412000</v>
      </c>
      <c r="L15" s="11">
        <v>1412000</v>
      </c>
      <c r="M15" s="11">
        <v>1412000</v>
      </c>
    </row>
    <row r="16" spans="1:13" ht="15.75">
      <c r="A16" s="8" t="s">
        <v>52</v>
      </c>
      <c r="B16" s="14" t="s">
        <v>198</v>
      </c>
      <c r="C16" s="11">
        <v>563000</v>
      </c>
      <c r="D16" s="251">
        <v>91280</v>
      </c>
      <c r="E16" s="11">
        <v>563000</v>
      </c>
      <c r="F16" s="11">
        <v>563000</v>
      </c>
      <c r="G16" s="11">
        <v>563000</v>
      </c>
      <c r="H16" s="11">
        <v>563000</v>
      </c>
      <c r="I16" s="11">
        <v>563000</v>
      </c>
      <c r="J16" s="11">
        <v>563000</v>
      </c>
      <c r="K16" s="11">
        <v>563000</v>
      </c>
      <c r="L16" s="11">
        <v>563000</v>
      </c>
      <c r="M16" s="11">
        <v>563000</v>
      </c>
    </row>
    <row r="17" spans="1:13" ht="15.75">
      <c r="A17" s="8" t="s">
        <v>54</v>
      </c>
      <c r="B17" s="12" t="s">
        <v>205</v>
      </c>
      <c r="C17" s="13"/>
      <c r="D17" s="25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63.75" customHeight="1">
      <c r="A18" s="8" t="s">
        <v>48</v>
      </c>
      <c r="B18" s="9" t="s">
        <v>199</v>
      </c>
      <c r="C18" s="10">
        <v>76513900</v>
      </c>
      <c r="D18" s="251">
        <v>66446439</v>
      </c>
      <c r="E18" s="11">
        <v>50000000</v>
      </c>
      <c r="F18" s="11">
        <v>50000000</v>
      </c>
      <c r="G18" s="11">
        <v>50000000</v>
      </c>
      <c r="H18" s="11">
        <v>50000000</v>
      </c>
      <c r="I18" s="11">
        <v>50000000</v>
      </c>
      <c r="J18" s="11">
        <v>50000000</v>
      </c>
      <c r="K18" s="11">
        <v>50000000</v>
      </c>
      <c r="L18" s="11">
        <v>50000000</v>
      </c>
      <c r="M18" s="11">
        <v>50000000</v>
      </c>
    </row>
    <row r="19" spans="1:13" ht="39" customHeight="1">
      <c r="A19" s="8" t="s">
        <v>24</v>
      </c>
      <c r="B19" s="9" t="s">
        <v>200</v>
      </c>
      <c r="C19" s="13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48" customHeight="1">
      <c r="A20" s="8" t="s">
        <v>26</v>
      </c>
      <c r="B20" s="9" t="s">
        <v>201</v>
      </c>
      <c r="C20" s="13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31.5">
      <c r="A21" s="8" t="s">
        <v>28</v>
      </c>
      <c r="B21" s="9" t="s">
        <v>202</v>
      </c>
      <c r="C21" s="11">
        <v>0</v>
      </c>
      <c r="D21" s="11"/>
      <c r="E21" s="11">
        <v>0</v>
      </c>
      <c r="F21" s="11"/>
      <c r="G21" s="336"/>
      <c r="H21" s="336"/>
      <c r="I21" s="336"/>
      <c r="J21" s="336"/>
      <c r="K21" s="336"/>
      <c r="L21" s="336"/>
      <c r="M21" s="11"/>
    </row>
    <row r="22" spans="1:13" ht="15.75">
      <c r="A22" s="8" t="s">
        <v>31</v>
      </c>
      <c r="B22" s="15" t="s">
        <v>134</v>
      </c>
      <c r="C22" s="16">
        <f aca="true" t="shared" si="0" ref="C22:M22">SUM(C13:C21)</f>
        <v>656554900</v>
      </c>
      <c r="D22" s="16">
        <f t="shared" si="0"/>
        <v>659020827</v>
      </c>
      <c r="E22" s="16">
        <f t="shared" si="0"/>
        <v>579975000</v>
      </c>
      <c r="F22" s="16">
        <f t="shared" si="0"/>
        <v>579975000</v>
      </c>
      <c r="G22" s="16">
        <f t="shared" si="0"/>
        <v>579975000</v>
      </c>
      <c r="H22" s="16">
        <f t="shared" si="0"/>
        <v>579975000</v>
      </c>
      <c r="I22" s="16">
        <f t="shared" si="0"/>
        <v>579975000</v>
      </c>
      <c r="J22" s="16">
        <f t="shared" si="0"/>
        <v>579975000</v>
      </c>
      <c r="K22" s="16">
        <f t="shared" si="0"/>
        <v>579975000</v>
      </c>
      <c r="L22" s="16">
        <f t="shared" si="0"/>
        <v>579975000</v>
      </c>
      <c r="M22" s="16">
        <f t="shared" si="0"/>
        <v>579975000</v>
      </c>
    </row>
    <row r="23" spans="1:13" ht="29.25" customHeight="1" thickBot="1">
      <c r="A23" s="8">
        <v>12</v>
      </c>
      <c r="B23" s="17" t="s">
        <v>204</v>
      </c>
      <c r="C23" s="18">
        <f>C22/2</f>
        <v>328277450</v>
      </c>
      <c r="D23" s="18">
        <f>D22/2</f>
        <v>329510413.5</v>
      </c>
      <c r="E23" s="18">
        <f>E22/2</f>
        <v>289987500</v>
      </c>
      <c r="F23" s="18">
        <f>F22/2</f>
        <v>289987500</v>
      </c>
      <c r="G23" s="18">
        <f aca="true" t="shared" si="1" ref="G23:M23">G22/2</f>
        <v>289987500</v>
      </c>
      <c r="H23" s="18">
        <f t="shared" si="1"/>
        <v>289987500</v>
      </c>
      <c r="I23" s="18">
        <f t="shared" si="1"/>
        <v>289987500</v>
      </c>
      <c r="J23" s="18">
        <f t="shared" si="1"/>
        <v>289987500</v>
      </c>
      <c r="K23" s="18">
        <f t="shared" si="1"/>
        <v>289987500</v>
      </c>
      <c r="L23" s="18">
        <f t="shared" si="1"/>
        <v>289987500</v>
      </c>
      <c r="M23" s="18">
        <f t="shared" si="1"/>
        <v>289987500</v>
      </c>
    </row>
    <row r="24" spans="1:13" ht="18.75">
      <c r="A24" s="649">
        <v>13</v>
      </c>
      <c r="B24" s="645" t="s">
        <v>203</v>
      </c>
      <c r="C24" s="647" t="s">
        <v>413</v>
      </c>
      <c r="D24" s="647"/>
      <c r="E24" s="647" t="str">
        <f>E11</f>
        <v>2021. évi terv</v>
      </c>
      <c r="F24" s="647" t="str">
        <f aca="true" t="shared" si="2" ref="F24:M24">F11</f>
        <v>2022. évi terv</v>
      </c>
      <c r="G24" s="647" t="str">
        <f t="shared" si="2"/>
        <v>2023. évi terv</v>
      </c>
      <c r="H24" s="647" t="str">
        <f t="shared" si="2"/>
        <v>2024. évi terv</v>
      </c>
      <c r="I24" s="647" t="str">
        <f t="shared" si="2"/>
        <v>2025. évi terv</v>
      </c>
      <c r="J24" s="647" t="str">
        <f t="shared" si="2"/>
        <v>2026. évi terv</v>
      </c>
      <c r="K24" s="647" t="str">
        <f t="shared" si="2"/>
        <v>2027. évi terv</v>
      </c>
      <c r="L24" s="647" t="str">
        <f t="shared" si="2"/>
        <v>2028. évi terv</v>
      </c>
      <c r="M24" s="647" t="str">
        <f t="shared" si="2"/>
        <v>2029. évi terv</v>
      </c>
    </row>
    <row r="25" spans="1:13" ht="37.5">
      <c r="A25" s="650"/>
      <c r="B25" s="646"/>
      <c r="C25" s="19" t="s">
        <v>195</v>
      </c>
      <c r="D25" s="7" t="s">
        <v>94</v>
      </c>
      <c r="E25" s="648"/>
      <c r="F25" s="648"/>
      <c r="G25" s="648"/>
      <c r="H25" s="648"/>
      <c r="I25" s="648"/>
      <c r="J25" s="648"/>
      <c r="K25" s="648"/>
      <c r="L25" s="648"/>
      <c r="M25" s="648"/>
    </row>
    <row r="26" spans="1:13" ht="15.75">
      <c r="A26" s="20">
        <v>14</v>
      </c>
      <c r="B26" s="14" t="s">
        <v>135</v>
      </c>
      <c r="C26" s="337">
        <v>0</v>
      </c>
      <c r="D26" s="336">
        <v>0</v>
      </c>
      <c r="E26" s="281"/>
      <c r="F26" s="281"/>
      <c r="G26" s="338"/>
      <c r="H26" s="338"/>
      <c r="I26" s="338"/>
      <c r="J26" s="338"/>
      <c r="K26" s="338"/>
      <c r="L26" s="338"/>
      <c r="M26" s="281"/>
    </row>
    <row r="27" spans="1:13" ht="15.75">
      <c r="A27" s="20">
        <v>15</v>
      </c>
      <c r="B27" s="14" t="s">
        <v>136</v>
      </c>
      <c r="C27" s="337">
        <v>0</v>
      </c>
      <c r="D27" s="336">
        <v>0</v>
      </c>
      <c r="E27" s="281"/>
      <c r="F27" s="281"/>
      <c r="G27" s="338"/>
      <c r="H27" s="338"/>
      <c r="I27" s="338"/>
      <c r="J27" s="338"/>
      <c r="K27" s="338"/>
      <c r="L27" s="338"/>
      <c r="M27" s="281"/>
    </row>
    <row r="28" spans="1:13" ht="15.75">
      <c r="A28" s="20">
        <v>16</v>
      </c>
      <c r="B28" s="14" t="s">
        <v>137</v>
      </c>
      <c r="C28" s="337">
        <v>250000000</v>
      </c>
      <c r="D28" s="336">
        <v>246937240</v>
      </c>
      <c r="E28" s="281"/>
      <c r="F28" s="281"/>
      <c r="G28" s="338"/>
      <c r="H28" s="338"/>
      <c r="I28" s="338"/>
      <c r="J28" s="338"/>
      <c r="K28" s="338"/>
      <c r="L28" s="338"/>
      <c r="M28" s="281"/>
    </row>
    <row r="29" spans="1:13" ht="44.25" customHeight="1" thickBot="1">
      <c r="A29" s="21">
        <v>17</v>
      </c>
      <c r="B29" s="22" t="s">
        <v>138</v>
      </c>
      <c r="C29" s="339">
        <f>SUM(C26:C28)</f>
        <v>250000000</v>
      </c>
      <c r="D29" s="244">
        <f>SUM(D26:D28)</f>
        <v>246937240</v>
      </c>
      <c r="E29" s="340"/>
      <c r="F29" s="340"/>
      <c r="G29" s="341"/>
      <c r="H29" s="341"/>
      <c r="I29" s="341"/>
      <c r="J29" s="341"/>
      <c r="K29" s="341"/>
      <c r="L29" s="341"/>
      <c r="M29" s="340"/>
    </row>
    <row r="30" spans="1:13" s="246" customFormat="1" ht="48.75" customHeight="1" thickBot="1">
      <c r="A30" s="245">
        <v>18</v>
      </c>
      <c r="B30" s="22" t="s">
        <v>266</v>
      </c>
      <c r="C30" s="18"/>
      <c r="D30" s="244"/>
      <c r="E30" s="18">
        <v>27778000</v>
      </c>
      <c r="F30" s="18">
        <v>27778000</v>
      </c>
      <c r="G30" s="18">
        <v>27778000</v>
      </c>
      <c r="H30" s="18">
        <v>27778000</v>
      </c>
      <c r="I30" s="18">
        <v>27778000</v>
      </c>
      <c r="J30" s="18">
        <v>27778000</v>
      </c>
      <c r="K30" s="18">
        <v>27778000</v>
      </c>
      <c r="L30" s="18">
        <v>27778000</v>
      </c>
      <c r="M30" s="18"/>
    </row>
    <row r="31" ht="12.75">
      <c r="D31" s="342"/>
    </row>
    <row r="32" ht="12.75">
      <c r="D32" s="342"/>
    </row>
    <row r="33" ht="12.75">
      <c r="D33" s="342"/>
    </row>
  </sheetData>
  <sheetProtection/>
  <mergeCells count="27">
    <mergeCell ref="M11:M12"/>
    <mergeCell ref="G24:G25"/>
    <mergeCell ref="H24:H25"/>
    <mergeCell ref="I24:I25"/>
    <mergeCell ref="J24:J25"/>
    <mergeCell ref="K24:K25"/>
    <mergeCell ref="L24:L25"/>
    <mergeCell ref="M24:M25"/>
    <mergeCell ref="G11:G12"/>
    <mergeCell ref="H11:H12"/>
    <mergeCell ref="K11:K12"/>
    <mergeCell ref="L11:L12"/>
    <mergeCell ref="A24:A25"/>
    <mergeCell ref="B24:B25"/>
    <mergeCell ref="C24:D24"/>
    <mergeCell ref="E24:E25"/>
    <mergeCell ref="F24:F25"/>
    <mergeCell ref="A3:M3"/>
    <mergeCell ref="A4:M4"/>
    <mergeCell ref="A6:M6"/>
    <mergeCell ref="A11:A12"/>
    <mergeCell ref="B11:B12"/>
    <mergeCell ref="C11:D11"/>
    <mergeCell ref="E11:E12"/>
    <mergeCell ref="F11:F12"/>
    <mergeCell ref="I11:I12"/>
    <mergeCell ref="J11:J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90" zoomScaleNormal="90" zoomScalePageLayoutView="0" workbookViewId="0" topLeftCell="A1">
      <pane xSplit="3" ySplit="7" topLeftCell="D62" activePane="bottomRight" state="frozen"/>
      <selection pane="topLeft" activeCell="B1" sqref="B1:M1"/>
      <selection pane="topRight" activeCell="B1" sqref="B1:M1"/>
      <selection pane="bottomLeft" activeCell="B1" sqref="B1:M1"/>
      <selection pane="bottomRight" activeCell="D1" sqref="D1:E1"/>
    </sheetView>
  </sheetViews>
  <sheetFormatPr defaultColWidth="9.140625" defaultRowHeight="12.75"/>
  <cols>
    <col min="1" max="1" width="4.00390625" style="219" customWidth="1"/>
    <col min="2" max="2" width="5.00390625" style="219" customWidth="1"/>
    <col min="3" max="3" width="64.28125" style="219" customWidth="1"/>
    <col min="4" max="4" width="19.8515625" style="237" customWidth="1"/>
    <col min="5" max="5" width="52.00390625" style="219" customWidth="1"/>
    <col min="6" max="6" width="19.00390625" style="219" customWidth="1"/>
    <col min="7" max="7" width="15.8515625" style="219" customWidth="1"/>
    <col min="8" max="8" width="16.140625" style="219" customWidth="1"/>
    <col min="9" max="9" width="14.8515625" style="219" customWidth="1"/>
    <col min="10" max="10" width="9.7109375" style="219" customWidth="1"/>
    <col min="11" max="16384" width="9.140625" style="219" customWidth="1"/>
  </cols>
  <sheetData>
    <row r="1" spans="1:5" ht="15.75">
      <c r="A1" s="31"/>
      <c r="B1" s="221"/>
      <c r="C1" s="221"/>
      <c r="D1" s="503" t="s">
        <v>488</v>
      </c>
      <c r="E1" s="503"/>
    </row>
    <row r="2" spans="1:5" ht="12.75">
      <c r="A2" s="31"/>
      <c r="B2" s="221"/>
      <c r="C2" s="221"/>
      <c r="D2" s="236"/>
      <c r="E2" s="223"/>
    </row>
    <row r="3" spans="1:6" ht="33.75" customHeight="1">
      <c r="A3" s="224"/>
      <c r="B3" s="638" t="s">
        <v>415</v>
      </c>
      <c r="C3" s="638"/>
      <c r="D3" s="638"/>
      <c r="E3" s="638"/>
      <c r="F3" s="224"/>
    </row>
    <row r="4" spans="1:6" ht="18" customHeight="1">
      <c r="A4" s="224"/>
      <c r="B4" s="33"/>
      <c r="C4" s="33"/>
      <c r="D4" s="153"/>
      <c r="E4" s="207" t="s">
        <v>243</v>
      </c>
      <c r="F4" s="224"/>
    </row>
    <row r="5" spans="1:6" ht="12.75">
      <c r="A5" s="224"/>
      <c r="B5" s="225"/>
      <c r="C5" s="225"/>
      <c r="F5" s="224"/>
    </row>
    <row r="6" spans="1:6" s="222" customFormat="1" ht="13.5" thickBot="1">
      <c r="A6" s="343"/>
      <c r="B6" s="26" t="s">
        <v>0</v>
      </c>
      <c r="C6" s="238" t="s">
        <v>1</v>
      </c>
      <c r="D6" s="344" t="s">
        <v>2</v>
      </c>
      <c r="E6" s="239" t="s">
        <v>3</v>
      </c>
      <c r="F6" s="31"/>
    </row>
    <row r="7" spans="1:6" ht="30.75" customHeight="1">
      <c r="A7" s="40" t="s">
        <v>10</v>
      </c>
      <c r="B7" s="35"/>
      <c r="C7" s="36" t="s">
        <v>328</v>
      </c>
      <c r="D7" s="152"/>
      <c r="E7" s="37" t="s">
        <v>163</v>
      </c>
      <c r="F7" s="224"/>
    </row>
    <row r="8" spans="1:5" ht="18.75" customHeight="1">
      <c r="A8" s="41" t="s">
        <v>15</v>
      </c>
      <c r="B8" s="38">
        <v>1</v>
      </c>
      <c r="C8" s="445" t="s">
        <v>286</v>
      </c>
      <c r="D8" s="280">
        <v>10000000</v>
      </c>
      <c r="E8" s="652" t="s">
        <v>418</v>
      </c>
    </row>
    <row r="9" spans="1:5" ht="18.75" customHeight="1">
      <c r="A9" s="41" t="s">
        <v>22</v>
      </c>
      <c r="B9" s="38">
        <v>2</v>
      </c>
      <c r="C9" s="445" t="s">
        <v>287</v>
      </c>
      <c r="D9" s="280">
        <v>868000</v>
      </c>
      <c r="E9" s="653"/>
    </row>
    <row r="10" spans="1:5" ht="18.75" customHeight="1">
      <c r="A10" s="41" t="s">
        <v>23</v>
      </c>
      <c r="B10" s="38">
        <v>3</v>
      </c>
      <c r="C10" s="445" t="s">
        <v>288</v>
      </c>
      <c r="D10" s="280">
        <v>1089660</v>
      </c>
      <c r="E10" s="653"/>
    </row>
    <row r="11" spans="1:5" ht="18.75" customHeight="1">
      <c r="A11" s="41" t="s">
        <v>52</v>
      </c>
      <c r="B11" s="38">
        <v>4</v>
      </c>
      <c r="C11" s="445" t="s">
        <v>289</v>
      </c>
      <c r="D11" s="280">
        <v>4000000</v>
      </c>
      <c r="E11" s="653"/>
    </row>
    <row r="12" spans="1:6" ht="18.75" customHeight="1">
      <c r="A12" s="41" t="s">
        <v>54</v>
      </c>
      <c r="B12" s="38">
        <v>5</v>
      </c>
      <c r="C12" s="445" t="s">
        <v>290</v>
      </c>
      <c r="D12" s="280">
        <v>800000</v>
      </c>
      <c r="E12" s="653"/>
      <c r="F12" s="327"/>
    </row>
    <row r="13" spans="1:5" ht="18.75" customHeight="1">
      <c r="A13" s="41" t="s">
        <v>48</v>
      </c>
      <c r="B13" s="38">
        <v>6</v>
      </c>
      <c r="C13" s="445" t="s">
        <v>192</v>
      </c>
      <c r="D13" s="280">
        <v>6350000</v>
      </c>
      <c r="E13" s="653"/>
    </row>
    <row r="14" spans="1:6" ht="18.75" customHeight="1">
      <c r="A14" s="41" t="s">
        <v>24</v>
      </c>
      <c r="B14" s="38">
        <v>7</v>
      </c>
      <c r="C14" s="445" t="s">
        <v>291</v>
      </c>
      <c r="D14" s="280">
        <v>4500000</v>
      </c>
      <c r="E14" s="653"/>
      <c r="F14" s="327"/>
    </row>
    <row r="15" spans="1:6" ht="18.75" customHeight="1">
      <c r="A15" s="41" t="s">
        <v>26</v>
      </c>
      <c r="B15" s="38">
        <v>8</v>
      </c>
      <c r="C15" s="445" t="s">
        <v>360</v>
      </c>
      <c r="D15" s="280">
        <v>2540000</v>
      </c>
      <c r="E15" s="653"/>
      <c r="F15" s="327"/>
    </row>
    <row r="16" spans="1:5" ht="18.75" customHeight="1">
      <c r="A16" s="41" t="s">
        <v>28</v>
      </c>
      <c r="B16" s="38">
        <v>9</v>
      </c>
      <c r="C16" s="445" t="s">
        <v>361</v>
      </c>
      <c r="D16" s="280">
        <v>1270000</v>
      </c>
      <c r="E16" s="653"/>
    </row>
    <row r="17" spans="1:5" s="347" customFormat="1" ht="22.5" customHeight="1">
      <c r="A17" s="41" t="s">
        <v>31</v>
      </c>
      <c r="B17" s="651" t="s">
        <v>322</v>
      </c>
      <c r="C17" s="651" t="s">
        <v>322</v>
      </c>
      <c r="D17" s="345">
        <f>SUM(D8:D16)</f>
        <v>31417660</v>
      </c>
      <c r="E17" s="346"/>
    </row>
    <row r="18" spans="1:5" s="347" customFormat="1" ht="22.5" customHeight="1">
      <c r="A18" s="41" t="s">
        <v>49</v>
      </c>
      <c r="B18" s="38">
        <v>1</v>
      </c>
      <c r="C18" s="279" t="s">
        <v>240</v>
      </c>
      <c r="D18" s="280">
        <v>5000000</v>
      </c>
      <c r="E18" s="240" t="s">
        <v>325</v>
      </c>
    </row>
    <row r="19" spans="1:5" s="347" customFormat="1" ht="22.5" customHeight="1">
      <c r="A19" s="41" t="s">
        <v>33</v>
      </c>
      <c r="B19" s="38">
        <v>2</v>
      </c>
      <c r="C19" s="279" t="s">
        <v>86</v>
      </c>
      <c r="D19" s="280">
        <v>1000000</v>
      </c>
      <c r="E19" s="240" t="s">
        <v>325</v>
      </c>
    </row>
    <row r="20" spans="1:5" s="347" customFormat="1" ht="22.5" customHeight="1">
      <c r="A20" s="41" t="s">
        <v>35</v>
      </c>
      <c r="B20" s="38">
        <v>3</v>
      </c>
      <c r="C20" s="279" t="s">
        <v>241</v>
      </c>
      <c r="D20" s="280">
        <v>6200000</v>
      </c>
      <c r="E20" s="240" t="s">
        <v>325</v>
      </c>
    </row>
    <row r="21" spans="1:5" s="347" customFormat="1" ht="22.5" customHeight="1">
      <c r="A21" s="41" t="s">
        <v>59</v>
      </c>
      <c r="B21" s="651" t="s">
        <v>324</v>
      </c>
      <c r="C21" s="651" t="s">
        <v>324</v>
      </c>
      <c r="D21" s="345">
        <f>SUM(D18:D20)</f>
        <v>12200000</v>
      </c>
      <c r="E21" s="346"/>
    </row>
    <row r="22" spans="1:5" s="347" customFormat="1" ht="22.5" customHeight="1">
      <c r="A22" s="41" t="s">
        <v>60</v>
      </c>
      <c r="B22" s="38">
        <v>1</v>
      </c>
      <c r="C22" s="413" t="s">
        <v>472</v>
      </c>
      <c r="D22" s="280">
        <v>18298109</v>
      </c>
      <c r="E22" s="240" t="s">
        <v>318</v>
      </c>
    </row>
    <row r="23" spans="1:5" s="347" customFormat="1" ht="22.5" customHeight="1">
      <c r="A23" s="41" t="s">
        <v>61</v>
      </c>
      <c r="B23" s="38">
        <v>2</v>
      </c>
      <c r="C23" s="279" t="s">
        <v>248</v>
      </c>
      <c r="D23" s="280">
        <v>6790592</v>
      </c>
      <c r="E23" s="240" t="s">
        <v>318</v>
      </c>
    </row>
    <row r="24" spans="1:5" s="347" customFormat="1" ht="22.5" customHeight="1">
      <c r="A24" s="41" t="s">
        <v>62</v>
      </c>
      <c r="B24" s="38">
        <v>3</v>
      </c>
      <c r="C24" s="279" t="s">
        <v>299</v>
      </c>
      <c r="D24" s="280">
        <v>6598723</v>
      </c>
      <c r="E24" s="240" t="s">
        <v>318</v>
      </c>
    </row>
    <row r="25" spans="1:5" s="347" customFormat="1" ht="34.5" customHeight="1">
      <c r="A25" s="41" t="s">
        <v>63</v>
      </c>
      <c r="B25" s="38">
        <v>4</v>
      </c>
      <c r="C25" s="351" t="s">
        <v>300</v>
      </c>
      <c r="D25" s="280">
        <v>25659228</v>
      </c>
      <c r="E25" s="240" t="s">
        <v>318</v>
      </c>
    </row>
    <row r="26" spans="1:5" s="347" customFormat="1" ht="22.5" customHeight="1">
      <c r="A26" s="41" t="s">
        <v>64</v>
      </c>
      <c r="B26" s="38">
        <v>5</v>
      </c>
      <c r="C26" s="279" t="s">
        <v>301</v>
      </c>
      <c r="D26" s="280">
        <v>63775</v>
      </c>
      <c r="E26" s="240" t="s">
        <v>318</v>
      </c>
    </row>
    <row r="27" spans="1:5" s="347" customFormat="1" ht="22.5" customHeight="1">
      <c r="A27" s="41" t="s">
        <v>65</v>
      </c>
      <c r="B27" s="38">
        <v>6</v>
      </c>
      <c r="C27" s="279" t="s">
        <v>302</v>
      </c>
      <c r="D27" s="280">
        <v>6281574</v>
      </c>
      <c r="E27" s="240" t="s">
        <v>318</v>
      </c>
    </row>
    <row r="28" spans="1:5" s="347" customFormat="1" ht="22.5" customHeight="1">
      <c r="A28" s="41" t="s">
        <v>66</v>
      </c>
      <c r="B28" s="38">
        <v>7</v>
      </c>
      <c r="C28" s="279" t="s">
        <v>305</v>
      </c>
      <c r="D28" s="280">
        <v>364917</v>
      </c>
      <c r="E28" s="240" t="s">
        <v>318</v>
      </c>
    </row>
    <row r="29" spans="1:5" s="347" customFormat="1" ht="22.5" customHeight="1">
      <c r="A29" s="41" t="s">
        <v>68</v>
      </c>
      <c r="B29" s="38">
        <v>8</v>
      </c>
      <c r="C29" s="279" t="s">
        <v>306</v>
      </c>
      <c r="D29" s="280">
        <v>6395965</v>
      </c>
      <c r="E29" s="240" t="s">
        <v>318</v>
      </c>
    </row>
    <row r="30" spans="1:5" s="347" customFormat="1" ht="22.5" customHeight="1">
      <c r="A30" s="41" t="s">
        <v>71</v>
      </c>
      <c r="B30" s="38">
        <v>9</v>
      </c>
      <c r="C30" s="279" t="s">
        <v>307</v>
      </c>
      <c r="D30" s="280">
        <v>107280</v>
      </c>
      <c r="E30" s="240" t="s">
        <v>318</v>
      </c>
    </row>
    <row r="31" spans="1:5" s="347" customFormat="1" ht="24" customHeight="1">
      <c r="A31" s="41" t="s">
        <v>73</v>
      </c>
      <c r="B31" s="38">
        <v>10</v>
      </c>
      <c r="C31" s="279" t="s">
        <v>308</v>
      </c>
      <c r="D31" s="280">
        <v>2076063</v>
      </c>
      <c r="E31" s="240" t="s">
        <v>318</v>
      </c>
    </row>
    <row r="32" spans="1:5" s="347" customFormat="1" ht="24" customHeight="1">
      <c r="A32" s="41" t="s">
        <v>75</v>
      </c>
      <c r="B32" s="38">
        <v>11</v>
      </c>
      <c r="C32" s="279" t="s">
        <v>309</v>
      </c>
      <c r="D32" s="280">
        <v>9894951</v>
      </c>
      <c r="E32" s="240" t="s">
        <v>318</v>
      </c>
    </row>
    <row r="33" spans="1:5" s="347" customFormat="1" ht="24" customHeight="1">
      <c r="A33" s="41" t="s">
        <v>77</v>
      </c>
      <c r="B33" s="38">
        <v>12</v>
      </c>
      <c r="C33" s="349" t="s">
        <v>381</v>
      </c>
      <c r="D33" s="280">
        <v>4797337</v>
      </c>
      <c r="E33" s="240" t="s">
        <v>318</v>
      </c>
    </row>
    <row r="34" spans="1:5" s="347" customFormat="1" ht="24" customHeight="1">
      <c r="A34" s="41" t="s">
        <v>78</v>
      </c>
      <c r="B34" s="38">
        <v>13</v>
      </c>
      <c r="C34" s="351" t="s">
        <v>382</v>
      </c>
      <c r="D34" s="280">
        <v>560775</v>
      </c>
      <c r="E34" s="240" t="s">
        <v>318</v>
      </c>
    </row>
    <row r="35" spans="1:7" s="347" customFormat="1" ht="28.5" customHeight="1">
      <c r="A35" s="41" t="s">
        <v>79</v>
      </c>
      <c r="B35" s="38"/>
      <c r="C35" s="355" t="s">
        <v>392</v>
      </c>
      <c r="D35" s="356">
        <v>87889289</v>
      </c>
      <c r="E35" s="348"/>
      <c r="G35" s="352"/>
    </row>
    <row r="36" spans="1:7" s="347" customFormat="1" ht="28.5" customHeight="1">
      <c r="A36" s="41" t="s">
        <v>80</v>
      </c>
      <c r="B36" s="38">
        <v>1</v>
      </c>
      <c r="C36" s="279" t="s">
        <v>383</v>
      </c>
      <c r="D36" s="280">
        <v>39277849</v>
      </c>
      <c r="E36" s="348" t="s">
        <v>319</v>
      </c>
      <c r="G36" s="352"/>
    </row>
    <row r="37" spans="1:7" s="347" customFormat="1" ht="28.5" customHeight="1">
      <c r="A37" s="41" t="s">
        <v>87</v>
      </c>
      <c r="B37" s="38">
        <v>2</v>
      </c>
      <c r="C37" s="351" t="s">
        <v>310</v>
      </c>
      <c r="D37" s="280">
        <v>794125</v>
      </c>
      <c r="E37" s="348" t="s">
        <v>319</v>
      </c>
      <c r="G37" s="352"/>
    </row>
    <row r="38" spans="1:7" s="347" customFormat="1" ht="28.5" customHeight="1">
      <c r="A38" s="41" t="s">
        <v>244</v>
      </c>
      <c r="B38" s="38">
        <v>3</v>
      </c>
      <c r="C38" s="279" t="s">
        <v>384</v>
      </c>
      <c r="D38" s="280">
        <v>180619000</v>
      </c>
      <c r="E38" s="348" t="s">
        <v>319</v>
      </c>
      <c r="G38" s="352"/>
    </row>
    <row r="39" spans="1:7" s="347" customFormat="1" ht="28.5" customHeight="1">
      <c r="A39" s="41" t="s">
        <v>109</v>
      </c>
      <c r="B39" s="38">
        <v>4</v>
      </c>
      <c r="C39" s="279" t="s">
        <v>385</v>
      </c>
      <c r="D39" s="280">
        <v>120000000</v>
      </c>
      <c r="E39" s="348" t="s">
        <v>319</v>
      </c>
      <c r="G39" s="352"/>
    </row>
    <row r="40" spans="1:7" s="347" customFormat="1" ht="28.5" customHeight="1">
      <c r="A40" s="41" t="s">
        <v>245</v>
      </c>
      <c r="B40" s="38">
        <v>5</v>
      </c>
      <c r="C40" s="355" t="s">
        <v>393</v>
      </c>
      <c r="D40" s="356">
        <v>340690974</v>
      </c>
      <c r="E40" s="348"/>
      <c r="F40" s="352"/>
      <c r="G40" s="352"/>
    </row>
    <row r="41" spans="1:7" s="347" customFormat="1" ht="28.5" customHeight="1">
      <c r="A41" s="41" t="s">
        <v>249</v>
      </c>
      <c r="B41" s="38">
        <v>6</v>
      </c>
      <c r="C41" s="279" t="s">
        <v>293</v>
      </c>
      <c r="D41" s="280">
        <v>13937000</v>
      </c>
      <c r="E41" s="658" t="s">
        <v>419</v>
      </c>
      <c r="G41" s="352"/>
    </row>
    <row r="42" spans="1:7" s="347" customFormat="1" ht="28.5" customHeight="1">
      <c r="A42" s="41" t="s">
        <v>336</v>
      </c>
      <c r="B42" s="38">
        <v>7</v>
      </c>
      <c r="C42" s="279" t="s">
        <v>294</v>
      </c>
      <c r="D42" s="280">
        <v>2183651</v>
      </c>
      <c r="E42" s="659"/>
      <c r="G42" s="352"/>
    </row>
    <row r="43" spans="1:7" s="347" customFormat="1" ht="28.5" customHeight="1">
      <c r="A43" s="41" t="s">
        <v>337</v>
      </c>
      <c r="B43" s="38">
        <v>8</v>
      </c>
      <c r="C43" s="279" t="s">
        <v>295</v>
      </c>
      <c r="D43" s="280">
        <v>10632806</v>
      </c>
      <c r="E43" s="659"/>
      <c r="G43" s="352"/>
    </row>
    <row r="44" spans="1:7" s="347" customFormat="1" ht="28.5" customHeight="1">
      <c r="A44" s="41" t="s">
        <v>338</v>
      </c>
      <c r="B44" s="38">
        <v>9</v>
      </c>
      <c r="C44" s="351" t="s">
        <v>386</v>
      </c>
      <c r="D44" s="280">
        <v>1089660</v>
      </c>
      <c r="E44" s="659"/>
      <c r="G44" s="352"/>
    </row>
    <row r="45" spans="1:7" s="347" customFormat="1" ht="28.5" customHeight="1">
      <c r="A45" s="41" t="s">
        <v>339</v>
      </c>
      <c r="B45" s="38">
        <v>10</v>
      </c>
      <c r="C45" s="351" t="s">
        <v>387</v>
      </c>
      <c r="D45" s="280">
        <v>7049976</v>
      </c>
      <c r="E45" s="659"/>
      <c r="G45" s="352"/>
    </row>
    <row r="46" spans="1:7" s="347" customFormat="1" ht="23.25" customHeight="1">
      <c r="A46" s="41" t="s">
        <v>250</v>
      </c>
      <c r="B46" s="38">
        <v>11</v>
      </c>
      <c r="C46" s="279" t="s">
        <v>388</v>
      </c>
      <c r="D46" s="280">
        <v>3527348</v>
      </c>
      <c r="E46" s="659"/>
      <c r="G46" s="352"/>
    </row>
    <row r="47" spans="1:7" s="347" customFormat="1" ht="23.25" customHeight="1">
      <c r="A47" s="41" t="s">
        <v>110</v>
      </c>
      <c r="B47" s="38">
        <v>12</v>
      </c>
      <c r="C47" s="279" t="s">
        <v>389</v>
      </c>
      <c r="D47" s="280">
        <v>3810000</v>
      </c>
      <c r="E47" s="659"/>
      <c r="G47" s="352"/>
    </row>
    <row r="48" spans="1:7" s="347" customFormat="1" ht="23.25" customHeight="1">
      <c r="A48" s="41" t="s">
        <v>251</v>
      </c>
      <c r="B48" s="38">
        <v>13</v>
      </c>
      <c r="C48" s="279" t="s">
        <v>390</v>
      </c>
      <c r="D48" s="280">
        <v>6993016</v>
      </c>
      <c r="E48" s="659"/>
      <c r="G48" s="352"/>
    </row>
    <row r="49" spans="1:7" s="347" customFormat="1" ht="23.25" customHeight="1">
      <c r="A49" s="41" t="s">
        <v>256</v>
      </c>
      <c r="B49" s="38">
        <v>14</v>
      </c>
      <c r="C49" s="279" t="s">
        <v>391</v>
      </c>
      <c r="D49" s="280">
        <v>18923000</v>
      </c>
      <c r="E49" s="660"/>
      <c r="G49" s="352"/>
    </row>
    <row r="50" spans="1:7" s="347" customFormat="1" ht="28.5" customHeight="1">
      <c r="A50" s="41" t="s">
        <v>257</v>
      </c>
      <c r="B50" s="38"/>
      <c r="C50" s="355" t="s">
        <v>394</v>
      </c>
      <c r="D50" s="356">
        <v>68146457</v>
      </c>
      <c r="E50" s="348"/>
      <c r="G50" s="352"/>
    </row>
    <row r="51" spans="1:7" s="347" customFormat="1" ht="28.5" customHeight="1">
      <c r="A51" s="41" t="s">
        <v>340</v>
      </c>
      <c r="B51" s="38">
        <v>1</v>
      </c>
      <c r="C51" s="351" t="s">
        <v>376</v>
      </c>
      <c r="D51" s="280">
        <v>21626190</v>
      </c>
      <c r="E51" s="348" t="s">
        <v>421</v>
      </c>
      <c r="G51" s="352"/>
    </row>
    <row r="52" spans="1:7" s="347" customFormat="1" ht="28.5" customHeight="1">
      <c r="A52" s="41" t="s">
        <v>341</v>
      </c>
      <c r="B52" s="38">
        <v>2</v>
      </c>
      <c r="C52" s="351" t="s">
        <v>377</v>
      </c>
      <c r="D52" s="280">
        <v>37598778</v>
      </c>
      <c r="E52" s="348" t="s">
        <v>421</v>
      </c>
      <c r="G52" s="352"/>
    </row>
    <row r="53" spans="1:7" s="347" customFormat="1" ht="35.25" customHeight="1">
      <c r="A53" s="41" t="s">
        <v>342</v>
      </c>
      <c r="B53" s="38">
        <v>3</v>
      </c>
      <c r="C53" s="351" t="s">
        <v>378</v>
      </c>
      <c r="D53" s="280">
        <v>36111925</v>
      </c>
      <c r="E53" s="348" t="s">
        <v>420</v>
      </c>
      <c r="G53" s="352"/>
    </row>
    <row r="54" spans="1:7" s="347" customFormat="1" ht="36" customHeight="1">
      <c r="A54" s="41" t="s">
        <v>343</v>
      </c>
      <c r="B54" s="38">
        <v>4</v>
      </c>
      <c r="C54" s="351" t="s">
        <v>379</v>
      </c>
      <c r="D54" s="280">
        <v>15546784</v>
      </c>
      <c r="E54" s="348" t="s">
        <v>420</v>
      </c>
      <c r="G54" s="352"/>
    </row>
    <row r="55" spans="1:7" s="347" customFormat="1" ht="23.25" customHeight="1">
      <c r="A55" s="41" t="s">
        <v>344</v>
      </c>
      <c r="B55" s="38">
        <v>5</v>
      </c>
      <c r="C55" s="279" t="s">
        <v>296</v>
      </c>
      <c r="D55" s="280">
        <v>9691455</v>
      </c>
      <c r="E55" s="240" t="s">
        <v>320</v>
      </c>
      <c r="G55" s="352"/>
    </row>
    <row r="56" spans="1:7" s="347" customFormat="1" ht="22.5" customHeight="1">
      <c r="A56" s="41" t="s">
        <v>258</v>
      </c>
      <c r="B56" s="38">
        <v>6</v>
      </c>
      <c r="C56" s="279" t="s">
        <v>297</v>
      </c>
      <c r="D56" s="280">
        <v>33500000</v>
      </c>
      <c r="E56" s="240" t="s">
        <v>321</v>
      </c>
      <c r="G56" s="352"/>
    </row>
    <row r="57" spans="1:7" s="347" customFormat="1" ht="18.75" customHeight="1">
      <c r="A57" s="41" t="s">
        <v>345</v>
      </c>
      <c r="B57" s="38">
        <v>7</v>
      </c>
      <c r="C57" s="279" t="s">
        <v>380</v>
      </c>
      <c r="D57" s="280">
        <v>27122971</v>
      </c>
      <c r="E57" s="348"/>
      <c r="G57" s="352"/>
    </row>
    <row r="58" spans="1:7" s="347" customFormat="1" ht="28.5" customHeight="1">
      <c r="A58" s="41" t="s">
        <v>346</v>
      </c>
      <c r="B58" s="38"/>
      <c r="C58" s="355" t="s">
        <v>395</v>
      </c>
      <c r="D58" s="356">
        <v>181198103</v>
      </c>
      <c r="E58" s="348"/>
      <c r="G58" s="352"/>
    </row>
    <row r="59" spans="1:6" s="347" customFormat="1" ht="22.5" customHeight="1">
      <c r="A59" s="41" t="s">
        <v>347</v>
      </c>
      <c r="B59" s="651" t="s">
        <v>326</v>
      </c>
      <c r="C59" s="651"/>
      <c r="D59" s="345">
        <f>D58+D50+D40+D35</f>
        <v>677924823</v>
      </c>
      <c r="E59" s="346"/>
      <c r="F59" s="352"/>
    </row>
    <row r="60" spans="1:5" s="347" customFormat="1" ht="22.5" customHeight="1">
      <c r="A60" s="41" t="s">
        <v>348</v>
      </c>
      <c r="B60" s="654" t="s">
        <v>327</v>
      </c>
      <c r="C60" s="655" t="s">
        <v>323</v>
      </c>
      <c r="D60" s="345">
        <v>27778000</v>
      </c>
      <c r="E60" s="240" t="s">
        <v>433</v>
      </c>
    </row>
    <row r="61" spans="1:5" ht="23.25" customHeight="1" thickBot="1">
      <c r="A61" s="41" t="s">
        <v>349</v>
      </c>
      <c r="B61" s="656" t="s">
        <v>424</v>
      </c>
      <c r="C61" s="657"/>
      <c r="D61" s="350">
        <f>D60+D59+D21+D17</f>
        <v>749320483</v>
      </c>
      <c r="E61" s="241"/>
    </row>
    <row r="62" spans="1:5" s="347" customFormat="1" ht="22.5" customHeight="1">
      <c r="A62" s="41" t="s">
        <v>350</v>
      </c>
      <c r="B62" s="36"/>
      <c r="C62" s="36" t="s">
        <v>329</v>
      </c>
      <c r="D62" s="280"/>
      <c r="E62" s="240"/>
    </row>
    <row r="63" spans="1:5" s="347" customFormat="1" ht="22.5" customHeight="1">
      <c r="A63" s="41" t="s">
        <v>351</v>
      </c>
      <c r="B63" s="654" t="s">
        <v>416</v>
      </c>
      <c r="C63" s="655"/>
      <c r="D63" s="280"/>
      <c r="E63" s="240"/>
    </row>
    <row r="64" spans="1:8" s="347" customFormat="1" ht="22.5" customHeight="1">
      <c r="A64" s="41" t="s">
        <v>352</v>
      </c>
      <c r="B64" s="38">
        <v>1</v>
      </c>
      <c r="C64" s="279" t="s">
        <v>330</v>
      </c>
      <c r="D64" s="280">
        <f>87889289+340690974</f>
        <v>428580263</v>
      </c>
      <c r="E64" s="240"/>
      <c r="G64" s="352"/>
      <c r="H64" s="352"/>
    </row>
    <row r="65" spans="1:8" s="347" customFormat="1" ht="22.5" customHeight="1">
      <c r="A65" s="41" t="s">
        <v>353</v>
      </c>
      <c r="B65" s="38">
        <v>2</v>
      </c>
      <c r="C65" s="279" t="s">
        <v>333</v>
      </c>
      <c r="D65" s="280">
        <v>32033796</v>
      </c>
      <c r="E65" s="240"/>
      <c r="F65" s="354"/>
      <c r="G65" s="352"/>
      <c r="H65" s="352"/>
    </row>
    <row r="66" spans="1:8" s="347" customFormat="1" ht="22.5" customHeight="1">
      <c r="A66" s="41" t="s">
        <v>354</v>
      </c>
      <c r="B66" s="38">
        <v>3</v>
      </c>
      <c r="C66" s="279" t="s">
        <v>331</v>
      </c>
      <c r="D66" s="280">
        <v>44557265</v>
      </c>
      <c r="E66" s="240"/>
      <c r="F66" s="354"/>
      <c r="G66" s="352"/>
      <c r="H66" s="352"/>
    </row>
    <row r="67" spans="1:8" s="347" customFormat="1" ht="22.5" customHeight="1">
      <c r="A67" s="41" t="s">
        <v>355</v>
      </c>
      <c r="B67" s="38">
        <v>4</v>
      </c>
      <c r="C67" s="279" t="s">
        <v>332</v>
      </c>
      <c r="D67" s="280">
        <v>111621976</v>
      </c>
      <c r="E67" s="240"/>
      <c r="F67" s="354"/>
      <c r="G67" s="352"/>
      <c r="H67" s="352"/>
    </row>
    <row r="68" spans="1:9" s="347" customFormat="1" ht="24" customHeight="1">
      <c r="A68" s="41" t="s">
        <v>356</v>
      </c>
      <c r="B68" s="654" t="s">
        <v>417</v>
      </c>
      <c r="C68" s="655"/>
      <c r="D68" s="345">
        <f>SUM(D64:D67)</f>
        <v>616793300</v>
      </c>
      <c r="E68" s="240"/>
      <c r="H68" s="353"/>
      <c r="I68" s="352"/>
    </row>
    <row r="69" spans="1:9" s="347" customFormat="1" ht="24" customHeight="1">
      <c r="A69" s="41" t="s">
        <v>357</v>
      </c>
      <c r="B69" s="654" t="s">
        <v>422</v>
      </c>
      <c r="C69" s="655"/>
      <c r="D69" s="345">
        <f>1!J16+1!K16</f>
        <v>132526838</v>
      </c>
      <c r="E69" s="240"/>
      <c r="H69" s="353"/>
      <c r="I69" s="352"/>
    </row>
    <row r="70" spans="1:9" s="347" customFormat="1" ht="24" customHeight="1">
      <c r="A70" s="41" t="s">
        <v>358</v>
      </c>
      <c r="B70" s="654" t="s">
        <v>423</v>
      </c>
      <c r="C70" s="655"/>
      <c r="D70" s="345">
        <f>SUM(D68:D69)</f>
        <v>749320138</v>
      </c>
      <c r="E70" s="240"/>
      <c r="H70" s="353"/>
      <c r="I70" s="352"/>
    </row>
  </sheetData>
  <sheetProtection/>
  <mergeCells count="13">
    <mergeCell ref="B3:E3"/>
    <mergeCell ref="E41:E49"/>
    <mergeCell ref="B70:C70"/>
    <mergeCell ref="D1:E1"/>
    <mergeCell ref="B59:C59"/>
    <mergeCell ref="B21:C21"/>
    <mergeCell ref="B17:C17"/>
    <mergeCell ref="E8:E16"/>
    <mergeCell ref="B69:C69"/>
    <mergeCell ref="B61:C61"/>
    <mergeCell ref="B63:C63"/>
    <mergeCell ref="B68:C68"/>
    <mergeCell ref="B60:C6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31.57421875" style="0" customWidth="1"/>
    <col min="3" max="5" width="16.28125" style="0" customWidth="1"/>
    <col min="6" max="6" width="13.8515625" style="0" customWidth="1"/>
  </cols>
  <sheetData>
    <row r="1" ht="13.5" thickBot="1"/>
    <row r="2" spans="1:6" ht="15.75" thickBot="1">
      <c r="A2" s="450"/>
      <c r="B2" s="451"/>
      <c r="C2" s="452">
        <v>2020</v>
      </c>
      <c r="D2" s="452">
        <v>2021</v>
      </c>
      <c r="E2" s="452" t="s">
        <v>426</v>
      </c>
      <c r="F2" s="452" t="s">
        <v>427</v>
      </c>
    </row>
    <row r="3" spans="1:6" ht="43.5" customHeight="1" thickBot="1">
      <c r="A3" s="453" t="s">
        <v>396</v>
      </c>
      <c r="B3" s="454" t="s">
        <v>428</v>
      </c>
      <c r="C3" s="455">
        <v>368495668</v>
      </c>
      <c r="D3" s="455">
        <v>401000754</v>
      </c>
      <c r="E3" s="455">
        <f>D3-C3</f>
        <v>32505086</v>
      </c>
      <c r="F3" s="456">
        <f>D3/C3</f>
        <v>1.0882102255812678</v>
      </c>
    </row>
    <row r="4" spans="1:6" ht="43.5" customHeight="1" thickBot="1">
      <c r="A4" s="453" t="s">
        <v>84</v>
      </c>
      <c r="B4" s="457" t="s">
        <v>429</v>
      </c>
      <c r="C4" s="455">
        <v>272686900</v>
      </c>
      <c r="D4" s="455">
        <v>298917700</v>
      </c>
      <c r="E4" s="455">
        <f>D4-C4</f>
        <v>26230800</v>
      </c>
      <c r="F4" s="456">
        <f>D4/C4</f>
        <v>1.0961938398947657</v>
      </c>
    </row>
    <row r="5" spans="1:6" ht="43.5" customHeight="1" thickBot="1">
      <c r="A5" s="453" t="s">
        <v>85</v>
      </c>
      <c r="B5" s="454" t="s">
        <v>430</v>
      </c>
      <c r="C5" s="455">
        <v>681720026</v>
      </c>
      <c r="D5" s="455">
        <v>743366423</v>
      </c>
      <c r="E5" s="455">
        <f>D5-C5</f>
        <v>61646397</v>
      </c>
      <c r="F5" s="456">
        <f>D5/C5</f>
        <v>1.0904277337453485</v>
      </c>
    </row>
    <row r="6" spans="1:6" ht="43.5" customHeight="1" thickBot="1">
      <c r="A6" s="453" t="s">
        <v>431</v>
      </c>
      <c r="B6" s="454" t="s">
        <v>432</v>
      </c>
      <c r="C6" s="455">
        <v>24324444</v>
      </c>
      <c r="D6" s="455">
        <v>44846280</v>
      </c>
      <c r="E6" s="455">
        <f>D6-C6</f>
        <v>20521836</v>
      </c>
      <c r="F6" s="456">
        <f>D6/C6</f>
        <v>1.8436713291370606</v>
      </c>
    </row>
    <row r="7" spans="1:6" ht="26.25" customHeight="1" thickBot="1">
      <c r="A7" s="453"/>
      <c r="B7" s="457"/>
      <c r="C7" s="458">
        <f>SUM(C3:C6)</f>
        <v>1347227038</v>
      </c>
      <c r="D7" s="458">
        <f>SUM(D3:D6)</f>
        <v>1488131157</v>
      </c>
      <c r="E7" s="458">
        <f>D7-C7</f>
        <v>140904119</v>
      </c>
      <c r="F7" s="456">
        <f>D7/C7</f>
        <v>1.1045882505514264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7">
      <selection activeCell="G31" sqref="G31"/>
    </sheetView>
  </sheetViews>
  <sheetFormatPr defaultColWidth="9.140625" defaultRowHeight="12.75"/>
  <cols>
    <col min="1" max="1" width="8.28125" style="386" customWidth="1"/>
    <col min="2" max="2" width="50.57421875" style="97" customWidth="1"/>
    <col min="3" max="3" width="27.8515625" style="97" customWidth="1"/>
    <col min="4" max="4" width="15.57421875" style="267" customWidth="1"/>
    <col min="5" max="16384" width="9.140625" style="97" customWidth="1"/>
  </cols>
  <sheetData>
    <row r="3" spans="1:4" s="386" customFormat="1" ht="15.75">
      <c r="A3" s="38" t="s">
        <v>434</v>
      </c>
      <c r="B3" s="38" t="s">
        <v>11</v>
      </c>
      <c r="C3" s="38" t="s">
        <v>435</v>
      </c>
      <c r="D3" s="269" t="s">
        <v>436</v>
      </c>
    </row>
    <row r="4" spans="1:4" ht="21.75" customHeight="1">
      <c r="A4" s="38">
        <v>1</v>
      </c>
      <c r="B4" s="158" t="s">
        <v>168</v>
      </c>
      <c r="C4" s="158"/>
      <c r="D4" s="466">
        <f>SUM(D5:D9)</f>
        <v>3534828200</v>
      </c>
    </row>
    <row r="5" spans="1:4" ht="21.75" customHeight="1">
      <c r="A5" s="38">
        <v>2</v>
      </c>
      <c r="B5" s="253" t="s">
        <v>437</v>
      </c>
      <c r="C5" s="38" t="s">
        <v>438</v>
      </c>
      <c r="D5" s="171">
        <v>1488131157</v>
      </c>
    </row>
    <row r="6" spans="1:4" ht="21.75" customHeight="1">
      <c r="A6" s="38">
        <v>3</v>
      </c>
      <c r="B6" s="253" t="s">
        <v>17</v>
      </c>
      <c r="C6" s="38" t="s">
        <v>439</v>
      </c>
      <c r="D6" s="171">
        <v>529975000</v>
      </c>
    </row>
    <row r="7" spans="1:4" ht="21.75" customHeight="1">
      <c r="A7" s="38">
        <v>4</v>
      </c>
      <c r="B7" s="253" t="s">
        <v>16</v>
      </c>
      <c r="C7" s="38" t="s">
        <v>440</v>
      </c>
      <c r="D7" s="171">
        <v>374133190</v>
      </c>
    </row>
    <row r="8" spans="1:4" ht="21.75" customHeight="1">
      <c r="A8" s="38">
        <v>5</v>
      </c>
      <c r="B8" s="253" t="s">
        <v>441</v>
      </c>
      <c r="C8" s="38" t="s">
        <v>442</v>
      </c>
      <c r="D8" s="171">
        <v>857711284</v>
      </c>
    </row>
    <row r="9" spans="1:4" s="469" customFormat="1" ht="33" customHeight="1">
      <c r="A9" s="38">
        <v>6</v>
      </c>
      <c r="B9" s="39" t="s">
        <v>443</v>
      </c>
      <c r="C9" s="467" t="s">
        <v>444</v>
      </c>
      <c r="D9" s="468">
        <v>284877569</v>
      </c>
    </row>
    <row r="10" spans="1:4" ht="21.75" customHeight="1">
      <c r="A10" s="38">
        <v>7</v>
      </c>
      <c r="B10" s="158" t="s">
        <v>225</v>
      </c>
      <c r="C10" s="158"/>
      <c r="D10" s="466">
        <f>SUM(D11:D13)</f>
        <v>749320138</v>
      </c>
    </row>
    <row r="11" spans="1:4" ht="21.75" customHeight="1">
      <c r="A11" s="38">
        <v>8</v>
      </c>
      <c r="B11" s="253" t="s">
        <v>445</v>
      </c>
      <c r="C11" s="38" t="s">
        <v>446</v>
      </c>
      <c r="D11" s="171">
        <v>73156838</v>
      </c>
    </row>
    <row r="12" spans="1:4" ht="21.75" customHeight="1">
      <c r="A12" s="38">
        <v>9</v>
      </c>
      <c r="B12" s="253" t="s">
        <v>21</v>
      </c>
      <c r="C12" s="38" t="s">
        <v>447</v>
      </c>
      <c r="D12" s="171">
        <v>59370000</v>
      </c>
    </row>
    <row r="13" spans="1:4" s="469" customFormat="1" ht="33" customHeight="1">
      <c r="A13" s="38">
        <v>10</v>
      </c>
      <c r="B13" s="39" t="s">
        <v>448</v>
      </c>
      <c r="C13" s="467" t="s">
        <v>449</v>
      </c>
      <c r="D13" s="468">
        <v>616793300</v>
      </c>
    </row>
    <row r="14" spans="1:4" s="402" customFormat="1" ht="21.75" customHeight="1">
      <c r="A14" s="38">
        <v>11</v>
      </c>
      <c r="B14" s="158" t="s">
        <v>450</v>
      </c>
      <c r="C14" s="158"/>
      <c r="D14" s="466">
        <f>D4+D10</f>
        <v>4284148338</v>
      </c>
    </row>
    <row r="17" spans="1:4" ht="15.75">
      <c r="A17" s="38" t="s">
        <v>434</v>
      </c>
      <c r="B17" s="38" t="s">
        <v>11</v>
      </c>
      <c r="C17" s="38" t="s">
        <v>435</v>
      </c>
      <c r="D17" s="269" t="s">
        <v>436</v>
      </c>
    </row>
    <row r="18" spans="1:4" ht="19.5" customHeight="1">
      <c r="A18" s="38">
        <v>1</v>
      </c>
      <c r="B18" s="158" t="s">
        <v>56</v>
      </c>
      <c r="C18" s="158"/>
      <c r="D18" s="466">
        <f>SUM(D19:D25)</f>
        <v>3534828200</v>
      </c>
    </row>
    <row r="19" spans="1:4" ht="15.75">
      <c r="A19" s="38">
        <v>2</v>
      </c>
      <c r="B19" s="253" t="s">
        <v>180</v>
      </c>
      <c r="C19" s="38" t="s">
        <v>451</v>
      </c>
      <c r="D19" s="171">
        <v>1104299244</v>
      </c>
    </row>
    <row r="20" spans="1:4" ht="15.75">
      <c r="A20" s="38">
        <v>3</v>
      </c>
      <c r="B20" s="253" t="s">
        <v>452</v>
      </c>
      <c r="C20" s="38" t="s">
        <v>453</v>
      </c>
      <c r="D20" s="171">
        <v>182017283</v>
      </c>
    </row>
    <row r="21" spans="1:4" ht="15.75">
      <c r="A21" s="38">
        <v>4</v>
      </c>
      <c r="B21" s="253" t="s">
        <v>454</v>
      </c>
      <c r="C21" s="38" t="s">
        <v>455</v>
      </c>
      <c r="D21" s="171">
        <v>817061931</v>
      </c>
    </row>
    <row r="22" spans="1:4" ht="15.75">
      <c r="A22" s="38">
        <v>5</v>
      </c>
      <c r="B22" s="253" t="s">
        <v>456</v>
      </c>
      <c r="C22" s="38" t="s">
        <v>457</v>
      </c>
      <c r="D22" s="171">
        <v>115700000</v>
      </c>
    </row>
    <row r="23" spans="1:4" ht="15.75">
      <c r="A23" s="38">
        <v>6</v>
      </c>
      <c r="B23" s="253" t="s">
        <v>458</v>
      </c>
      <c r="C23" s="38" t="s">
        <v>459</v>
      </c>
      <c r="D23" s="171">
        <v>1083872961</v>
      </c>
    </row>
    <row r="24" spans="1:4" ht="15.75">
      <c r="A24" s="38">
        <v>7</v>
      </c>
      <c r="B24" s="253" t="s">
        <v>460</v>
      </c>
      <c r="C24" s="38" t="s">
        <v>461</v>
      </c>
      <c r="D24" s="171">
        <v>172351534</v>
      </c>
    </row>
    <row r="25" spans="1:4" ht="15.75">
      <c r="A25" s="38">
        <v>8</v>
      </c>
      <c r="B25" s="253" t="s">
        <v>462</v>
      </c>
      <c r="C25" s="38" t="s">
        <v>463</v>
      </c>
      <c r="D25" s="171">
        <v>59525247</v>
      </c>
    </row>
    <row r="26" spans="1:4" ht="15.75">
      <c r="A26" s="38">
        <v>9</v>
      </c>
      <c r="B26" s="158" t="s">
        <v>70</v>
      </c>
      <c r="C26" s="158"/>
      <c r="D26" s="466">
        <f>SUM(D27:D30)</f>
        <v>749320138</v>
      </c>
    </row>
    <row r="27" spans="1:4" ht="15.75">
      <c r="A27" s="38">
        <v>10</v>
      </c>
      <c r="B27" s="253" t="s">
        <v>46</v>
      </c>
      <c r="C27" s="38" t="s">
        <v>464</v>
      </c>
      <c r="D27" s="171">
        <v>31417315</v>
      </c>
    </row>
    <row r="28" spans="1:4" ht="15.75">
      <c r="A28" s="38">
        <v>11</v>
      </c>
      <c r="B28" s="253" t="s">
        <v>104</v>
      </c>
      <c r="C28" s="38" t="s">
        <v>465</v>
      </c>
      <c r="D28" s="171">
        <v>12200000</v>
      </c>
    </row>
    <row r="29" spans="1:4" ht="15.75">
      <c r="A29" s="38">
        <v>12</v>
      </c>
      <c r="B29" s="39" t="s">
        <v>466</v>
      </c>
      <c r="C29" s="38" t="s">
        <v>467</v>
      </c>
      <c r="D29" s="468">
        <v>677924823</v>
      </c>
    </row>
    <row r="30" spans="1:4" ht="15.75">
      <c r="A30" s="38">
        <v>13</v>
      </c>
      <c r="B30" s="39" t="s">
        <v>468</v>
      </c>
      <c r="C30" s="38" t="s">
        <v>469</v>
      </c>
      <c r="D30" s="468">
        <v>27778000</v>
      </c>
    </row>
    <row r="31" spans="1:4" ht="15.75">
      <c r="A31" s="38">
        <v>14</v>
      </c>
      <c r="B31" s="158" t="s">
        <v>470</v>
      </c>
      <c r="C31" s="158"/>
      <c r="D31" s="466">
        <f>D18+D26</f>
        <v>4284148338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PageLayoutView="0" workbookViewId="0" topLeftCell="A1">
      <pane xSplit="2" ySplit="9" topLeftCell="C10" activePane="bottomRight" state="frozen"/>
      <selection pane="topLeft" activeCell="B1" sqref="B1:M1"/>
      <selection pane="topRight" activeCell="B1" sqref="B1:M1"/>
      <selection pane="bottomLeft" activeCell="B1" sqref="B1:M1"/>
      <selection pane="bottomRight" activeCell="B3" sqref="B3:O3"/>
    </sheetView>
  </sheetViews>
  <sheetFormatPr defaultColWidth="9.140625" defaultRowHeight="12.75"/>
  <cols>
    <col min="1" max="1" width="5.7109375" style="97" customWidth="1"/>
    <col min="2" max="2" width="25.7109375" style="97" customWidth="1"/>
    <col min="3" max="3" width="15.421875" style="97" customWidth="1"/>
    <col min="4" max="4" width="16.8515625" style="97" customWidth="1"/>
    <col min="5" max="5" width="14.7109375" style="97" customWidth="1"/>
    <col min="6" max="6" width="15.421875" style="97" customWidth="1"/>
    <col min="7" max="7" width="14.7109375" style="97" customWidth="1"/>
    <col min="8" max="8" width="14.28125" style="97" bestFit="1" customWidth="1"/>
    <col min="9" max="9" width="13.421875" style="97" customWidth="1"/>
    <col min="10" max="10" width="16.57421875" style="97" customWidth="1"/>
    <col min="11" max="11" width="15.57421875" style="97" customWidth="1"/>
    <col min="12" max="12" width="14.28125" style="97" bestFit="1" customWidth="1"/>
    <col min="13" max="13" width="16.57421875" style="97" customWidth="1"/>
    <col min="14" max="14" width="13.8515625" style="97" customWidth="1"/>
    <col min="15" max="15" width="15.57421875" style="97" customWidth="1"/>
    <col min="16" max="16" width="17.8515625" style="97" customWidth="1"/>
    <col min="17" max="16384" width="9.140625" style="97" customWidth="1"/>
  </cols>
  <sheetData>
    <row r="1" spans="1:16" ht="15.75">
      <c r="A1" s="210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4" t="s">
        <v>475</v>
      </c>
    </row>
    <row r="2" spans="1:15" ht="15.75">
      <c r="A2" s="210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spans="1:18" ht="24.75" customHeight="1">
      <c r="A3" s="210"/>
      <c r="B3" s="504" t="s">
        <v>365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402"/>
      <c r="Q3" s="402"/>
      <c r="R3" s="402"/>
    </row>
    <row r="4" spans="1:18" ht="15.75">
      <c r="A4" s="210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97" t="s">
        <v>243</v>
      </c>
      <c r="Q4" s="402"/>
      <c r="R4" s="402"/>
    </row>
    <row r="5" spans="1:18" ht="15.75">
      <c r="A5" s="210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86"/>
      <c r="P5" s="403"/>
      <c r="Q5" s="402"/>
      <c r="R5" s="402"/>
    </row>
    <row r="6" spans="1:16" ht="16.5" thickBot="1">
      <c r="A6" s="211"/>
      <c r="B6" s="212" t="s">
        <v>0</v>
      </c>
      <c r="C6" s="213" t="s">
        <v>1</v>
      </c>
      <c r="D6" s="213" t="s">
        <v>2</v>
      </c>
      <c r="E6" s="213" t="s">
        <v>3</v>
      </c>
      <c r="F6" s="213" t="s">
        <v>4</v>
      </c>
      <c r="G6" s="213" t="s">
        <v>5</v>
      </c>
      <c r="H6" s="213" t="s">
        <v>81</v>
      </c>
      <c r="I6" s="213" t="s">
        <v>7</v>
      </c>
      <c r="J6" s="213" t="s">
        <v>39</v>
      </c>
      <c r="K6" s="213" t="s">
        <v>8</v>
      </c>
      <c r="L6" s="213" t="s">
        <v>92</v>
      </c>
      <c r="M6" s="213" t="s">
        <v>40</v>
      </c>
      <c r="N6" s="213" t="s">
        <v>9</v>
      </c>
      <c r="O6" s="213" t="s">
        <v>93</v>
      </c>
      <c r="P6" s="213" t="s">
        <v>335</v>
      </c>
    </row>
    <row r="7" spans="1:16" ht="24.75" customHeight="1">
      <c r="A7" s="499" t="s">
        <v>10</v>
      </c>
      <c r="B7" s="510" t="s">
        <v>11</v>
      </c>
      <c r="C7" s="515" t="s">
        <v>37</v>
      </c>
      <c r="D7" s="495"/>
      <c r="E7" s="495"/>
      <c r="F7" s="495"/>
      <c r="G7" s="495"/>
      <c r="H7" s="495"/>
      <c r="I7" s="495"/>
      <c r="J7" s="513" t="s">
        <v>56</v>
      </c>
      <c r="K7" s="516"/>
      <c r="L7" s="516"/>
      <c r="M7" s="516"/>
      <c r="N7" s="517"/>
      <c r="O7" s="513" t="s">
        <v>227</v>
      </c>
      <c r="P7" s="507" t="s">
        <v>41</v>
      </c>
    </row>
    <row r="8" spans="1:16" ht="24.75" customHeight="1">
      <c r="A8" s="500"/>
      <c r="B8" s="511"/>
      <c r="C8" s="259"/>
      <c r="D8" s="258"/>
      <c r="E8" s="258"/>
      <c r="F8" s="258"/>
      <c r="G8" s="258"/>
      <c r="H8" s="258"/>
      <c r="I8" s="258"/>
      <c r="J8" s="514"/>
      <c r="K8" s="258"/>
      <c r="L8" s="258"/>
      <c r="M8" s="258"/>
      <c r="N8" s="258"/>
      <c r="O8" s="514"/>
      <c r="P8" s="508"/>
    </row>
    <row r="9" spans="1:16" ht="136.5" customHeight="1">
      <c r="A9" s="501"/>
      <c r="B9" s="512"/>
      <c r="C9" s="93" t="s">
        <v>275</v>
      </c>
      <c r="D9" s="94" t="s">
        <v>276</v>
      </c>
      <c r="E9" s="94" t="s">
        <v>277</v>
      </c>
      <c r="F9" s="94" t="s">
        <v>278</v>
      </c>
      <c r="G9" s="94" t="s">
        <v>279</v>
      </c>
      <c r="H9" s="94" t="s">
        <v>45</v>
      </c>
      <c r="I9" s="98" t="s">
        <v>280</v>
      </c>
      <c r="J9" s="508"/>
      <c r="K9" s="96" t="s">
        <v>281</v>
      </c>
      <c r="L9" s="94" t="s">
        <v>282</v>
      </c>
      <c r="M9" s="95" t="s">
        <v>47</v>
      </c>
      <c r="N9" s="95" t="s">
        <v>283</v>
      </c>
      <c r="O9" s="508"/>
      <c r="P9" s="509"/>
    </row>
    <row r="10" spans="1:16" ht="39" customHeight="1">
      <c r="A10" s="50" t="s">
        <v>15</v>
      </c>
      <c r="B10" s="89" t="s">
        <v>226</v>
      </c>
      <c r="C10" s="99">
        <v>522040951</v>
      </c>
      <c r="D10" s="100">
        <v>80916347</v>
      </c>
      <c r="E10" s="100">
        <v>191161000</v>
      </c>
      <c r="F10" s="100"/>
      <c r="G10" s="100">
        <v>3500000</v>
      </c>
      <c r="H10" s="100"/>
      <c r="I10" s="101"/>
      <c r="J10" s="102">
        <f aca="true" t="shared" si="0" ref="J10:J16">SUM(C10:I10)</f>
        <v>797618298</v>
      </c>
      <c r="K10" s="103"/>
      <c r="L10" s="100"/>
      <c r="M10" s="104"/>
      <c r="N10" s="104"/>
      <c r="O10" s="102">
        <f aca="true" t="shared" si="1" ref="O10:O17">SUM(K10:N10)</f>
        <v>0</v>
      </c>
      <c r="P10" s="105">
        <f aca="true" t="shared" si="2" ref="P10:P17">J10+O10</f>
        <v>797618298</v>
      </c>
    </row>
    <row r="11" spans="1:16" ht="39" customHeight="1">
      <c r="A11" s="50" t="s">
        <v>22</v>
      </c>
      <c r="B11" s="89" t="s">
        <v>25</v>
      </c>
      <c r="C11" s="99">
        <v>48583090</v>
      </c>
      <c r="D11" s="100">
        <v>7377549</v>
      </c>
      <c r="E11" s="100">
        <v>38405073</v>
      </c>
      <c r="F11" s="100"/>
      <c r="G11" s="100"/>
      <c r="H11" s="100"/>
      <c r="I11" s="101"/>
      <c r="J11" s="102">
        <f t="shared" si="0"/>
        <v>94365712</v>
      </c>
      <c r="K11" s="103"/>
      <c r="L11" s="100"/>
      <c r="M11" s="104"/>
      <c r="N11" s="104"/>
      <c r="O11" s="102">
        <f t="shared" si="1"/>
        <v>0</v>
      </c>
      <c r="P11" s="105">
        <f t="shared" si="2"/>
        <v>94365712</v>
      </c>
    </row>
    <row r="12" spans="1:16" ht="39" customHeight="1">
      <c r="A12" s="50" t="s">
        <v>23</v>
      </c>
      <c r="B12" s="89" t="s">
        <v>29</v>
      </c>
      <c r="C12" s="99">
        <v>22624179</v>
      </c>
      <c r="D12" s="100">
        <v>3506587</v>
      </c>
      <c r="E12" s="100">
        <v>10313990</v>
      </c>
      <c r="F12" s="100"/>
      <c r="G12" s="100"/>
      <c r="H12" s="100"/>
      <c r="I12" s="101"/>
      <c r="J12" s="102">
        <f t="shared" si="0"/>
        <v>36444756</v>
      </c>
      <c r="K12" s="103"/>
      <c r="L12" s="100"/>
      <c r="M12" s="104"/>
      <c r="N12" s="104"/>
      <c r="O12" s="102">
        <f t="shared" si="1"/>
        <v>0</v>
      </c>
      <c r="P12" s="105">
        <f t="shared" si="2"/>
        <v>36444756</v>
      </c>
    </row>
    <row r="13" spans="1:16" ht="39" customHeight="1">
      <c r="A13" s="50" t="s">
        <v>52</v>
      </c>
      <c r="B13" s="90" t="s">
        <v>27</v>
      </c>
      <c r="C13" s="99">
        <v>12632260</v>
      </c>
      <c r="D13" s="100">
        <v>1958000</v>
      </c>
      <c r="E13" s="100">
        <v>5542180</v>
      </c>
      <c r="F13" s="100"/>
      <c r="G13" s="100"/>
      <c r="H13" s="100"/>
      <c r="I13" s="101"/>
      <c r="J13" s="102">
        <f t="shared" si="0"/>
        <v>20132440</v>
      </c>
      <c r="K13" s="103"/>
      <c r="L13" s="100"/>
      <c r="M13" s="104"/>
      <c r="N13" s="104"/>
      <c r="O13" s="102">
        <f t="shared" si="1"/>
        <v>0</v>
      </c>
      <c r="P13" s="105">
        <f t="shared" si="2"/>
        <v>20132440</v>
      </c>
    </row>
    <row r="14" spans="1:16" ht="39" customHeight="1">
      <c r="A14" s="50" t="s">
        <v>54</v>
      </c>
      <c r="B14" s="110" t="s">
        <v>30</v>
      </c>
      <c r="C14" s="111">
        <f aca="true" t="shared" si="3" ref="C14:I14">SUM(C10:C13)</f>
        <v>605880480</v>
      </c>
      <c r="D14" s="112">
        <f t="shared" si="3"/>
        <v>93758483</v>
      </c>
      <c r="E14" s="112">
        <f t="shared" si="3"/>
        <v>245422243</v>
      </c>
      <c r="F14" s="112">
        <f t="shared" si="3"/>
        <v>0</v>
      </c>
      <c r="G14" s="112">
        <f t="shared" si="3"/>
        <v>3500000</v>
      </c>
      <c r="H14" s="113">
        <f t="shared" si="3"/>
        <v>0</v>
      </c>
      <c r="I14" s="113">
        <f t="shared" si="3"/>
        <v>0</v>
      </c>
      <c r="J14" s="105">
        <f t="shared" si="0"/>
        <v>948561206</v>
      </c>
      <c r="K14" s="112">
        <f>SUM(K10:K13)</f>
        <v>0</v>
      </c>
      <c r="L14" s="112">
        <f>SUM(L10:L13)</f>
        <v>0</v>
      </c>
      <c r="M14" s="112">
        <f>SUM(M10:M13)</f>
        <v>0</v>
      </c>
      <c r="N14" s="112">
        <f>SUM(N10:N13)</f>
        <v>0</v>
      </c>
      <c r="O14" s="105">
        <f t="shared" si="1"/>
        <v>0</v>
      </c>
      <c r="P14" s="105">
        <f t="shared" si="2"/>
        <v>948561206</v>
      </c>
    </row>
    <row r="15" spans="1:16" ht="36.75" customHeight="1">
      <c r="A15" s="50" t="s">
        <v>48</v>
      </c>
      <c r="B15" s="91" t="s">
        <v>32</v>
      </c>
      <c r="C15" s="114">
        <v>272016364</v>
      </c>
      <c r="D15" s="115">
        <v>57066925</v>
      </c>
      <c r="E15" s="115">
        <v>205750708</v>
      </c>
      <c r="F15" s="115"/>
      <c r="G15" s="116"/>
      <c r="H15" s="115"/>
      <c r="I15" s="117"/>
      <c r="J15" s="102">
        <f t="shared" si="0"/>
        <v>534833997</v>
      </c>
      <c r="K15" s="118">
        <f>'[1]PH'!D42</f>
        <v>0</v>
      </c>
      <c r="L15" s="115"/>
      <c r="M15" s="116"/>
      <c r="N15" s="116"/>
      <c r="O15" s="102">
        <f t="shared" si="1"/>
        <v>0</v>
      </c>
      <c r="P15" s="105">
        <f t="shared" si="2"/>
        <v>534833997</v>
      </c>
    </row>
    <row r="16" spans="1:16" ht="36.75" customHeight="1" thickBot="1">
      <c r="A16" s="50" t="s">
        <v>24</v>
      </c>
      <c r="B16" s="92" t="s">
        <v>50</v>
      </c>
      <c r="C16" s="106">
        <v>226402400</v>
      </c>
      <c r="D16" s="107">
        <v>31191875</v>
      </c>
      <c r="E16" s="107">
        <v>365888980</v>
      </c>
      <c r="F16" s="119">
        <v>115700000</v>
      </c>
      <c r="G16" s="151">
        <v>1080372961</v>
      </c>
      <c r="H16" s="107">
        <f>172350780+754</f>
        <v>172351534</v>
      </c>
      <c r="I16" s="109">
        <v>59525247</v>
      </c>
      <c r="J16" s="120">
        <f t="shared" si="0"/>
        <v>2051432997</v>
      </c>
      <c r="K16" s="121">
        <v>31417315</v>
      </c>
      <c r="L16" s="107">
        <v>12200000</v>
      </c>
      <c r="M16" s="108">
        <v>677924823</v>
      </c>
      <c r="N16" s="108">
        <v>27778000</v>
      </c>
      <c r="O16" s="120">
        <f t="shared" si="1"/>
        <v>749320138</v>
      </c>
      <c r="P16" s="260">
        <f t="shared" si="2"/>
        <v>2800753135</v>
      </c>
    </row>
    <row r="17" spans="1:16" ht="42" customHeight="1" thickBot="1">
      <c r="A17" s="50" t="s">
        <v>26</v>
      </c>
      <c r="B17" s="261" t="s">
        <v>36</v>
      </c>
      <c r="C17" s="262">
        <f>SUM(C14:C16)</f>
        <v>1104299244</v>
      </c>
      <c r="D17" s="265">
        <f aca="true" t="shared" si="4" ref="D17:I17">SUM(D14:D16)</f>
        <v>182017283</v>
      </c>
      <c r="E17" s="265">
        <f t="shared" si="4"/>
        <v>817061931</v>
      </c>
      <c r="F17" s="265">
        <f t="shared" si="4"/>
        <v>115700000</v>
      </c>
      <c r="G17" s="265">
        <f t="shared" si="4"/>
        <v>1083872961</v>
      </c>
      <c r="H17" s="265">
        <f t="shared" si="4"/>
        <v>172351534</v>
      </c>
      <c r="I17" s="266">
        <f t="shared" si="4"/>
        <v>59525247</v>
      </c>
      <c r="J17" s="263">
        <f>SUM(J14:J16)</f>
        <v>3534828200</v>
      </c>
      <c r="K17" s="264">
        <f>SUM(K14:K16)</f>
        <v>31417315</v>
      </c>
      <c r="L17" s="264">
        <f>SUM(L14:L16)</f>
        <v>12200000</v>
      </c>
      <c r="M17" s="265">
        <f>SUM(M14:M16)</f>
        <v>677924823</v>
      </c>
      <c r="N17" s="265">
        <f>SUM(N14:N16)</f>
        <v>27778000</v>
      </c>
      <c r="O17" s="263">
        <f t="shared" si="1"/>
        <v>749320138</v>
      </c>
      <c r="P17" s="263">
        <f t="shared" si="2"/>
        <v>4284148338</v>
      </c>
    </row>
    <row r="18" spans="8:15" ht="15.75">
      <c r="H18" s="404"/>
      <c r="I18" s="404"/>
      <c r="J18" s="404"/>
      <c r="L18" s="404"/>
      <c r="M18" s="404"/>
      <c r="N18" s="404"/>
      <c r="O18" s="404"/>
    </row>
    <row r="20" ht="15.75">
      <c r="G20" s="267"/>
    </row>
  </sheetData>
  <sheetProtection/>
  <mergeCells count="8">
    <mergeCell ref="P7:P9"/>
    <mergeCell ref="A7:A9"/>
    <mergeCell ref="B3:O3"/>
    <mergeCell ref="B7:B9"/>
    <mergeCell ref="O7:O9"/>
    <mergeCell ref="C7:I7"/>
    <mergeCell ref="J7:J9"/>
    <mergeCell ref="K7:N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8515625" style="97" bestFit="1" customWidth="1"/>
    <col min="2" max="2" width="34.00390625" style="136" bestFit="1" customWidth="1"/>
    <col min="3" max="3" width="19.57421875" style="136" bestFit="1" customWidth="1"/>
    <col min="4" max="4" width="37.00390625" style="136" customWidth="1"/>
    <col min="5" max="5" width="20.57421875" style="136" customWidth="1"/>
    <col min="6" max="6" width="9.140625" style="136" customWidth="1"/>
    <col min="7" max="7" width="18.57421875" style="136" bestFit="1" customWidth="1"/>
    <col min="8" max="8" width="20.57421875" style="136" customWidth="1"/>
    <col min="9" max="9" width="15.57421875" style="136" bestFit="1" customWidth="1"/>
    <col min="10" max="16384" width="9.140625" style="136" customWidth="1"/>
  </cols>
  <sheetData>
    <row r="1" spans="1:5" ht="15.75">
      <c r="A1" s="210"/>
      <c r="C1" s="388"/>
      <c r="D1" s="388"/>
      <c r="E1" s="384" t="s">
        <v>476</v>
      </c>
    </row>
    <row r="2" spans="1:5" ht="15.75">
      <c r="A2" s="210"/>
      <c r="B2" s="97"/>
      <c r="C2" s="97"/>
      <c r="D2" s="97"/>
      <c r="E2" s="97"/>
    </row>
    <row r="3" spans="1:5" ht="15.75">
      <c r="A3" s="210"/>
      <c r="B3" s="97"/>
      <c r="C3" s="97"/>
      <c r="D3" s="97"/>
      <c r="E3" s="97"/>
    </row>
    <row r="4" spans="1:5" ht="42.75" customHeight="1">
      <c r="A4" s="210"/>
      <c r="B4" s="522" t="s">
        <v>366</v>
      </c>
      <c r="C4" s="522"/>
      <c r="D4" s="522"/>
      <c r="E4" s="522"/>
    </row>
    <row r="5" spans="1:5" ht="15.75">
      <c r="A5" s="210"/>
      <c r="B5" s="97"/>
      <c r="C5" s="97"/>
      <c r="D5" s="97"/>
      <c r="E5" s="2" t="s">
        <v>243</v>
      </c>
    </row>
    <row r="6" spans="1:5" ht="16.5" thickBot="1">
      <c r="A6" s="211"/>
      <c r="B6" s="212" t="s">
        <v>0</v>
      </c>
      <c r="C6" s="213" t="s">
        <v>1</v>
      </c>
      <c r="D6" s="213" t="s">
        <v>2</v>
      </c>
      <c r="E6" s="213" t="s">
        <v>3</v>
      </c>
    </row>
    <row r="7" spans="1:5" ht="23.25" customHeight="1">
      <c r="A7" s="214" t="s">
        <v>10</v>
      </c>
      <c r="B7" s="523" t="s">
        <v>367</v>
      </c>
      <c r="C7" s="524"/>
      <c r="D7" s="524"/>
      <c r="E7" s="525"/>
    </row>
    <row r="8" spans="1:5" ht="15.75">
      <c r="A8" s="214" t="s">
        <v>15</v>
      </c>
      <c r="B8" s="526" t="s">
        <v>12</v>
      </c>
      <c r="C8" s="527"/>
      <c r="D8" s="527" t="s">
        <v>37</v>
      </c>
      <c r="E8" s="528"/>
    </row>
    <row r="9" spans="1:5" ht="25.5" customHeight="1">
      <c r="A9" s="214" t="s">
        <v>22</v>
      </c>
      <c r="B9" s="80" t="s">
        <v>51</v>
      </c>
      <c r="C9" s="78" t="s">
        <v>224</v>
      </c>
      <c r="D9" s="78" t="s">
        <v>51</v>
      </c>
      <c r="E9" s="79" t="s">
        <v>224</v>
      </c>
    </row>
    <row r="10" spans="1:5" ht="25.5" customHeight="1">
      <c r="A10" s="214" t="s">
        <v>23</v>
      </c>
      <c r="B10" s="268" t="s">
        <v>284</v>
      </c>
      <c r="C10" s="269">
        <f>1!C17</f>
        <v>1488131157</v>
      </c>
      <c r="D10" s="82" t="s">
        <v>42</v>
      </c>
      <c r="E10" s="30">
        <f>2!C17</f>
        <v>1104299244</v>
      </c>
    </row>
    <row r="11" spans="1:5" ht="25.5" customHeight="1">
      <c r="A11" s="214" t="s">
        <v>52</v>
      </c>
      <c r="B11" s="268" t="s">
        <v>17</v>
      </c>
      <c r="C11" s="269">
        <f>1!D17</f>
        <v>529975000</v>
      </c>
      <c r="D11" s="82" t="s">
        <v>53</v>
      </c>
      <c r="E11" s="30">
        <f>2!D17</f>
        <v>182017283</v>
      </c>
    </row>
    <row r="12" spans="1:5" ht="24" customHeight="1">
      <c r="A12" s="214" t="s">
        <v>54</v>
      </c>
      <c r="B12" s="81" t="s">
        <v>16</v>
      </c>
      <c r="C12" s="11">
        <f>1!E17</f>
        <v>374133190</v>
      </c>
      <c r="D12" s="82" t="s">
        <v>43</v>
      </c>
      <c r="E12" s="30">
        <f>2!E17</f>
        <v>817061931</v>
      </c>
    </row>
    <row r="13" spans="1:5" ht="26.25" customHeight="1">
      <c r="A13" s="214" t="s">
        <v>48</v>
      </c>
      <c r="B13" s="81" t="s">
        <v>19</v>
      </c>
      <c r="C13" s="11">
        <f>1!F17</f>
        <v>857711284</v>
      </c>
      <c r="D13" s="270" t="s">
        <v>44</v>
      </c>
      <c r="E13" s="271">
        <f>2!F17</f>
        <v>115700000</v>
      </c>
    </row>
    <row r="14" spans="1:5" ht="36.75" customHeight="1">
      <c r="A14" s="214" t="s">
        <v>24</v>
      </c>
      <c r="B14" s="81"/>
      <c r="C14" s="11"/>
      <c r="D14" s="82" t="s">
        <v>103</v>
      </c>
      <c r="E14" s="30">
        <f>2!G17</f>
        <v>1083872961</v>
      </c>
    </row>
    <row r="15" spans="1:5" ht="31.5" customHeight="1">
      <c r="A15" s="214" t="s">
        <v>26</v>
      </c>
      <c r="B15" s="81"/>
      <c r="C15" s="11"/>
      <c r="D15" s="82" t="s">
        <v>55</v>
      </c>
      <c r="E15" s="30">
        <f>2!H17</f>
        <v>172351534</v>
      </c>
    </row>
    <row r="16" spans="1:5" ht="36" customHeight="1">
      <c r="A16" s="214" t="s">
        <v>28</v>
      </c>
      <c r="B16" s="83"/>
      <c r="C16" s="84"/>
      <c r="D16" s="82" t="s">
        <v>190</v>
      </c>
      <c r="E16" s="30">
        <f>2!I17</f>
        <v>59525247</v>
      </c>
    </row>
    <row r="17" spans="1:5" ht="22.5" customHeight="1">
      <c r="A17" s="214" t="s">
        <v>31</v>
      </c>
      <c r="B17" s="83" t="s">
        <v>168</v>
      </c>
      <c r="C17" s="84">
        <f>SUM(C10:C16)</f>
        <v>3249950631</v>
      </c>
      <c r="D17" s="85" t="s">
        <v>56</v>
      </c>
      <c r="E17" s="86">
        <f>SUM(E10:E16)</f>
        <v>3534828200</v>
      </c>
    </row>
    <row r="18" spans="1:7" ht="19.5" customHeight="1">
      <c r="A18" s="214" t="s">
        <v>49</v>
      </c>
      <c r="B18" s="518" t="s">
        <v>57</v>
      </c>
      <c r="C18" s="519"/>
      <c r="D18" s="519"/>
      <c r="E18" s="87">
        <f>C17-E17</f>
        <v>-284877569</v>
      </c>
      <c r="G18" s="215"/>
    </row>
    <row r="19" spans="1:5" ht="22.5" customHeight="1">
      <c r="A19" s="214" t="s">
        <v>33</v>
      </c>
      <c r="B19" s="520" t="s">
        <v>58</v>
      </c>
      <c r="C19" s="521"/>
      <c r="D19" s="521"/>
      <c r="E19" s="87">
        <f>1!G17</f>
        <v>284877569</v>
      </c>
    </row>
    <row r="20" spans="1:5" ht="21" customHeight="1">
      <c r="A20" s="214" t="s">
        <v>35</v>
      </c>
      <c r="B20" s="518" t="s">
        <v>285</v>
      </c>
      <c r="C20" s="519"/>
      <c r="D20" s="519"/>
      <c r="E20" s="87">
        <f>SUM(E18:E19)</f>
        <v>0</v>
      </c>
    </row>
    <row r="21" spans="1:5" ht="30.75" customHeight="1">
      <c r="A21" s="214" t="s">
        <v>59</v>
      </c>
      <c r="B21" s="534" t="s">
        <v>239</v>
      </c>
      <c r="C21" s="535"/>
      <c r="D21" s="535"/>
      <c r="E21" s="536"/>
    </row>
    <row r="22" spans="1:5" ht="15.75">
      <c r="A22" s="214" t="s">
        <v>60</v>
      </c>
      <c r="B22" s="526" t="s">
        <v>13</v>
      </c>
      <c r="C22" s="527"/>
      <c r="D22" s="527" t="s">
        <v>38</v>
      </c>
      <c r="E22" s="528"/>
    </row>
    <row r="23" spans="1:5" ht="15.75">
      <c r="A23" s="214" t="s">
        <v>61</v>
      </c>
      <c r="B23" s="80" t="s">
        <v>51</v>
      </c>
      <c r="C23" s="78" t="s">
        <v>224</v>
      </c>
      <c r="D23" s="78" t="s">
        <v>51</v>
      </c>
      <c r="E23" s="79" t="s">
        <v>224</v>
      </c>
    </row>
    <row r="24" spans="1:5" ht="32.25" customHeight="1">
      <c r="A24" s="214" t="s">
        <v>62</v>
      </c>
      <c r="B24" s="81" t="s">
        <v>20</v>
      </c>
      <c r="C24" s="11">
        <f>1!J17</f>
        <v>73156838</v>
      </c>
      <c r="D24" s="82" t="s">
        <v>46</v>
      </c>
      <c r="E24" s="30">
        <f>2!K17</f>
        <v>31417315</v>
      </c>
    </row>
    <row r="25" spans="1:5" ht="36" customHeight="1">
      <c r="A25" s="214" t="s">
        <v>63</v>
      </c>
      <c r="B25" s="81" t="s">
        <v>21</v>
      </c>
      <c r="C25" s="11">
        <f>1!K17</f>
        <v>59370000</v>
      </c>
      <c r="D25" s="82" t="s">
        <v>104</v>
      </c>
      <c r="E25" s="30">
        <f>2!L17</f>
        <v>12200000</v>
      </c>
    </row>
    <row r="26" spans="1:5" ht="24" customHeight="1">
      <c r="A26" s="214" t="s">
        <v>64</v>
      </c>
      <c r="B26" s="81"/>
      <c r="C26" s="11">
        <v>0</v>
      </c>
      <c r="D26" s="82" t="s">
        <v>67</v>
      </c>
      <c r="E26" s="30">
        <f>2!M16</f>
        <v>677924823</v>
      </c>
    </row>
    <row r="27" spans="1:5" ht="24" customHeight="1">
      <c r="A27" s="214" t="s">
        <v>65</v>
      </c>
      <c r="B27" s="81"/>
      <c r="C27" s="11"/>
      <c r="D27" s="82" t="s">
        <v>190</v>
      </c>
      <c r="E27" s="30">
        <f>2!N16</f>
        <v>27778000</v>
      </c>
    </row>
    <row r="28" spans="1:5" ht="24" customHeight="1">
      <c r="A28" s="214" t="s">
        <v>66</v>
      </c>
      <c r="B28" s="83" t="s">
        <v>69</v>
      </c>
      <c r="C28" s="16">
        <f>SUM(C24:C26)</f>
        <v>132526838</v>
      </c>
      <c r="D28" s="85" t="s">
        <v>70</v>
      </c>
      <c r="E28" s="87">
        <f>SUM(E24:E27)</f>
        <v>749320138</v>
      </c>
    </row>
    <row r="29" spans="1:9" ht="19.5" customHeight="1">
      <c r="A29" s="214" t="s">
        <v>68</v>
      </c>
      <c r="B29" s="518" t="s">
        <v>72</v>
      </c>
      <c r="C29" s="519"/>
      <c r="D29" s="519"/>
      <c r="E29" s="87">
        <f>C28-E28</f>
        <v>-616793300</v>
      </c>
      <c r="G29" s="215"/>
      <c r="H29" s="215"/>
      <c r="I29" s="215"/>
    </row>
    <row r="30" spans="1:7" ht="19.5" customHeight="1">
      <c r="A30" s="214" t="s">
        <v>71</v>
      </c>
      <c r="B30" s="520" t="s">
        <v>74</v>
      </c>
      <c r="C30" s="521"/>
      <c r="D30" s="521"/>
      <c r="E30" s="87">
        <f>1!L17</f>
        <v>616793300</v>
      </c>
      <c r="G30" s="215"/>
    </row>
    <row r="31" spans="1:7" ht="19.5" customHeight="1">
      <c r="A31" s="214" t="s">
        <v>73</v>
      </c>
      <c r="B31" s="518" t="s">
        <v>76</v>
      </c>
      <c r="C31" s="519"/>
      <c r="D31" s="519"/>
      <c r="E31" s="87">
        <f>E29+E30</f>
        <v>0</v>
      </c>
      <c r="G31" s="215"/>
    </row>
    <row r="32" spans="1:7" ht="35.25" customHeight="1">
      <c r="A32" s="214" t="s">
        <v>75</v>
      </c>
      <c r="B32" s="531" t="s">
        <v>105</v>
      </c>
      <c r="C32" s="532"/>
      <c r="D32" s="533"/>
      <c r="E32" s="87">
        <f>SUM(E29:E30)</f>
        <v>0</v>
      </c>
      <c r="G32" s="215"/>
    </row>
    <row r="33" spans="1:7" ht="25.5" customHeight="1" thickBot="1">
      <c r="A33" s="214" t="s">
        <v>77</v>
      </c>
      <c r="B33" s="529" t="s">
        <v>106</v>
      </c>
      <c r="C33" s="530"/>
      <c r="D33" s="530"/>
      <c r="E33" s="88">
        <f>E20+E32</f>
        <v>0</v>
      </c>
      <c r="G33" s="216"/>
    </row>
    <row r="34" spans="2:5" ht="15.75">
      <c r="B34" s="97"/>
      <c r="C34" s="97"/>
      <c r="D34" s="97"/>
      <c r="E34" s="97"/>
    </row>
    <row r="35" ht="15.75">
      <c r="G35" s="215"/>
    </row>
    <row r="37" ht="15.75">
      <c r="G37" s="215"/>
    </row>
  </sheetData>
  <sheetProtection/>
  <mergeCells count="15">
    <mergeCell ref="B33:D33"/>
    <mergeCell ref="B29:D29"/>
    <mergeCell ref="B30:D30"/>
    <mergeCell ref="B31:D31"/>
    <mergeCell ref="B32:D32"/>
    <mergeCell ref="B20:D20"/>
    <mergeCell ref="B21:E21"/>
    <mergeCell ref="B22:C22"/>
    <mergeCell ref="D22:E22"/>
    <mergeCell ref="B18:D18"/>
    <mergeCell ref="B19:D19"/>
    <mergeCell ref="B4:E4"/>
    <mergeCell ref="B7:E7"/>
    <mergeCell ref="B8:C8"/>
    <mergeCell ref="D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4" ySplit="9" topLeftCell="E16" activePane="bottomRight" state="frozen"/>
      <selection pane="topLeft" activeCell="B1" sqref="B1:M1"/>
      <selection pane="topRight" activeCell="B1" sqref="B1:M1"/>
      <selection pane="bottomLeft" activeCell="B1" sqref="B1:M1"/>
      <selection pane="bottomRight" activeCell="E1" sqref="E1"/>
    </sheetView>
  </sheetViews>
  <sheetFormatPr defaultColWidth="9.140625" defaultRowHeight="12.75"/>
  <cols>
    <col min="1" max="1" width="5.00390625" style="59" customWidth="1"/>
    <col min="2" max="2" width="4.421875" style="48" customWidth="1"/>
    <col min="3" max="3" width="9.140625" style="48" customWidth="1"/>
    <col min="4" max="4" width="58.28125" style="48" customWidth="1"/>
    <col min="5" max="5" width="19.421875" style="48" customWidth="1"/>
    <col min="6" max="6" width="15.00390625" style="48" customWidth="1"/>
    <col min="7" max="7" width="12.421875" style="48" customWidth="1"/>
    <col min="8" max="8" width="12.140625" style="48" customWidth="1"/>
    <col min="9" max="9" width="13.7109375" style="57" customWidth="1"/>
    <col min="10" max="16384" width="9.140625" style="48" customWidth="1"/>
  </cols>
  <sheetData>
    <row r="1" spans="1:5" ht="15.75">
      <c r="A1" s="47"/>
      <c r="C1" s="459"/>
      <c r="D1" s="459"/>
      <c r="E1" s="449" t="s">
        <v>477</v>
      </c>
    </row>
    <row r="2" spans="1:5" ht="15.75">
      <c r="A2" s="47"/>
      <c r="B2" s="25"/>
      <c r="C2" s="25"/>
      <c r="D2" s="25"/>
      <c r="E2" s="25"/>
    </row>
    <row r="3" spans="1:5" ht="15.75">
      <c r="A3" s="47"/>
      <c r="B3" s="539" t="s">
        <v>107</v>
      </c>
      <c r="C3" s="539"/>
      <c r="D3" s="539"/>
      <c r="E3" s="539"/>
    </row>
    <row r="4" spans="1:5" ht="15.75">
      <c r="A4" s="47"/>
      <c r="B4" s="539" t="s">
        <v>368</v>
      </c>
      <c r="C4" s="539"/>
      <c r="D4" s="539"/>
      <c r="E4" s="539"/>
    </row>
    <row r="5" spans="1:5" ht="15.75">
      <c r="A5" s="47"/>
      <c r="B5" s="539" t="s">
        <v>82</v>
      </c>
      <c r="C5" s="539"/>
      <c r="D5" s="539"/>
      <c r="E5" s="539"/>
    </row>
    <row r="6" spans="1:5" ht="24" customHeight="1" thickBot="1">
      <c r="A6" s="49"/>
      <c r="B6" s="210"/>
      <c r="C6" s="210"/>
      <c r="D6" s="210"/>
      <c r="E6" s="217" t="s">
        <v>243</v>
      </c>
    </row>
    <row r="7" spans="1:5" ht="14.25" customHeight="1" thickBot="1">
      <c r="A7" s="272"/>
      <c r="B7" s="273" t="s">
        <v>0</v>
      </c>
      <c r="C7" s="274" t="s">
        <v>1</v>
      </c>
      <c r="D7" s="274" t="s">
        <v>2</v>
      </c>
      <c r="E7" s="275" t="s">
        <v>3</v>
      </c>
    </row>
    <row r="8" spans="1:5" ht="15.75">
      <c r="A8" s="550" t="s">
        <v>10</v>
      </c>
      <c r="B8" s="552" t="s">
        <v>11</v>
      </c>
      <c r="C8" s="553"/>
      <c r="D8" s="553"/>
      <c r="E8" s="540" t="s">
        <v>83</v>
      </c>
    </row>
    <row r="9" spans="1:5" ht="22.5" customHeight="1">
      <c r="A9" s="551"/>
      <c r="B9" s="554"/>
      <c r="C9" s="555"/>
      <c r="D9" s="555"/>
      <c r="E9" s="541"/>
    </row>
    <row r="10" spans="1:5" ht="18" customHeight="1">
      <c r="A10" s="276" t="s">
        <v>15</v>
      </c>
      <c r="B10" s="544" t="s">
        <v>228</v>
      </c>
      <c r="C10" s="545"/>
      <c r="D10" s="545"/>
      <c r="E10" s="56">
        <f>E11+E13</f>
        <v>31417315</v>
      </c>
    </row>
    <row r="11" spans="1:5" ht="18" customHeight="1">
      <c r="A11" s="276" t="s">
        <v>22</v>
      </c>
      <c r="B11" s="52" t="s">
        <v>0</v>
      </c>
      <c r="C11" s="519" t="s">
        <v>191</v>
      </c>
      <c r="D11" s="519"/>
      <c r="E11" s="141">
        <f>SUM(E12:E12)</f>
        <v>0</v>
      </c>
    </row>
    <row r="12" spans="1:5" ht="18" customHeight="1" hidden="1">
      <c r="A12" s="276" t="s">
        <v>23</v>
      </c>
      <c r="B12" s="53"/>
      <c r="C12" s="38" t="s">
        <v>10</v>
      </c>
      <c r="D12" s="253"/>
      <c r="E12" s="54"/>
    </row>
    <row r="13" spans="1:5" ht="18" customHeight="1">
      <c r="A13" s="276" t="s">
        <v>54</v>
      </c>
      <c r="B13" s="52" t="s">
        <v>193</v>
      </c>
      <c r="C13" s="542" t="s">
        <v>292</v>
      </c>
      <c r="D13" s="543"/>
      <c r="E13" s="56">
        <f>SUM(E14:E22)</f>
        <v>31417315</v>
      </c>
    </row>
    <row r="14" spans="1:5" ht="18" customHeight="1">
      <c r="A14" s="276" t="s">
        <v>48</v>
      </c>
      <c r="B14" s="53"/>
      <c r="C14" s="38" t="s">
        <v>10</v>
      </c>
      <c r="D14" s="230" t="s">
        <v>286</v>
      </c>
      <c r="E14" s="277">
        <v>10000000</v>
      </c>
    </row>
    <row r="15" spans="1:5" ht="18" customHeight="1">
      <c r="A15" s="276" t="s">
        <v>24</v>
      </c>
      <c r="B15" s="53"/>
      <c r="C15" s="38" t="s">
        <v>15</v>
      </c>
      <c r="D15" s="230" t="s">
        <v>287</v>
      </c>
      <c r="E15" s="277">
        <v>868000</v>
      </c>
    </row>
    <row r="16" spans="1:5" ht="18" customHeight="1">
      <c r="A16" s="276" t="s">
        <v>26</v>
      </c>
      <c r="B16" s="53"/>
      <c r="C16" s="38" t="s">
        <v>22</v>
      </c>
      <c r="D16" s="230" t="s">
        <v>288</v>
      </c>
      <c r="E16" s="277">
        <v>1089315</v>
      </c>
    </row>
    <row r="17" spans="1:5" ht="18" customHeight="1">
      <c r="A17" s="276" t="s">
        <v>28</v>
      </c>
      <c r="B17" s="53"/>
      <c r="C17" s="38" t="s">
        <v>23</v>
      </c>
      <c r="D17" s="230" t="s">
        <v>289</v>
      </c>
      <c r="E17" s="277">
        <v>4000000</v>
      </c>
    </row>
    <row r="18" spans="1:5" ht="18" customHeight="1">
      <c r="A18" s="276" t="s">
        <v>31</v>
      </c>
      <c r="B18" s="53"/>
      <c r="C18" s="38" t="s">
        <v>52</v>
      </c>
      <c r="D18" s="230" t="s">
        <v>290</v>
      </c>
      <c r="E18" s="277">
        <v>800000</v>
      </c>
    </row>
    <row r="19" spans="1:5" ht="18" customHeight="1">
      <c r="A19" s="276" t="s">
        <v>49</v>
      </c>
      <c r="B19" s="53"/>
      <c r="C19" s="38" t="s">
        <v>54</v>
      </c>
      <c r="D19" s="230" t="s">
        <v>192</v>
      </c>
      <c r="E19" s="277">
        <v>6350000</v>
      </c>
    </row>
    <row r="20" spans="1:5" ht="18" customHeight="1">
      <c r="A20" s="276" t="s">
        <v>33</v>
      </c>
      <c r="B20" s="53"/>
      <c r="C20" s="38" t="s">
        <v>48</v>
      </c>
      <c r="D20" s="230" t="s">
        <v>291</v>
      </c>
      <c r="E20" s="277">
        <v>4500000</v>
      </c>
    </row>
    <row r="21" spans="1:5" ht="18" customHeight="1">
      <c r="A21" s="276" t="s">
        <v>35</v>
      </c>
      <c r="B21" s="53"/>
      <c r="C21" s="38" t="s">
        <v>24</v>
      </c>
      <c r="D21" s="230" t="s">
        <v>360</v>
      </c>
      <c r="E21" s="277">
        <v>2540000</v>
      </c>
    </row>
    <row r="22" spans="1:5" ht="18" customHeight="1">
      <c r="A22" s="276" t="s">
        <v>59</v>
      </c>
      <c r="B22" s="53"/>
      <c r="C22" s="38" t="s">
        <v>26</v>
      </c>
      <c r="D22" s="230" t="s">
        <v>361</v>
      </c>
      <c r="E22" s="277">
        <v>1270000</v>
      </c>
    </row>
    <row r="23" spans="1:6" ht="18" customHeight="1">
      <c r="A23" s="276" t="s">
        <v>249</v>
      </c>
      <c r="B23" s="546" t="s">
        <v>229</v>
      </c>
      <c r="C23" s="547"/>
      <c r="D23" s="547"/>
      <c r="E23" s="140">
        <f>SUM(E24:E25)</f>
        <v>0</v>
      </c>
      <c r="F23" s="57"/>
    </row>
    <row r="24" spans="1:6" ht="18" customHeight="1">
      <c r="A24" s="276" t="s">
        <v>336</v>
      </c>
      <c r="B24" s="52"/>
      <c r="C24" s="38" t="s">
        <v>10</v>
      </c>
      <c r="D24" s="254"/>
      <c r="E24" s="55">
        <v>0</v>
      </c>
      <c r="F24" s="57"/>
    </row>
    <row r="25" spans="1:6" ht="18" customHeight="1">
      <c r="A25" s="276" t="s">
        <v>337</v>
      </c>
      <c r="B25" s="52"/>
      <c r="C25" s="38" t="s">
        <v>15</v>
      </c>
      <c r="D25" s="254"/>
      <c r="E25" s="55">
        <v>0</v>
      </c>
      <c r="F25" s="57"/>
    </row>
    <row r="26" spans="1:7" ht="21.75" customHeight="1">
      <c r="A26" s="276" t="s">
        <v>338</v>
      </c>
      <c r="B26" s="548" t="s">
        <v>230</v>
      </c>
      <c r="C26" s="549"/>
      <c r="D26" s="549"/>
      <c r="E26" s="56">
        <f>E23+E10</f>
        <v>31417315</v>
      </c>
      <c r="F26" s="57"/>
      <c r="G26" s="57"/>
    </row>
    <row r="27" spans="1:7" ht="36.75" customHeight="1">
      <c r="A27" s="276" t="s">
        <v>339</v>
      </c>
      <c r="B27" s="51" t="s">
        <v>85</v>
      </c>
      <c r="C27" s="537" t="s">
        <v>108</v>
      </c>
      <c r="D27" s="538"/>
      <c r="E27" s="140">
        <f>SUM(E28:E31)</f>
        <v>12200000</v>
      </c>
      <c r="F27" s="57"/>
      <c r="G27" s="57"/>
    </row>
    <row r="28" spans="1:5" ht="18" customHeight="1">
      <c r="A28" s="276" t="s">
        <v>250</v>
      </c>
      <c r="B28" s="53"/>
      <c r="C28" s="38" t="s">
        <v>10</v>
      </c>
      <c r="D28" s="255" t="s">
        <v>240</v>
      </c>
      <c r="E28" s="55">
        <v>5000000</v>
      </c>
    </row>
    <row r="29" spans="1:5" ht="18" customHeight="1">
      <c r="A29" s="276" t="s">
        <v>110</v>
      </c>
      <c r="B29" s="53"/>
      <c r="C29" s="38" t="s">
        <v>15</v>
      </c>
      <c r="D29" s="252" t="s">
        <v>86</v>
      </c>
      <c r="E29" s="55">
        <v>1000000</v>
      </c>
    </row>
    <row r="30" spans="1:5" ht="18" customHeight="1">
      <c r="A30" s="276" t="s">
        <v>251</v>
      </c>
      <c r="B30" s="53"/>
      <c r="C30" s="38" t="s">
        <v>22</v>
      </c>
      <c r="D30" s="252" t="s">
        <v>241</v>
      </c>
      <c r="E30" s="55">
        <v>6200000</v>
      </c>
    </row>
    <row r="31" spans="1:5" ht="18" customHeight="1">
      <c r="A31" s="276" t="s">
        <v>256</v>
      </c>
      <c r="B31" s="53"/>
      <c r="C31" s="38"/>
      <c r="D31" s="252"/>
      <c r="E31" s="55"/>
    </row>
    <row r="32" spans="1:5" ht="31.5" customHeight="1" thickBot="1">
      <c r="A32" s="276" t="s">
        <v>257</v>
      </c>
      <c r="B32" s="58"/>
      <c r="C32" s="44" t="s">
        <v>231</v>
      </c>
      <c r="D32" s="45"/>
      <c r="E32" s="46">
        <f>E26+E27</f>
        <v>43617315</v>
      </c>
    </row>
    <row r="33" ht="15.75">
      <c r="A33" s="42"/>
    </row>
    <row r="34" ht="15.75">
      <c r="A34" s="42"/>
    </row>
    <row r="35" ht="15" customHeight="1">
      <c r="A35" s="42"/>
    </row>
    <row r="36" ht="15.75">
      <c r="A36" s="42"/>
    </row>
  </sheetData>
  <sheetProtection/>
  <mergeCells count="12">
    <mergeCell ref="A8:A9"/>
    <mergeCell ref="B8:D9"/>
    <mergeCell ref="C27:D27"/>
    <mergeCell ref="B3:E3"/>
    <mergeCell ref="B4:E4"/>
    <mergeCell ref="B5:E5"/>
    <mergeCell ref="E8:E9"/>
    <mergeCell ref="C11:D11"/>
    <mergeCell ref="C13:D13"/>
    <mergeCell ref="B10:D10"/>
    <mergeCell ref="B23:D23"/>
    <mergeCell ref="B26:D26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pane xSplit="2" ySplit="8" topLeftCell="C9" activePane="bottomRight" state="frozen"/>
      <selection pane="topLeft" activeCell="B1" sqref="B1:M1"/>
      <selection pane="topRight" activeCell="B1" sqref="B1:M1"/>
      <selection pane="bottomLeft" activeCell="B1" sqref="B1:M1"/>
      <selection pane="bottomRight" activeCell="C3" sqref="C3:E3"/>
    </sheetView>
  </sheetViews>
  <sheetFormatPr defaultColWidth="8.8515625" defaultRowHeight="12.75"/>
  <cols>
    <col min="1" max="1" width="3.00390625" style="61" customWidth="1"/>
    <col min="2" max="2" width="4.28125" style="61" customWidth="1"/>
    <col min="3" max="3" width="7.140625" style="62" customWidth="1"/>
    <col min="4" max="4" width="82.00390625" style="63" customWidth="1"/>
    <col min="5" max="5" width="16.7109375" style="64" customWidth="1"/>
    <col min="6" max="6" width="15.7109375" style="61" customWidth="1"/>
    <col min="7" max="7" width="17.7109375" style="61" customWidth="1"/>
    <col min="8" max="16384" width="8.8515625" style="61" customWidth="1"/>
  </cols>
  <sheetData>
    <row r="1" spans="3:5" ht="18.75" customHeight="1">
      <c r="C1" s="478"/>
      <c r="D1" s="478"/>
      <c r="E1" s="149" t="s">
        <v>478</v>
      </c>
    </row>
    <row r="2" spans="3:5" ht="18.75" customHeight="1">
      <c r="C2" s="2"/>
      <c r="D2" s="2"/>
      <c r="E2" s="2"/>
    </row>
    <row r="3" spans="1:5" ht="18.75" customHeight="1">
      <c r="A3" s="556"/>
      <c r="C3" s="557" t="s">
        <v>369</v>
      </c>
      <c r="D3" s="557"/>
      <c r="E3" s="557"/>
    </row>
    <row r="4" spans="1:5" ht="18.75" customHeight="1">
      <c r="A4" s="556"/>
      <c r="C4" s="557" t="s">
        <v>82</v>
      </c>
      <c r="D4" s="558"/>
      <c r="E4" s="558"/>
    </row>
    <row r="5" spans="1:5" ht="15.75" customHeight="1">
      <c r="A5" s="60"/>
      <c r="C5" s="73"/>
      <c r="D5" s="74"/>
      <c r="E5" s="206" t="s">
        <v>243</v>
      </c>
    </row>
    <row r="6" spans="1:5" s="62" customFormat="1" ht="18.75" customHeight="1">
      <c r="A6" s="75"/>
      <c r="B6" s="75" t="s">
        <v>0</v>
      </c>
      <c r="C6" s="75" t="s">
        <v>1</v>
      </c>
      <c r="D6" s="75" t="s">
        <v>2</v>
      </c>
      <c r="E6" s="76" t="s">
        <v>3</v>
      </c>
    </row>
    <row r="7" spans="1:5" s="66" customFormat="1" ht="18.75" customHeight="1">
      <c r="A7" s="77" t="s">
        <v>10</v>
      </c>
      <c r="B7" s="569" t="s">
        <v>88</v>
      </c>
      <c r="C7" s="570"/>
      <c r="D7" s="571"/>
      <c r="E7" s="65" t="s">
        <v>89</v>
      </c>
    </row>
    <row r="8" spans="1:5" s="66" customFormat="1" ht="21" customHeight="1">
      <c r="A8" s="77" t="s">
        <v>15</v>
      </c>
      <c r="B8" s="559" t="s">
        <v>398</v>
      </c>
      <c r="C8" s="560"/>
      <c r="D8" s="561"/>
      <c r="E8" s="67"/>
    </row>
    <row r="9" spans="1:5" ht="18.75" customHeight="1">
      <c r="A9" s="77" t="s">
        <v>22</v>
      </c>
      <c r="B9" s="68"/>
      <c r="C9" s="124" t="s">
        <v>10</v>
      </c>
      <c r="D9" s="282" t="s">
        <v>311</v>
      </c>
      <c r="E9" s="283">
        <f>6167621+754</f>
        <v>6168375</v>
      </c>
    </row>
    <row r="10" spans="1:5" ht="18.75" customHeight="1">
      <c r="A10" s="77" t="s">
        <v>23</v>
      </c>
      <c r="B10" s="68"/>
      <c r="C10" s="124" t="s">
        <v>15</v>
      </c>
      <c r="D10" s="282" t="s">
        <v>471</v>
      </c>
      <c r="E10" s="283">
        <v>3288336</v>
      </c>
    </row>
    <row r="11" spans="1:5" ht="18.75" customHeight="1">
      <c r="A11" s="77" t="s">
        <v>52</v>
      </c>
      <c r="B11" s="68"/>
      <c r="C11" s="124" t="s">
        <v>22</v>
      </c>
      <c r="D11" s="43" t="s">
        <v>232</v>
      </c>
      <c r="E11" s="283">
        <v>1000000</v>
      </c>
    </row>
    <row r="12" spans="1:5" ht="18.75" customHeight="1">
      <c r="A12" s="77" t="s">
        <v>54</v>
      </c>
      <c r="B12" s="68"/>
      <c r="C12" s="124" t="s">
        <v>23</v>
      </c>
      <c r="D12" s="282" t="s">
        <v>233</v>
      </c>
      <c r="E12" s="283">
        <v>1850000</v>
      </c>
    </row>
    <row r="13" spans="1:5" ht="18.75" customHeight="1">
      <c r="A13" s="77" t="s">
        <v>48</v>
      </c>
      <c r="B13" s="68"/>
      <c r="C13" s="124" t="s">
        <v>52</v>
      </c>
      <c r="D13" s="282" t="s">
        <v>362</v>
      </c>
      <c r="E13" s="283">
        <v>4696689</v>
      </c>
    </row>
    <row r="14" spans="1:5" ht="18.75" customHeight="1">
      <c r="A14" s="77" t="s">
        <v>24</v>
      </c>
      <c r="B14" s="68"/>
      <c r="C14" s="124" t="s">
        <v>54</v>
      </c>
      <c r="D14" s="282" t="s">
        <v>363</v>
      </c>
      <c r="E14" s="283">
        <v>7137187</v>
      </c>
    </row>
    <row r="15" spans="1:5" ht="18.75" customHeight="1">
      <c r="A15" s="77" t="s">
        <v>26</v>
      </c>
      <c r="B15" s="68"/>
      <c r="C15" s="124" t="s">
        <v>48</v>
      </c>
      <c r="D15" s="282" t="s">
        <v>370</v>
      </c>
      <c r="E15" s="283">
        <v>4000000</v>
      </c>
    </row>
    <row r="16" spans="1:5" ht="18.75" customHeight="1">
      <c r="A16" s="77" t="s">
        <v>28</v>
      </c>
      <c r="B16" s="68"/>
      <c r="C16" s="124" t="s">
        <v>24</v>
      </c>
      <c r="D16" s="282" t="s">
        <v>371</v>
      </c>
      <c r="E16" s="283">
        <v>3994150</v>
      </c>
    </row>
    <row r="17" spans="1:5" ht="18.75" customHeight="1">
      <c r="A17" s="77" t="s">
        <v>31</v>
      </c>
      <c r="B17" s="68"/>
      <c r="C17" s="124" t="s">
        <v>26</v>
      </c>
      <c r="D17" s="282" t="s">
        <v>242</v>
      </c>
      <c r="E17" s="283">
        <v>5207000</v>
      </c>
    </row>
    <row r="18" spans="1:5" ht="18.75" customHeight="1">
      <c r="A18" s="77" t="s">
        <v>49</v>
      </c>
      <c r="B18" s="68"/>
      <c r="C18" s="124" t="s">
        <v>28</v>
      </c>
      <c r="D18" s="282" t="s">
        <v>372</v>
      </c>
      <c r="E18" s="283">
        <v>15000000</v>
      </c>
    </row>
    <row r="19" spans="1:5" ht="18.75" customHeight="1">
      <c r="A19" s="77" t="s">
        <v>33</v>
      </c>
      <c r="B19" s="68"/>
      <c r="C19" s="124" t="s">
        <v>31</v>
      </c>
      <c r="D19" s="282" t="s">
        <v>373</v>
      </c>
      <c r="E19" s="283">
        <v>103739675</v>
      </c>
    </row>
    <row r="20" spans="1:5" ht="18.75" customHeight="1">
      <c r="A20" s="77" t="s">
        <v>35</v>
      </c>
      <c r="B20" s="68"/>
      <c r="C20" s="124" t="s">
        <v>49</v>
      </c>
      <c r="D20" s="282" t="s">
        <v>374</v>
      </c>
      <c r="E20" s="283">
        <v>1542703</v>
      </c>
    </row>
    <row r="21" spans="1:5" ht="18.75" customHeight="1">
      <c r="A21" s="77" t="s">
        <v>59</v>
      </c>
      <c r="B21" s="417"/>
      <c r="C21" s="69" t="s">
        <v>33</v>
      </c>
      <c r="D21" s="411" t="s">
        <v>375</v>
      </c>
      <c r="E21" s="283">
        <v>14727419</v>
      </c>
    </row>
    <row r="22" spans="1:7" ht="18.75" customHeight="1">
      <c r="A22" s="77" t="s">
        <v>60</v>
      </c>
      <c r="B22" s="127" t="s">
        <v>396</v>
      </c>
      <c r="C22" s="414" t="s">
        <v>111</v>
      </c>
      <c r="D22" s="414"/>
      <c r="E22" s="408">
        <f>SUM(E9:E21)</f>
        <v>172351534</v>
      </c>
      <c r="F22" s="208"/>
      <c r="G22" s="208"/>
    </row>
    <row r="23" spans="1:7" ht="18.75" customHeight="1">
      <c r="A23" s="77" t="s">
        <v>61</v>
      </c>
      <c r="B23" s="415"/>
      <c r="C23" s="410"/>
      <c r="D23" s="410"/>
      <c r="E23" s="70"/>
      <c r="F23" s="208"/>
      <c r="G23" s="208"/>
    </row>
    <row r="24" spans="1:5" s="66" customFormat="1" ht="21" customHeight="1">
      <c r="A24" s="77" t="s">
        <v>62</v>
      </c>
      <c r="B24" s="566" t="s">
        <v>397</v>
      </c>
      <c r="C24" s="567"/>
      <c r="D24" s="568"/>
      <c r="E24" s="70"/>
    </row>
    <row r="25" spans="1:5" ht="18.75" customHeight="1">
      <c r="A25" s="77" t="s">
        <v>63</v>
      </c>
      <c r="B25" s="68"/>
      <c r="C25" s="412" t="s">
        <v>10</v>
      </c>
      <c r="D25" s="413" t="s">
        <v>472</v>
      </c>
      <c r="E25" s="283">
        <v>18298109</v>
      </c>
    </row>
    <row r="26" spans="1:5" ht="18.75" customHeight="1">
      <c r="A26" s="77" t="s">
        <v>64</v>
      </c>
      <c r="B26" s="68"/>
      <c r="C26" s="412" t="s">
        <v>15</v>
      </c>
      <c r="D26" s="282" t="s">
        <v>248</v>
      </c>
      <c r="E26" s="283">
        <v>6790592</v>
      </c>
    </row>
    <row r="27" spans="1:5" ht="18.75" customHeight="1">
      <c r="A27" s="77" t="s">
        <v>65</v>
      </c>
      <c r="B27" s="68"/>
      <c r="C27" s="412" t="s">
        <v>22</v>
      </c>
      <c r="D27" s="282" t="s">
        <v>299</v>
      </c>
      <c r="E27" s="283">
        <v>6598723</v>
      </c>
    </row>
    <row r="28" spans="1:5" ht="18.75" customHeight="1">
      <c r="A28" s="77" t="s">
        <v>66</v>
      </c>
      <c r="B28" s="68"/>
      <c r="C28" s="412" t="s">
        <v>23</v>
      </c>
      <c r="D28" s="282" t="s">
        <v>300</v>
      </c>
      <c r="E28" s="283">
        <v>25659228</v>
      </c>
    </row>
    <row r="29" spans="1:5" ht="18.75" customHeight="1">
      <c r="A29" s="77" t="s">
        <v>68</v>
      </c>
      <c r="B29" s="68"/>
      <c r="C29" s="412" t="s">
        <v>52</v>
      </c>
      <c r="D29" s="282" t="s">
        <v>301</v>
      </c>
      <c r="E29" s="283">
        <v>63775</v>
      </c>
    </row>
    <row r="30" spans="1:5" ht="18.75" customHeight="1">
      <c r="A30" s="77" t="s">
        <v>71</v>
      </c>
      <c r="B30" s="68"/>
      <c r="C30" s="412" t="s">
        <v>54</v>
      </c>
      <c r="D30" s="282" t="s">
        <v>302</v>
      </c>
      <c r="E30" s="283">
        <v>6281574</v>
      </c>
    </row>
    <row r="31" spans="1:5" ht="18.75" customHeight="1">
      <c r="A31" s="77" t="s">
        <v>73</v>
      </c>
      <c r="B31" s="68"/>
      <c r="C31" s="412" t="s">
        <v>48</v>
      </c>
      <c r="D31" s="282" t="s">
        <v>305</v>
      </c>
      <c r="E31" s="283">
        <v>364917</v>
      </c>
    </row>
    <row r="32" spans="1:5" ht="18.75" customHeight="1">
      <c r="A32" s="77" t="s">
        <v>75</v>
      </c>
      <c r="B32" s="68"/>
      <c r="C32" s="412" t="s">
        <v>24</v>
      </c>
      <c r="D32" s="282" t="s">
        <v>306</v>
      </c>
      <c r="E32" s="283">
        <v>6395965</v>
      </c>
    </row>
    <row r="33" spans="1:5" ht="18.75" customHeight="1">
      <c r="A33" s="77" t="s">
        <v>77</v>
      </c>
      <c r="B33" s="68"/>
      <c r="C33" s="412" t="s">
        <v>26</v>
      </c>
      <c r="D33" s="282" t="s">
        <v>307</v>
      </c>
      <c r="E33" s="283">
        <v>107280</v>
      </c>
    </row>
    <row r="34" spans="1:5" ht="18.75" customHeight="1">
      <c r="A34" s="77" t="s">
        <v>78</v>
      </c>
      <c r="B34" s="68"/>
      <c r="C34" s="412" t="s">
        <v>28</v>
      </c>
      <c r="D34" s="282" t="s">
        <v>308</v>
      </c>
      <c r="E34" s="283">
        <v>2076063</v>
      </c>
    </row>
    <row r="35" spans="1:5" ht="18.75" customHeight="1">
      <c r="A35" s="77" t="s">
        <v>79</v>
      </c>
      <c r="B35" s="68"/>
      <c r="C35" s="412" t="s">
        <v>31</v>
      </c>
      <c r="D35" s="282" t="s">
        <v>309</v>
      </c>
      <c r="E35" s="283">
        <v>9894951</v>
      </c>
    </row>
    <row r="36" spans="1:5" ht="18.75" customHeight="1">
      <c r="A36" s="77" t="s">
        <v>80</v>
      </c>
      <c r="B36" s="68"/>
      <c r="C36" s="412" t="s">
        <v>49</v>
      </c>
      <c r="D36" s="282" t="s">
        <v>381</v>
      </c>
      <c r="E36" s="283">
        <v>4797337</v>
      </c>
    </row>
    <row r="37" spans="1:5" ht="18.75" customHeight="1">
      <c r="A37" s="77" t="s">
        <v>87</v>
      </c>
      <c r="B37" s="68"/>
      <c r="C37" s="412" t="s">
        <v>33</v>
      </c>
      <c r="D37" s="282" t="s">
        <v>382</v>
      </c>
      <c r="E37" s="283">
        <v>560775</v>
      </c>
    </row>
    <row r="38" spans="1:5" s="66" customFormat="1" ht="20.25" customHeight="1">
      <c r="A38" s="77" t="s">
        <v>244</v>
      </c>
      <c r="B38" s="406"/>
      <c r="C38" s="412" t="s">
        <v>35</v>
      </c>
      <c r="D38" s="405" t="s">
        <v>392</v>
      </c>
      <c r="E38" s="408">
        <f>SUM(E25:E37)</f>
        <v>87889289</v>
      </c>
    </row>
    <row r="39" spans="1:5" ht="20.25" customHeight="1">
      <c r="A39" s="77" t="s">
        <v>109</v>
      </c>
      <c r="B39" s="218"/>
      <c r="C39" s="412" t="s">
        <v>59</v>
      </c>
      <c r="D39" s="279" t="s">
        <v>383</v>
      </c>
      <c r="E39" s="280">
        <v>39277849</v>
      </c>
    </row>
    <row r="40" spans="1:5" ht="20.25" customHeight="1">
      <c r="A40" s="77" t="s">
        <v>245</v>
      </c>
      <c r="B40" s="218"/>
      <c r="C40" s="412" t="s">
        <v>60</v>
      </c>
      <c r="D40" s="279" t="s">
        <v>310</v>
      </c>
      <c r="E40" s="280">
        <v>794125</v>
      </c>
    </row>
    <row r="41" spans="1:5" ht="20.25" customHeight="1">
      <c r="A41" s="77" t="s">
        <v>249</v>
      </c>
      <c r="B41" s="218"/>
      <c r="C41" s="412" t="s">
        <v>61</v>
      </c>
      <c r="D41" s="279" t="s">
        <v>384</v>
      </c>
      <c r="E41" s="280">
        <v>180619000</v>
      </c>
    </row>
    <row r="42" spans="1:5" ht="20.25" customHeight="1">
      <c r="A42" s="77" t="s">
        <v>336</v>
      </c>
      <c r="B42" s="218"/>
      <c r="C42" s="412" t="s">
        <v>62</v>
      </c>
      <c r="D42" s="279" t="s">
        <v>385</v>
      </c>
      <c r="E42" s="280">
        <v>120000000</v>
      </c>
    </row>
    <row r="43" spans="1:5" s="66" customFormat="1" ht="20.25" customHeight="1">
      <c r="A43" s="77" t="s">
        <v>337</v>
      </c>
      <c r="B43" s="406"/>
      <c r="C43" s="412" t="s">
        <v>63</v>
      </c>
      <c r="D43" s="405" t="s">
        <v>393</v>
      </c>
      <c r="E43" s="408">
        <f>SUM(E39:E42)</f>
        <v>340690974</v>
      </c>
    </row>
    <row r="44" spans="1:6" ht="20.25" customHeight="1">
      <c r="A44" s="77" t="s">
        <v>338</v>
      </c>
      <c r="B44" s="218"/>
      <c r="C44" s="412" t="s">
        <v>64</v>
      </c>
      <c r="D44" s="279" t="s">
        <v>293</v>
      </c>
      <c r="E44" s="280">
        <v>13937000</v>
      </c>
      <c r="F44" s="278"/>
    </row>
    <row r="45" spans="1:5" ht="20.25" customHeight="1">
      <c r="A45" s="77" t="s">
        <v>339</v>
      </c>
      <c r="B45" s="218"/>
      <c r="C45" s="412" t="s">
        <v>65</v>
      </c>
      <c r="D45" s="279" t="s">
        <v>294</v>
      </c>
      <c r="E45" s="280">
        <v>2183651</v>
      </c>
    </row>
    <row r="46" spans="1:5" ht="20.25" customHeight="1">
      <c r="A46" s="77" t="s">
        <v>250</v>
      </c>
      <c r="B46" s="218"/>
      <c r="C46" s="412" t="s">
        <v>66</v>
      </c>
      <c r="D46" s="279" t="s">
        <v>295</v>
      </c>
      <c r="E46" s="280">
        <v>10632806</v>
      </c>
    </row>
    <row r="47" spans="1:5" ht="20.25" customHeight="1">
      <c r="A47" s="77" t="s">
        <v>110</v>
      </c>
      <c r="B47" s="218"/>
      <c r="C47" s="412" t="s">
        <v>68</v>
      </c>
      <c r="D47" s="279" t="s">
        <v>386</v>
      </c>
      <c r="E47" s="280">
        <v>1089660</v>
      </c>
    </row>
    <row r="48" spans="1:5" ht="20.25" customHeight="1">
      <c r="A48" s="77" t="s">
        <v>251</v>
      </c>
      <c r="B48" s="218"/>
      <c r="C48" s="412" t="s">
        <v>71</v>
      </c>
      <c r="D48" s="279" t="s">
        <v>387</v>
      </c>
      <c r="E48" s="280">
        <v>7049976</v>
      </c>
    </row>
    <row r="49" spans="1:5" ht="20.25" customHeight="1">
      <c r="A49" s="77" t="s">
        <v>256</v>
      </c>
      <c r="B49" s="218"/>
      <c r="C49" s="412" t="s">
        <v>73</v>
      </c>
      <c r="D49" s="279" t="s">
        <v>388</v>
      </c>
      <c r="E49" s="280">
        <v>3527348</v>
      </c>
    </row>
    <row r="50" spans="1:5" ht="20.25" customHeight="1">
      <c r="A50" s="77" t="s">
        <v>257</v>
      </c>
      <c r="B50" s="218"/>
      <c r="C50" s="412" t="s">
        <v>75</v>
      </c>
      <c r="D50" s="279" t="s">
        <v>389</v>
      </c>
      <c r="E50" s="280">
        <v>3810000</v>
      </c>
    </row>
    <row r="51" spans="1:5" ht="20.25" customHeight="1">
      <c r="A51" s="77" t="s">
        <v>340</v>
      </c>
      <c r="B51" s="218"/>
      <c r="C51" s="412" t="s">
        <v>77</v>
      </c>
      <c r="D51" s="279" t="s">
        <v>390</v>
      </c>
      <c r="E51" s="280">
        <v>6993016</v>
      </c>
    </row>
    <row r="52" spans="1:5" ht="20.25" customHeight="1">
      <c r="A52" s="77" t="s">
        <v>341</v>
      </c>
      <c r="B52" s="218"/>
      <c r="C52" s="412" t="s">
        <v>78</v>
      </c>
      <c r="D52" s="279" t="s">
        <v>391</v>
      </c>
      <c r="E52" s="280">
        <v>18923000</v>
      </c>
    </row>
    <row r="53" spans="1:5" s="66" customFormat="1" ht="20.25" customHeight="1">
      <c r="A53" s="77" t="s">
        <v>342</v>
      </c>
      <c r="B53" s="406"/>
      <c r="C53" s="412" t="s">
        <v>79</v>
      </c>
      <c r="D53" s="405" t="s">
        <v>394</v>
      </c>
      <c r="E53" s="408">
        <f>SUM(E44:E52)</f>
        <v>68146457</v>
      </c>
    </row>
    <row r="54" spans="1:5" ht="20.25" customHeight="1">
      <c r="A54" s="77" t="s">
        <v>343</v>
      </c>
      <c r="B54" s="218"/>
      <c r="C54" s="412" t="s">
        <v>80</v>
      </c>
      <c r="D54" s="279" t="s">
        <v>376</v>
      </c>
      <c r="E54" s="280">
        <v>21626190</v>
      </c>
    </row>
    <row r="55" spans="1:5" ht="20.25" customHeight="1">
      <c r="A55" s="77" t="s">
        <v>344</v>
      </c>
      <c r="B55" s="218"/>
      <c r="C55" s="412" t="s">
        <v>87</v>
      </c>
      <c r="D55" s="279" t="s">
        <v>377</v>
      </c>
      <c r="E55" s="280">
        <v>37598778</v>
      </c>
    </row>
    <row r="56" spans="1:5" ht="36" customHeight="1">
      <c r="A56" s="77" t="s">
        <v>258</v>
      </c>
      <c r="B56" s="218"/>
      <c r="C56" s="412" t="s">
        <v>244</v>
      </c>
      <c r="D56" s="351" t="s">
        <v>378</v>
      </c>
      <c r="E56" s="280">
        <v>36111925</v>
      </c>
    </row>
    <row r="57" spans="1:5" s="407" customFormat="1" ht="30.75" customHeight="1">
      <c r="A57" s="77" t="s">
        <v>345</v>
      </c>
      <c r="B57" s="416"/>
      <c r="C57" s="412" t="s">
        <v>109</v>
      </c>
      <c r="D57" s="351" t="s">
        <v>379</v>
      </c>
      <c r="E57" s="280">
        <v>15546784</v>
      </c>
    </row>
    <row r="58" spans="1:5" ht="20.25" customHeight="1">
      <c r="A58" s="77" t="s">
        <v>346</v>
      </c>
      <c r="B58" s="218"/>
      <c r="C58" s="412" t="s">
        <v>245</v>
      </c>
      <c r="D58" s="279" t="s">
        <v>296</v>
      </c>
      <c r="E58" s="280">
        <v>9691455</v>
      </c>
    </row>
    <row r="59" spans="1:5" ht="20.25" customHeight="1">
      <c r="A59" s="77" t="s">
        <v>347</v>
      </c>
      <c r="B59" s="218"/>
      <c r="C59" s="412" t="s">
        <v>249</v>
      </c>
      <c r="D59" s="279" t="s">
        <v>297</v>
      </c>
      <c r="E59" s="280">
        <v>33500000</v>
      </c>
    </row>
    <row r="60" spans="1:5" ht="20.25" customHeight="1">
      <c r="A60" s="77" t="s">
        <v>348</v>
      </c>
      <c r="B60" s="218"/>
      <c r="C60" s="412" t="s">
        <v>336</v>
      </c>
      <c r="D60" s="279" t="s">
        <v>380</v>
      </c>
      <c r="E60" s="280">
        <v>27122971</v>
      </c>
    </row>
    <row r="61" spans="1:5" s="66" customFormat="1" ht="20.25" customHeight="1">
      <c r="A61" s="77" t="s">
        <v>349</v>
      </c>
      <c r="B61" s="409"/>
      <c r="C61" s="412" t="s">
        <v>337</v>
      </c>
      <c r="D61" s="405" t="s">
        <v>395</v>
      </c>
      <c r="E61" s="408">
        <f>SUM(E54:E60)</f>
        <v>181198103</v>
      </c>
    </row>
    <row r="62" spans="1:7" s="66" customFormat="1" ht="22.5" customHeight="1">
      <c r="A62" s="77" t="s">
        <v>350</v>
      </c>
      <c r="B62" s="71" t="s">
        <v>84</v>
      </c>
      <c r="C62" s="564" t="s">
        <v>112</v>
      </c>
      <c r="D62" s="565"/>
      <c r="E62" s="408">
        <f>E61+E53+E43+E38</f>
        <v>677924823</v>
      </c>
      <c r="F62" s="209"/>
      <c r="G62" s="209"/>
    </row>
    <row r="63" spans="1:5" s="66" customFormat="1" ht="22.5" customHeight="1">
      <c r="A63" s="77" t="s">
        <v>351</v>
      </c>
      <c r="B63" s="71" t="s">
        <v>85</v>
      </c>
      <c r="C63" s="562" t="s">
        <v>90</v>
      </c>
      <c r="D63" s="563"/>
      <c r="E63" s="408">
        <f>E22+E62</f>
        <v>850276357</v>
      </c>
    </row>
    <row r="64" spans="3:5" ht="18.75" customHeight="1">
      <c r="C64" s="61"/>
      <c r="D64" s="61"/>
      <c r="E64" s="61"/>
    </row>
    <row r="65" spans="3:5" ht="18.75" customHeight="1">
      <c r="C65" s="61"/>
      <c r="D65" s="61"/>
      <c r="E65" s="61"/>
    </row>
    <row r="66" spans="3:5" ht="18.75" customHeight="1">
      <c r="C66" s="61"/>
      <c r="D66" s="61"/>
      <c r="E66" s="61"/>
    </row>
    <row r="67" spans="3:5" ht="18.75" customHeight="1">
      <c r="C67" s="61"/>
      <c r="D67" s="61"/>
      <c r="E67" s="61"/>
    </row>
    <row r="68" spans="3:5" ht="18.75" customHeight="1">
      <c r="C68" s="61"/>
      <c r="D68" s="61"/>
      <c r="E68" s="61"/>
    </row>
    <row r="69" spans="3:5" ht="18.75" customHeight="1">
      <c r="C69" s="61"/>
      <c r="D69" s="61"/>
      <c r="E69" s="61"/>
    </row>
    <row r="70" spans="3:5" ht="18.75" customHeight="1">
      <c r="C70" s="61"/>
      <c r="D70" s="61"/>
      <c r="E70" s="61"/>
    </row>
    <row r="71" spans="3:5" ht="38.25" customHeight="1">
      <c r="C71" s="63"/>
      <c r="D71" s="61"/>
      <c r="E71" s="61"/>
    </row>
    <row r="72" spans="3:5" ht="18.75" customHeight="1">
      <c r="C72" s="61"/>
      <c r="D72" s="61"/>
      <c r="E72" s="61"/>
    </row>
    <row r="73" spans="3:5" ht="18.75" customHeight="1">
      <c r="C73" s="61"/>
      <c r="D73" s="72"/>
      <c r="E73" s="61"/>
    </row>
    <row r="74" spans="3:5" ht="18.75" customHeight="1">
      <c r="C74" s="61"/>
      <c r="D74" s="72"/>
      <c r="E74" s="61"/>
    </row>
    <row r="75" spans="3:5" ht="18.75" customHeight="1">
      <c r="C75" s="61"/>
      <c r="D75" s="61"/>
      <c r="E75" s="61"/>
    </row>
    <row r="76" spans="3:5" ht="18.75" customHeight="1">
      <c r="C76" s="61"/>
      <c r="D76" s="61"/>
      <c r="E76" s="61"/>
    </row>
    <row r="77" spans="3:5" ht="18.75" customHeight="1">
      <c r="C77" s="61"/>
      <c r="D77" s="61"/>
      <c r="E77" s="61"/>
    </row>
    <row r="78" spans="3:5" ht="18.75" customHeight="1">
      <c r="C78" s="61"/>
      <c r="D78" s="61"/>
      <c r="E78" s="61"/>
    </row>
    <row r="79" spans="3:5" ht="18.75" customHeight="1">
      <c r="C79" s="61"/>
      <c r="D79" s="61"/>
      <c r="E79" s="61"/>
    </row>
    <row r="80" spans="3:5" ht="18.75" customHeight="1">
      <c r="C80" s="61"/>
      <c r="D80" s="61"/>
      <c r="E80" s="61"/>
    </row>
    <row r="81" spans="3:5" ht="18.75" customHeight="1">
      <c r="C81" s="61"/>
      <c r="D81" s="61"/>
      <c r="E81" s="61"/>
    </row>
    <row r="82" spans="3:5" ht="18.75" customHeight="1">
      <c r="C82" s="61"/>
      <c r="D82" s="61"/>
      <c r="E82" s="61"/>
    </row>
    <row r="83" spans="3:5" ht="18.75" customHeight="1">
      <c r="C83" s="61"/>
      <c r="D83" s="61"/>
      <c r="E83" s="61"/>
    </row>
    <row r="84" spans="3:5" ht="18.75" customHeight="1">
      <c r="C84" s="61"/>
      <c r="D84" s="61"/>
      <c r="E84" s="61"/>
    </row>
    <row r="85" spans="3:5" ht="18.75" customHeight="1">
      <c r="C85" s="61"/>
      <c r="D85" s="61"/>
      <c r="E85" s="61"/>
    </row>
    <row r="86" spans="3:5" ht="18.75" customHeight="1">
      <c r="C86" s="61"/>
      <c r="D86" s="61"/>
      <c r="E86" s="61"/>
    </row>
    <row r="87" spans="3:5" ht="18.75" customHeight="1">
      <c r="C87" s="61"/>
      <c r="D87" s="61"/>
      <c r="E87" s="61"/>
    </row>
    <row r="88" spans="3:5" ht="18.75" customHeight="1">
      <c r="C88" s="61"/>
      <c r="D88" s="61"/>
      <c r="E88" s="61"/>
    </row>
    <row r="89" spans="3:5" ht="18.75" customHeight="1">
      <c r="C89" s="61"/>
      <c r="D89" s="61"/>
      <c r="E89" s="61"/>
    </row>
    <row r="90" spans="3:5" ht="18.75" customHeight="1">
      <c r="C90" s="61"/>
      <c r="D90" s="61"/>
      <c r="E90" s="61"/>
    </row>
    <row r="91" spans="3:5" ht="18.75" customHeight="1">
      <c r="C91" s="61"/>
      <c r="D91" s="61"/>
      <c r="E91" s="61"/>
    </row>
    <row r="92" spans="3:5" ht="18.75" customHeight="1">
      <c r="C92" s="61"/>
      <c r="D92" s="61"/>
      <c r="E92" s="61"/>
    </row>
    <row r="93" spans="3:5" ht="18.75" customHeight="1">
      <c r="C93" s="61"/>
      <c r="D93" s="61"/>
      <c r="E93" s="61"/>
    </row>
    <row r="94" spans="3:5" ht="18.75" customHeight="1">
      <c r="C94" s="61"/>
      <c r="D94" s="61"/>
      <c r="E94" s="61"/>
    </row>
    <row r="95" spans="3:5" ht="18.75" customHeight="1">
      <c r="C95" s="61"/>
      <c r="D95" s="61"/>
      <c r="E95" s="61"/>
    </row>
    <row r="96" spans="3:5" ht="18.75" customHeight="1">
      <c r="C96" s="61"/>
      <c r="D96" s="61"/>
      <c r="E96" s="61"/>
    </row>
    <row r="97" spans="3:5" ht="18.75" customHeight="1">
      <c r="C97" s="61"/>
      <c r="D97" s="61"/>
      <c r="E97" s="61"/>
    </row>
    <row r="98" spans="3:5" ht="18.75" customHeight="1">
      <c r="C98" s="61"/>
      <c r="D98" s="61"/>
      <c r="E98" s="61"/>
    </row>
    <row r="99" spans="3:5" ht="18.75" customHeight="1">
      <c r="C99" s="61"/>
      <c r="D99" s="61"/>
      <c r="E99" s="61"/>
    </row>
    <row r="100" spans="3:5" ht="18.75" customHeight="1">
      <c r="C100" s="61"/>
      <c r="D100" s="61"/>
      <c r="E100" s="61"/>
    </row>
  </sheetData>
  <sheetProtection/>
  <mergeCells count="8">
    <mergeCell ref="A3:A4"/>
    <mergeCell ref="C3:E3"/>
    <mergeCell ref="C4:E4"/>
    <mergeCell ref="B8:D8"/>
    <mergeCell ref="C63:D63"/>
    <mergeCell ref="C62:D62"/>
    <mergeCell ref="B24:D24"/>
    <mergeCell ref="B7:D7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00390625" style="471" customWidth="1"/>
    <col min="2" max="2" width="4.7109375" style="128" customWidth="1"/>
    <col min="3" max="3" width="44.8515625" style="471" customWidth="1"/>
    <col min="4" max="8" width="20.421875" style="471" customWidth="1"/>
    <col min="9" max="16384" width="9.140625" style="471" customWidth="1"/>
  </cols>
  <sheetData>
    <row r="1" spans="1:7" ht="23.25" customHeight="1">
      <c r="A1" s="470"/>
      <c r="B1" s="61"/>
      <c r="C1" s="61"/>
      <c r="D1" s="61"/>
      <c r="E1" s="61"/>
      <c r="F1" s="61"/>
      <c r="G1" s="149" t="s">
        <v>479</v>
      </c>
    </row>
    <row r="2" spans="1:7" ht="15" customHeight="1">
      <c r="A2" s="470"/>
      <c r="B2" s="62"/>
      <c r="C2" s="61"/>
      <c r="D2" s="61"/>
      <c r="E2" s="61"/>
      <c r="F2" s="61"/>
      <c r="G2" s="128"/>
    </row>
    <row r="3" spans="1:7" ht="22.5" customHeight="1">
      <c r="A3" s="574" t="s">
        <v>399</v>
      </c>
      <c r="B3" s="574"/>
      <c r="C3" s="574"/>
      <c r="D3" s="574"/>
      <c r="E3" s="574"/>
      <c r="F3" s="574"/>
      <c r="G3" s="574"/>
    </row>
    <row r="4" spans="1:8" ht="21.75" customHeight="1" thickBot="1">
      <c r="A4" s="129"/>
      <c r="B4" s="574"/>
      <c r="C4" s="574"/>
      <c r="D4" s="574"/>
      <c r="E4" s="574"/>
      <c r="F4" s="574"/>
      <c r="G4" s="574"/>
      <c r="H4" s="470"/>
    </row>
    <row r="5" spans="1:8" ht="16.5" customHeight="1">
      <c r="A5" s="360"/>
      <c r="B5" s="361" t="s">
        <v>473</v>
      </c>
      <c r="C5" s="362" t="s">
        <v>1</v>
      </c>
      <c r="D5" s="362" t="s">
        <v>2</v>
      </c>
      <c r="E5" s="362" t="s">
        <v>3</v>
      </c>
      <c r="F5" s="362" t="s">
        <v>4</v>
      </c>
      <c r="G5" s="480" t="s">
        <v>5</v>
      </c>
      <c r="H5" s="129"/>
    </row>
    <row r="6" spans="1:8" ht="27.75" customHeight="1">
      <c r="A6" s="363" t="s">
        <v>10</v>
      </c>
      <c r="B6" s="578"/>
      <c r="C6" s="578"/>
      <c r="D6" s="578"/>
      <c r="E6" s="578"/>
      <c r="F6" s="578"/>
      <c r="G6" s="579"/>
      <c r="H6" s="470"/>
    </row>
    <row r="7" spans="1:8" ht="15.75" customHeight="1">
      <c r="A7" s="575" t="s">
        <v>15</v>
      </c>
      <c r="B7" s="580"/>
      <c r="C7" s="582" t="s">
        <v>11</v>
      </c>
      <c r="D7" s="572" t="s">
        <v>167</v>
      </c>
      <c r="E7" s="572"/>
      <c r="F7" s="572"/>
      <c r="G7" s="573"/>
      <c r="H7" s="470"/>
    </row>
    <row r="8" spans="1:7" ht="19.5" customHeight="1">
      <c r="A8" s="576"/>
      <c r="B8" s="580"/>
      <c r="C8" s="582"/>
      <c r="D8" s="572" t="s">
        <v>91</v>
      </c>
      <c r="E8" s="572"/>
      <c r="F8" s="572"/>
      <c r="G8" s="573"/>
    </row>
    <row r="9" spans="1:7" ht="120.75" customHeight="1">
      <c r="A9" s="577"/>
      <c r="B9" s="581"/>
      <c r="C9" s="583"/>
      <c r="D9" s="122" t="s">
        <v>95</v>
      </c>
      <c r="E9" s="122" t="s">
        <v>96</v>
      </c>
      <c r="F9" s="123" t="s">
        <v>97</v>
      </c>
      <c r="G9" s="482" t="s">
        <v>98</v>
      </c>
    </row>
    <row r="10" spans="1:7" ht="30" customHeight="1">
      <c r="A10" s="363" t="s">
        <v>22</v>
      </c>
      <c r="B10" s="124">
        <v>1</v>
      </c>
      <c r="C10" s="142" t="s">
        <v>176</v>
      </c>
      <c r="D10" s="143">
        <v>100</v>
      </c>
      <c r="E10" s="143">
        <v>14</v>
      </c>
      <c r="F10" s="144">
        <f>SUM(D10:E10)</f>
        <v>114</v>
      </c>
      <c r="G10" s="483">
        <v>109</v>
      </c>
    </row>
    <row r="11" spans="1:7" ht="21" customHeight="1">
      <c r="A11" s="363" t="s">
        <v>23</v>
      </c>
      <c r="B11" s="124">
        <v>2</v>
      </c>
      <c r="C11" s="145" t="s">
        <v>99</v>
      </c>
      <c r="D11" s="146">
        <v>17</v>
      </c>
      <c r="E11" s="146">
        <v>0</v>
      </c>
      <c r="F11" s="144">
        <f aca="true" t="shared" si="0" ref="F11:F16">SUM(D11:E11)</f>
        <v>17</v>
      </c>
      <c r="G11" s="483">
        <v>17</v>
      </c>
    </row>
    <row r="12" spans="1:7" ht="21.75" customHeight="1">
      <c r="A12" s="363" t="s">
        <v>52</v>
      </c>
      <c r="B12" s="124">
        <v>4</v>
      </c>
      <c r="C12" s="145" t="s">
        <v>29</v>
      </c>
      <c r="D12" s="143">
        <v>7</v>
      </c>
      <c r="E12" s="143">
        <v>1</v>
      </c>
      <c r="F12" s="144">
        <f>SUM(D12:E12)</f>
        <v>8</v>
      </c>
      <c r="G12" s="483">
        <v>8</v>
      </c>
    </row>
    <row r="13" spans="1:7" ht="21.75" customHeight="1">
      <c r="A13" s="363" t="s">
        <v>54</v>
      </c>
      <c r="B13" s="124">
        <v>3</v>
      </c>
      <c r="C13" s="145" t="s">
        <v>27</v>
      </c>
      <c r="D13" s="143">
        <v>2</v>
      </c>
      <c r="E13" s="143">
        <v>5</v>
      </c>
      <c r="F13" s="144">
        <f t="shared" si="0"/>
        <v>7</v>
      </c>
      <c r="G13" s="483">
        <v>5</v>
      </c>
    </row>
    <row r="14" spans="1:7" ht="20.25" customHeight="1">
      <c r="A14" s="363" t="s">
        <v>24</v>
      </c>
      <c r="B14" s="127"/>
      <c r="C14" s="147" t="s">
        <v>100</v>
      </c>
      <c r="D14" s="144">
        <f>SUM(D10:D13)</f>
        <v>126</v>
      </c>
      <c r="E14" s="144">
        <f>SUM(E10:E13)</f>
        <v>20</v>
      </c>
      <c r="F14" s="144">
        <f>SUM(F10:F13)</f>
        <v>146</v>
      </c>
      <c r="G14" s="483">
        <f>SUM(G10:G13)</f>
        <v>139</v>
      </c>
    </row>
    <row r="15" spans="1:7" ht="23.25" customHeight="1">
      <c r="A15" s="363" t="s">
        <v>26</v>
      </c>
      <c r="B15" s="124">
        <v>4</v>
      </c>
      <c r="C15" s="145" t="s">
        <v>32</v>
      </c>
      <c r="D15" s="143">
        <v>67</v>
      </c>
      <c r="E15" s="143">
        <v>0</v>
      </c>
      <c r="F15" s="144">
        <f>SUM(D15:E15)</f>
        <v>67</v>
      </c>
      <c r="G15" s="483">
        <v>67</v>
      </c>
    </row>
    <row r="16" spans="1:7" ht="24" customHeight="1">
      <c r="A16" s="363" t="s">
        <v>28</v>
      </c>
      <c r="B16" s="124">
        <v>5</v>
      </c>
      <c r="C16" s="145" t="s">
        <v>101</v>
      </c>
      <c r="D16" s="143">
        <v>11</v>
      </c>
      <c r="E16" s="143">
        <v>0</v>
      </c>
      <c r="F16" s="144">
        <f t="shared" si="0"/>
        <v>11</v>
      </c>
      <c r="G16" s="483">
        <v>11</v>
      </c>
    </row>
    <row r="17" spans="1:7" ht="27" customHeight="1">
      <c r="A17" s="363" t="s">
        <v>31</v>
      </c>
      <c r="B17" s="124"/>
      <c r="C17" s="147" t="s">
        <v>252</v>
      </c>
      <c r="D17" s="144">
        <f>SUM(D14:D16)</f>
        <v>204</v>
      </c>
      <c r="E17" s="144">
        <f>SUM(E14:E16)</f>
        <v>20</v>
      </c>
      <c r="F17" s="144">
        <f>SUM(F14:F16)</f>
        <v>224</v>
      </c>
      <c r="G17" s="483">
        <f>SUM(G14:G16)</f>
        <v>217</v>
      </c>
    </row>
    <row r="18" spans="1:7" ht="26.25" customHeight="1">
      <c r="A18" s="363" t="s">
        <v>49</v>
      </c>
      <c r="B18" s="359" t="s">
        <v>102</v>
      </c>
      <c r="C18" s="465"/>
      <c r="D18" s="465"/>
      <c r="E18" s="465"/>
      <c r="F18" s="465"/>
      <c r="G18" s="481"/>
    </row>
    <row r="19" spans="1:7" s="475" customFormat="1" ht="25.5" customHeight="1" thickBot="1">
      <c r="A19" s="363" t="s">
        <v>33</v>
      </c>
      <c r="B19" s="472">
        <v>6</v>
      </c>
      <c r="C19" s="473" t="s">
        <v>34</v>
      </c>
      <c r="D19" s="473">
        <v>132</v>
      </c>
      <c r="E19" s="473"/>
      <c r="F19" s="474">
        <f>SUM(D19:E19)</f>
        <v>132</v>
      </c>
      <c r="G19" s="484">
        <v>132</v>
      </c>
    </row>
    <row r="22" ht="16.5" customHeight="1"/>
    <row r="23" ht="15" customHeight="1"/>
  </sheetData>
  <sheetProtection/>
  <mergeCells count="8">
    <mergeCell ref="D8:G8"/>
    <mergeCell ref="A3:G3"/>
    <mergeCell ref="A7:A9"/>
    <mergeCell ref="B4:G4"/>
    <mergeCell ref="B6:G6"/>
    <mergeCell ref="B7:B9"/>
    <mergeCell ref="C7:C9"/>
    <mergeCell ref="D7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57421875" style="196" customWidth="1"/>
    <col min="2" max="2" width="23.28125" style="197" customWidth="1"/>
    <col min="3" max="3" width="21.7109375" style="197" customWidth="1"/>
    <col min="4" max="4" width="16.421875" style="197" customWidth="1"/>
    <col min="5" max="5" width="23.28125" style="197" customWidth="1"/>
    <col min="6" max="6" width="16.421875" style="197" customWidth="1"/>
    <col min="7" max="7" width="18.421875" style="197" customWidth="1"/>
    <col min="8" max="8" width="11.57421875" style="197" customWidth="1"/>
    <col min="9" max="9" width="16.8515625" style="197" customWidth="1"/>
    <col min="10" max="10" width="11.140625" style="197" customWidth="1"/>
    <col min="11" max="11" width="11.57421875" style="197" customWidth="1"/>
    <col min="12" max="16384" width="9.140625" style="197" customWidth="1"/>
  </cols>
  <sheetData>
    <row r="1" spans="3:7" ht="17.25" customHeight="1">
      <c r="C1" s="61"/>
      <c r="D1" s="61"/>
      <c r="E1" s="478"/>
      <c r="F1" s="478"/>
      <c r="G1" s="149" t="s">
        <v>480</v>
      </c>
    </row>
    <row r="2" spans="2:7" ht="17.25" customHeight="1">
      <c r="B2" s="149"/>
      <c r="C2" s="149"/>
      <c r="D2" s="149"/>
      <c r="E2" s="2"/>
      <c r="F2" s="2"/>
      <c r="G2" s="2"/>
    </row>
    <row r="3" spans="1:13" s="196" customFormat="1" ht="21" customHeight="1">
      <c r="A3" s="198"/>
      <c r="B3" s="602" t="s">
        <v>425</v>
      </c>
      <c r="C3" s="602"/>
      <c r="D3" s="602"/>
      <c r="E3" s="602"/>
      <c r="F3" s="602"/>
      <c r="G3" s="602"/>
      <c r="J3" s="247"/>
      <c r="K3" s="247"/>
      <c r="L3" s="247"/>
      <c r="M3" s="247"/>
    </row>
    <row r="4" spans="1:13" ht="6" customHeight="1">
      <c r="A4" s="198"/>
      <c r="J4" s="199"/>
      <c r="K4" s="199"/>
      <c r="L4" s="199"/>
      <c r="M4" s="199"/>
    </row>
    <row r="5" spans="1:13" ht="16.5" customHeight="1" thickBot="1">
      <c r="A5" s="198"/>
      <c r="G5" s="217" t="s">
        <v>243</v>
      </c>
      <c r="J5" s="199"/>
      <c r="K5" s="199"/>
      <c r="L5" s="199"/>
      <c r="M5" s="199"/>
    </row>
    <row r="6" spans="1:7" ht="19.5" customHeight="1">
      <c r="A6" s="366"/>
      <c r="B6" s="305" t="s">
        <v>0</v>
      </c>
      <c r="C6" s="306" t="s">
        <v>1</v>
      </c>
      <c r="D6" s="306" t="s">
        <v>2</v>
      </c>
      <c r="E6" s="306" t="s">
        <v>3</v>
      </c>
      <c r="F6" s="306" t="s">
        <v>4</v>
      </c>
      <c r="G6" s="307" t="s">
        <v>5</v>
      </c>
    </row>
    <row r="7" spans="1:7" ht="18.75" customHeight="1">
      <c r="A7" s="367" t="s">
        <v>10</v>
      </c>
      <c r="B7" s="603" t="s">
        <v>119</v>
      </c>
      <c r="C7" s="605" t="s">
        <v>120</v>
      </c>
      <c r="D7" s="605"/>
      <c r="E7" s="605" t="s">
        <v>121</v>
      </c>
      <c r="F7" s="605"/>
      <c r="G7" s="606" t="s">
        <v>97</v>
      </c>
    </row>
    <row r="8" spans="1:7" ht="31.5" customHeight="1" thickBot="1">
      <c r="A8" s="367" t="s">
        <v>15</v>
      </c>
      <c r="B8" s="604"/>
      <c r="C8" s="296" t="s">
        <v>122</v>
      </c>
      <c r="D8" s="296" t="s">
        <v>113</v>
      </c>
      <c r="E8" s="296" t="s">
        <v>122</v>
      </c>
      <c r="F8" s="296" t="s">
        <v>113</v>
      </c>
      <c r="G8" s="607"/>
    </row>
    <row r="9" spans="1:7" ht="31.5" customHeight="1">
      <c r="A9" s="367" t="s">
        <v>22</v>
      </c>
      <c r="B9" s="599" t="s">
        <v>123</v>
      </c>
      <c r="C9" s="297"/>
      <c r="D9" s="298"/>
      <c r="E9" s="292" t="s">
        <v>236</v>
      </c>
      <c r="F9" s="291">
        <v>25467203</v>
      </c>
      <c r="G9" s="584">
        <f>D9+D10+F9+F10</f>
        <v>25602203</v>
      </c>
    </row>
    <row r="10" spans="1:7" ht="22.5" customHeight="1" thickBot="1">
      <c r="A10" s="367" t="s">
        <v>52</v>
      </c>
      <c r="B10" s="601"/>
      <c r="C10" s="299"/>
      <c r="D10" s="294"/>
      <c r="E10" s="300" t="s">
        <v>164</v>
      </c>
      <c r="F10" s="294">
        <v>135000</v>
      </c>
      <c r="G10" s="586"/>
    </row>
    <row r="11" spans="1:7" ht="31.5">
      <c r="A11" s="367" t="s">
        <v>54</v>
      </c>
      <c r="B11" s="599" t="s">
        <v>124</v>
      </c>
      <c r="C11" s="290" t="s">
        <v>237</v>
      </c>
      <c r="D11" s="291">
        <v>2588280</v>
      </c>
      <c r="E11" s="292"/>
      <c r="F11" s="291"/>
      <c r="G11" s="584">
        <f>D11+D12+D13+F11+F12+F13</f>
        <v>4748329</v>
      </c>
    </row>
    <row r="12" spans="1:7" ht="36" customHeight="1">
      <c r="A12" s="367" t="s">
        <v>54</v>
      </c>
      <c r="B12" s="600"/>
      <c r="C12" s="202" t="s">
        <v>238</v>
      </c>
      <c r="D12" s="201">
        <v>2160049</v>
      </c>
      <c r="E12" s="200"/>
      <c r="F12" s="201"/>
      <c r="G12" s="585"/>
    </row>
    <row r="13" spans="1:7" ht="24" customHeight="1" thickBot="1">
      <c r="A13" s="368"/>
      <c r="B13" s="601"/>
      <c r="C13" s="293"/>
      <c r="D13" s="294"/>
      <c r="E13" s="295" t="s">
        <v>312</v>
      </c>
      <c r="F13" s="294">
        <v>0</v>
      </c>
      <c r="G13" s="586"/>
    </row>
    <row r="14" spans="1:7" ht="23.25" customHeight="1" thickBot="1">
      <c r="A14" s="368" t="s">
        <v>48</v>
      </c>
      <c r="B14" s="308" t="s">
        <v>169</v>
      </c>
      <c r="C14" s="286"/>
      <c r="D14" s="287"/>
      <c r="E14" s="288" t="s">
        <v>170</v>
      </c>
      <c r="F14" s="289">
        <v>2330775</v>
      </c>
      <c r="G14" s="311">
        <f>D14+F14</f>
        <v>2330775</v>
      </c>
    </row>
    <row r="15" spans="1:7" ht="23.25" customHeight="1" thickBot="1">
      <c r="A15" s="367" t="s">
        <v>24</v>
      </c>
      <c r="B15" s="310" t="s">
        <v>125</v>
      </c>
      <c r="C15" s="303"/>
      <c r="D15" s="304"/>
      <c r="E15" s="302" t="s">
        <v>236</v>
      </c>
      <c r="F15" s="304">
        <v>0</v>
      </c>
      <c r="G15" s="311">
        <f>D15+F15</f>
        <v>0</v>
      </c>
    </row>
    <row r="16" spans="1:7" s="203" customFormat="1" ht="32.25" customHeight="1" thickBot="1">
      <c r="A16" s="367" t="s">
        <v>26</v>
      </c>
      <c r="B16" s="315" t="s">
        <v>126</v>
      </c>
      <c r="C16" s="316"/>
      <c r="D16" s="301">
        <f>SUM(D10:D15)</f>
        <v>4748329</v>
      </c>
      <c r="E16" s="316"/>
      <c r="F16" s="301">
        <f>SUM(F9:F15)</f>
        <v>27932978</v>
      </c>
      <c r="G16" s="309">
        <f>SUM(G9:G15)</f>
        <v>32681307</v>
      </c>
    </row>
    <row r="17" spans="1:7" ht="36.75" customHeight="1" thickBot="1">
      <c r="A17" s="367" t="s">
        <v>31</v>
      </c>
      <c r="B17" s="590" t="s">
        <v>127</v>
      </c>
      <c r="C17" s="591"/>
      <c r="D17" s="591"/>
      <c r="E17" s="591"/>
      <c r="F17" s="592"/>
      <c r="G17" s="318" t="s">
        <v>97</v>
      </c>
    </row>
    <row r="18" spans="1:7" s="204" customFormat="1" ht="22.5" customHeight="1">
      <c r="A18" s="367" t="s">
        <v>49</v>
      </c>
      <c r="B18" s="596" t="s">
        <v>128</v>
      </c>
      <c r="C18" s="597"/>
      <c r="D18" s="597"/>
      <c r="E18" s="597"/>
      <c r="F18" s="598"/>
      <c r="G18" s="317">
        <v>0</v>
      </c>
    </row>
    <row r="19" spans="1:7" s="204" customFormat="1" ht="22.5" customHeight="1">
      <c r="A19" s="367" t="s">
        <v>33</v>
      </c>
      <c r="B19" s="593" t="s">
        <v>129</v>
      </c>
      <c r="C19" s="594"/>
      <c r="D19" s="594"/>
      <c r="E19" s="594"/>
      <c r="F19" s="595"/>
      <c r="G19" s="312">
        <v>0</v>
      </c>
    </row>
    <row r="20" spans="1:7" s="204" customFormat="1" ht="23.25" customHeight="1">
      <c r="A20" s="367" t="s">
        <v>35</v>
      </c>
      <c r="B20" s="593" t="s">
        <v>130</v>
      </c>
      <c r="C20" s="594"/>
      <c r="D20" s="594"/>
      <c r="E20" s="594"/>
      <c r="F20" s="595"/>
      <c r="G20" s="312">
        <v>0</v>
      </c>
    </row>
    <row r="21" spans="1:7" s="204" customFormat="1" ht="22.5" customHeight="1">
      <c r="A21" s="367" t="s">
        <v>59</v>
      </c>
      <c r="B21" s="593" t="s">
        <v>131</v>
      </c>
      <c r="C21" s="594"/>
      <c r="D21" s="594"/>
      <c r="E21" s="594"/>
      <c r="F21" s="595"/>
      <c r="G21" s="313">
        <v>5000000</v>
      </c>
    </row>
    <row r="22" spans="1:7" s="204" customFormat="1" ht="23.25" customHeight="1">
      <c r="A22" s="367" t="s">
        <v>60</v>
      </c>
      <c r="B22" s="593" t="s">
        <v>132</v>
      </c>
      <c r="C22" s="594"/>
      <c r="D22" s="594"/>
      <c r="E22" s="594"/>
      <c r="F22" s="595"/>
      <c r="G22" s="313">
        <v>0</v>
      </c>
    </row>
    <row r="23" spans="1:7" s="205" customFormat="1" ht="22.5" customHeight="1" thickBot="1">
      <c r="A23" s="369" t="s">
        <v>61</v>
      </c>
      <c r="B23" s="587" t="s">
        <v>126</v>
      </c>
      <c r="C23" s="588"/>
      <c r="D23" s="588"/>
      <c r="E23" s="588"/>
      <c r="F23" s="589"/>
      <c r="G23" s="314">
        <f>SUM(G18:G22)</f>
        <v>5000000</v>
      </c>
    </row>
    <row r="38" ht="12" customHeight="1"/>
    <row r="42" ht="12" customHeight="1"/>
  </sheetData>
  <sheetProtection/>
  <mergeCells count="16">
    <mergeCell ref="B9:B10"/>
    <mergeCell ref="G9:G10"/>
    <mergeCell ref="B3:G3"/>
    <mergeCell ref="B7:B8"/>
    <mergeCell ref="C7:D7"/>
    <mergeCell ref="E7:F7"/>
    <mergeCell ref="G7:G8"/>
    <mergeCell ref="G11:G13"/>
    <mergeCell ref="B23:F23"/>
    <mergeCell ref="B17:F17"/>
    <mergeCell ref="B21:F21"/>
    <mergeCell ref="B22:F22"/>
    <mergeCell ref="B18:F18"/>
    <mergeCell ref="B19:F19"/>
    <mergeCell ref="B20:F20"/>
    <mergeCell ref="B11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00390625" style="184" customWidth="1"/>
    <col min="2" max="2" width="36.7109375" style="184" customWidth="1"/>
    <col min="3" max="3" width="16.57421875" style="184" customWidth="1"/>
    <col min="4" max="4" width="13.8515625" style="184" customWidth="1"/>
    <col min="5" max="5" width="16.8515625" style="184" customWidth="1"/>
    <col min="6" max="6" width="17.140625" style="184" customWidth="1"/>
    <col min="7" max="7" width="18.8515625" style="184" customWidth="1"/>
    <col min="8" max="10" width="14.28125" style="184" bestFit="1" customWidth="1"/>
    <col min="11" max="11" width="10.140625" style="184" bestFit="1" customWidth="1"/>
    <col min="12" max="12" width="9.57421875" style="184" bestFit="1" customWidth="1"/>
    <col min="13" max="16384" width="9.140625" style="184" customWidth="1"/>
  </cols>
  <sheetData>
    <row r="1" spans="1:10" ht="23.25" customHeight="1">
      <c r="A1" s="183"/>
      <c r="C1" s="61"/>
      <c r="D1" s="61"/>
      <c r="E1" s="61"/>
      <c r="F1" s="232"/>
      <c r="J1" s="149" t="s">
        <v>481</v>
      </c>
    </row>
    <row r="2" spans="1:6" ht="21.75" customHeight="1">
      <c r="A2" s="183"/>
      <c r="B2" s="61"/>
      <c r="C2" s="61"/>
      <c r="D2" s="61"/>
      <c r="E2" s="61"/>
      <c r="F2" s="185"/>
    </row>
    <row r="3" spans="1:10" s="248" customFormat="1" ht="42" customHeight="1">
      <c r="A3" s="610" t="s">
        <v>400</v>
      </c>
      <c r="B3" s="610"/>
      <c r="C3" s="610"/>
      <c r="D3" s="610"/>
      <c r="E3" s="610"/>
      <c r="F3" s="610"/>
      <c r="G3" s="610"/>
      <c r="H3" s="610"/>
      <c r="I3" s="610"/>
      <c r="J3" s="610"/>
    </row>
    <row r="4" spans="1:6" ht="15" customHeight="1">
      <c r="A4" s="186"/>
      <c r="B4" s="617"/>
      <c r="C4" s="617"/>
      <c r="D4" s="617"/>
      <c r="E4" s="617"/>
      <c r="F4" s="617"/>
    </row>
    <row r="5" spans="1:10" ht="21.75" customHeight="1" thickBot="1">
      <c r="A5" s="186"/>
      <c r="B5" s="618" t="s">
        <v>224</v>
      </c>
      <c r="C5" s="618"/>
      <c r="D5" s="618"/>
      <c r="E5" s="618"/>
      <c r="F5" s="618"/>
      <c r="G5" s="183"/>
      <c r="J5" s="217" t="s">
        <v>243</v>
      </c>
    </row>
    <row r="6" spans="1:10" ht="16.5" customHeight="1">
      <c r="A6" s="370"/>
      <c r="B6" s="371" t="s">
        <v>0</v>
      </c>
      <c r="C6" s="371" t="s">
        <v>1</v>
      </c>
      <c r="D6" s="371" t="s">
        <v>2</v>
      </c>
      <c r="E6" s="371" t="s">
        <v>3</v>
      </c>
      <c r="F6" s="371" t="s">
        <v>4</v>
      </c>
      <c r="G6" s="371" t="s">
        <v>5</v>
      </c>
      <c r="H6" s="371" t="s">
        <v>81</v>
      </c>
      <c r="I6" s="371" t="s">
        <v>6</v>
      </c>
      <c r="J6" s="372" t="s">
        <v>7</v>
      </c>
    </row>
    <row r="7" spans="1:10" ht="16.5" customHeight="1">
      <c r="A7" s="373"/>
      <c r="B7" s="619"/>
      <c r="C7" s="619"/>
      <c r="D7" s="619"/>
      <c r="E7" s="619"/>
      <c r="F7" s="619"/>
      <c r="G7" s="183"/>
      <c r="H7" s="374"/>
      <c r="I7" s="374"/>
      <c r="J7" s="375"/>
    </row>
    <row r="8" spans="1:10" ht="15.75" customHeight="1">
      <c r="A8" s="608" t="s">
        <v>10</v>
      </c>
      <c r="B8" s="620" t="s">
        <v>11</v>
      </c>
      <c r="C8" s="611" t="s">
        <v>234</v>
      </c>
      <c r="D8" s="612"/>
      <c r="E8" s="612"/>
      <c r="F8" s="622"/>
      <c r="G8" s="611" t="s">
        <v>235</v>
      </c>
      <c r="H8" s="612"/>
      <c r="I8" s="612"/>
      <c r="J8" s="613"/>
    </row>
    <row r="9" spans="1:10" ht="19.5" customHeight="1">
      <c r="A9" s="608"/>
      <c r="B9" s="620"/>
      <c r="C9" s="614"/>
      <c r="D9" s="615"/>
      <c r="E9" s="615"/>
      <c r="F9" s="623"/>
      <c r="G9" s="614"/>
      <c r="H9" s="615"/>
      <c r="I9" s="615"/>
      <c r="J9" s="616"/>
    </row>
    <row r="10" spans="1:10" ht="75" customHeight="1">
      <c r="A10" s="609"/>
      <c r="B10" s="621"/>
      <c r="C10" s="150" t="s">
        <v>114</v>
      </c>
      <c r="D10" s="150" t="s">
        <v>115</v>
      </c>
      <c r="E10" s="150" t="s">
        <v>116</v>
      </c>
      <c r="F10" s="150" t="s">
        <v>117</v>
      </c>
      <c r="G10" s="150" t="s">
        <v>114</v>
      </c>
      <c r="H10" s="150" t="s">
        <v>115</v>
      </c>
      <c r="I10" s="150" t="s">
        <v>116</v>
      </c>
      <c r="J10" s="364" t="s">
        <v>117</v>
      </c>
    </row>
    <row r="11" spans="1:10" ht="30" customHeight="1">
      <c r="A11" s="376" t="s">
        <v>15</v>
      </c>
      <c r="B11" s="187" t="s">
        <v>176</v>
      </c>
      <c r="C11" s="188"/>
      <c r="D11" s="188"/>
      <c r="E11" s="189">
        <f>1!N10</f>
        <v>797618298</v>
      </c>
      <c r="F11" s="125">
        <f>1!N10</f>
        <v>797618298</v>
      </c>
      <c r="G11" s="188"/>
      <c r="H11" s="189">
        <v>0</v>
      </c>
      <c r="I11" s="189">
        <f>2!P10</f>
        <v>797618298</v>
      </c>
      <c r="J11" s="377">
        <f>SUM(G11:I11)</f>
        <v>797618298</v>
      </c>
    </row>
    <row r="12" spans="1:10" s="248" customFormat="1" ht="21" customHeight="1">
      <c r="A12" s="460" t="s">
        <v>22</v>
      </c>
      <c r="B12" s="187" t="s">
        <v>99</v>
      </c>
      <c r="C12" s="461"/>
      <c r="D12" s="461">
        <v>63576039</v>
      </c>
      <c r="E12" s="189">
        <f>F12-D12</f>
        <v>30789673</v>
      </c>
      <c r="F12" s="189">
        <f>1!N11</f>
        <v>94365712</v>
      </c>
      <c r="G12" s="461">
        <v>0</v>
      </c>
      <c r="H12" s="461">
        <v>63576039</v>
      </c>
      <c r="I12" s="189">
        <f>J12-H12</f>
        <v>30789673</v>
      </c>
      <c r="J12" s="377">
        <f>2!P11</f>
        <v>94365712</v>
      </c>
    </row>
    <row r="13" spans="1:10" ht="21.75" customHeight="1">
      <c r="A13" s="376" t="s">
        <v>23</v>
      </c>
      <c r="B13" s="43" t="s">
        <v>29</v>
      </c>
      <c r="C13" s="125"/>
      <c r="D13" s="125">
        <f>1!N12</f>
        <v>36444756</v>
      </c>
      <c r="E13" s="125"/>
      <c r="F13" s="125">
        <f>1!N12</f>
        <v>36444756</v>
      </c>
      <c r="G13" s="125">
        <v>0</v>
      </c>
      <c r="H13" s="125">
        <f>2!P12</f>
        <v>36444756</v>
      </c>
      <c r="I13" s="125">
        <v>0</v>
      </c>
      <c r="J13" s="378">
        <f>2!P12</f>
        <v>36444756</v>
      </c>
    </row>
    <row r="14" spans="1:10" ht="21.75" customHeight="1">
      <c r="A14" s="376" t="s">
        <v>52</v>
      </c>
      <c r="B14" s="43" t="s">
        <v>27</v>
      </c>
      <c r="C14" s="125"/>
      <c r="D14" s="125"/>
      <c r="E14" s="125">
        <f>1!N13</f>
        <v>20132440</v>
      </c>
      <c r="F14" s="125">
        <f>1!N13</f>
        <v>20132440</v>
      </c>
      <c r="G14" s="125">
        <v>0</v>
      </c>
      <c r="H14" s="125">
        <v>0</v>
      </c>
      <c r="I14" s="125">
        <f>2!P13</f>
        <v>20132440</v>
      </c>
      <c r="J14" s="378">
        <f>2!P13</f>
        <v>20132440</v>
      </c>
    </row>
    <row r="15" spans="1:10" s="249" customFormat="1" ht="21.75" customHeight="1">
      <c r="A15" s="379"/>
      <c r="B15" s="190" t="s">
        <v>100</v>
      </c>
      <c r="C15" s="126">
        <f aca="true" t="shared" si="0" ref="C15:J15">SUM(C11:C14)</f>
        <v>0</v>
      </c>
      <c r="D15" s="126">
        <f t="shared" si="0"/>
        <v>100020795</v>
      </c>
      <c r="E15" s="126">
        <f t="shared" si="0"/>
        <v>848540411</v>
      </c>
      <c r="F15" s="126">
        <f t="shared" si="0"/>
        <v>948561206</v>
      </c>
      <c r="G15" s="126">
        <f t="shared" si="0"/>
        <v>0</v>
      </c>
      <c r="H15" s="126">
        <f t="shared" si="0"/>
        <v>100020795</v>
      </c>
      <c r="I15" s="126">
        <f>SUM(I11:I14)</f>
        <v>848540411</v>
      </c>
      <c r="J15" s="365">
        <f t="shared" si="0"/>
        <v>948561206</v>
      </c>
    </row>
    <row r="16" spans="1:12" ht="23.25" customHeight="1">
      <c r="A16" s="376" t="s">
        <v>54</v>
      </c>
      <c r="B16" s="43" t="s">
        <v>32</v>
      </c>
      <c r="C16" s="125">
        <v>677000</v>
      </c>
      <c r="D16" s="125">
        <f>F16-C16-E16</f>
        <v>472319691</v>
      </c>
      <c r="E16" s="125">
        <v>61837306</v>
      </c>
      <c r="F16" s="125">
        <f>1!N15</f>
        <v>534833997</v>
      </c>
      <c r="G16" s="125">
        <v>93000</v>
      </c>
      <c r="H16" s="125">
        <f>J16-G16-I16</f>
        <v>461102407</v>
      </c>
      <c r="I16" s="125">
        <v>73638590</v>
      </c>
      <c r="J16" s="378">
        <f>2!P15</f>
        <v>534833997</v>
      </c>
      <c r="K16" s="250"/>
      <c r="L16" s="250"/>
    </row>
    <row r="17" spans="1:12" ht="24" customHeight="1">
      <c r="A17" s="376" t="s">
        <v>24</v>
      </c>
      <c r="B17" s="43" t="s">
        <v>101</v>
      </c>
      <c r="C17" s="125">
        <v>0</v>
      </c>
      <c r="D17" s="189">
        <f>F17-E17</f>
        <v>2760041551</v>
      </c>
      <c r="E17" s="189">
        <v>40711584</v>
      </c>
      <c r="F17" s="125">
        <f>1!N16</f>
        <v>2800753135</v>
      </c>
      <c r="G17" s="125">
        <v>0</v>
      </c>
      <c r="H17" s="189">
        <f>J17-I17-G17</f>
        <v>2691538635</v>
      </c>
      <c r="I17" s="189">
        <v>109214500</v>
      </c>
      <c r="J17" s="378">
        <f>2!P16</f>
        <v>2800753135</v>
      </c>
      <c r="K17" s="250"/>
      <c r="L17" s="250"/>
    </row>
    <row r="18" spans="1:10" ht="33.75" customHeight="1" thickBot="1">
      <c r="A18" s="380" t="s">
        <v>26</v>
      </c>
      <c r="B18" s="381" t="s">
        <v>118</v>
      </c>
      <c r="C18" s="382">
        <f>SUM(C15:C17)</f>
        <v>677000</v>
      </c>
      <c r="D18" s="382">
        <f aca="true" t="shared" si="1" ref="D18:J18">SUM(D15:D17)</f>
        <v>3332382037</v>
      </c>
      <c r="E18" s="382">
        <f t="shared" si="1"/>
        <v>951089301</v>
      </c>
      <c r="F18" s="382">
        <f t="shared" si="1"/>
        <v>4284148338</v>
      </c>
      <c r="G18" s="382">
        <f t="shared" si="1"/>
        <v>93000</v>
      </c>
      <c r="H18" s="382">
        <f t="shared" si="1"/>
        <v>3252661837</v>
      </c>
      <c r="I18" s="382">
        <f t="shared" si="1"/>
        <v>1031393501</v>
      </c>
      <c r="J18" s="383">
        <f t="shared" si="1"/>
        <v>4284148338</v>
      </c>
    </row>
    <row r="19" spans="1:10" ht="16.5" customHeight="1">
      <c r="A19" s="186"/>
      <c r="B19" s="191"/>
      <c r="C19" s="192"/>
      <c r="D19" s="192"/>
      <c r="E19" s="192"/>
      <c r="F19" s="192"/>
      <c r="J19" s="250"/>
    </row>
    <row r="20" spans="1:6" ht="16.5" customHeight="1">
      <c r="A20" s="186"/>
      <c r="B20" s="193"/>
      <c r="C20" s="194"/>
      <c r="D20" s="194"/>
      <c r="E20" s="194"/>
      <c r="F20" s="195"/>
    </row>
    <row r="23" ht="16.5" customHeight="1"/>
    <row r="24" ht="15" customHeight="1"/>
  </sheetData>
  <sheetProtection/>
  <mergeCells count="8">
    <mergeCell ref="A8:A10"/>
    <mergeCell ref="A3:J3"/>
    <mergeCell ref="G8:J9"/>
    <mergeCell ref="B4:F4"/>
    <mergeCell ref="B5:F5"/>
    <mergeCell ref="B7:F7"/>
    <mergeCell ref="B8:B10"/>
    <mergeCell ref="C8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00390625" style="429" customWidth="1"/>
    <col min="2" max="2" width="78.00390625" style="429" customWidth="1"/>
    <col min="3" max="3" width="20.140625" style="429" customWidth="1"/>
    <col min="4" max="4" width="9.140625" style="429" customWidth="1"/>
    <col min="5" max="5" width="26.421875" style="430" customWidth="1"/>
    <col min="6" max="8" width="9.140625" style="429" customWidth="1"/>
    <col min="9" max="9" width="12.421875" style="430" customWidth="1"/>
    <col min="10" max="11" width="9.140625" style="429" customWidth="1"/>
    <col min="12" max="12" width="13.7109375" style="429" bestFit="1" customWidth="1"/>
    <col min="13" max="16384" width="9.140625" style="429" customWidth="1"/>
  </cols>
  <sheetData>
    <row r="1" spans="3:9" s="421" customFormat="1" ht="15">
      <c r="C1" s="422" t="s">
        <v>482</v>
      </c>
      <c r="E1" s="423"/>
      <c r="I1" s="423"/>
    </row>
    <row r="2" spans="2:9" s="421" customFormat="1" ht="15">
      <c r="B2" s="422"/>
      <c r="C2" s="422"/>
      <c r="E2" s="423"/>
      <c r="I2" s="423"/>
    </row>
    <row r="3" spans="1:9" s="421" customFormat="1" ht="48.75" customHeight="1">
      <c r="A3" s="424"/>
      <c r="B3" s="624" t="s">
        <v>401</v>
      </c>
      <c r="C3" s="624"/>
      <c r="E3" s="423"/>
      <c r="I3" s="423"/>
    </row>
    <row r="4" spans="1:9" s="421" customFormat="1" ht="14.25" customHeight="1">
      <c r="A4" s="424"/>
      <c r="B4" s="425"/>
      <c r="C4" s="425"/>
      <c r="E4" s="423"/>
      <c r="I4" s="423"/>
    </row>
    <row r="5" spans="1:9" s="421" customFormat="1" ht="14.25" customHeight="1">
      <c r="A5" s="625" t="s">
        <v>133</v>
      </c>
      <c r="B5" s="625"/>
      <c r="C5" s="625"/>
      <c r="E5" s="423"/>
      <c r="I5" s="423"/>
    </row>
    <row r="6" spans="3:9" ht="15">
      <c r="C6" s="485" t="s">
        <v>243</v>
      </c>
      <c r="D6" s="427"/>
      <c r="E6" s="428"/>
      <c r="F6" s="427"/>
      <c r="G6" s="427"/>
      <c r="H6" s="427"/>
      <c r="I6" s="428"/>
    </row>
    <row r="7" spans="1:3" ht="12.75" customHeight="1">
      <c r="A7" s="626"/>
      <c r="B7" s="626"/>
      <c r="C7" s="626"/>
    </row>
    <row r="8" spans="1:3" ht="21.75" customHeight="1">
      <c r="A8" s="431"/>
      <c r="B8" s="431" t="s">
        <v>0</v>
      </c>
      <c r="C8" s="431" t="s">
        <v>1</v>
      </c>
    </row>
    <row r="9" spans="1:3" ht="24.75" customHeight="1">
      <c r="A9" s="432" t="s">
        <v>10</v>
      </c>
      <c r="B9" s="433"/>
      <c r="C9" s="479" t="s">
        <v>162</v>
      </c>
    </row>
    <row r="10" spans="1:12" ht="19.5" customHeight="1">
      <c r="A10" s="432" t="s">
        <v>15</v>
      </c>
      <c r="B10" s="434" t="s">
        <v>212</v>
      </c>
      <c r="C10" s="435"/>
      <c r="E10" s="426"/>
      <c r="I10" s="436"/>
      <c r="L10" s="430"/>
    </row>
    <row r="11" spans="1:12" ht="19.5" customHeight="1">
      <c r="A11" s="432" t="s">
        <v>22</v>
      </c>
      <c r="B11" s="434" t="s">
        <v>219</v>
      </c>
      <c r="C11" s="437">
        <f>SUM(C12:C20)</f>
        <v>49700000</v>
      </c>
      <c r="I11" s="438"/>
      <c r="L11" s="430"/>
    </row>
    <row r="12" spans="1:12" ht="19.5" customHeight="1">
      <c r="A12" s="432" t="s">
        <v>23</v>
      </c>
      <c r="B12" s="439" t="s">
        <v>173</v>
      </c>
      <c r="C12" s="435">
        <v>1200000</v>
      </c>
      <c r="L12" s="430"/>
    </row>
    <row r="13" spans="1:3" ht="19.5" customHeight="1">
      <c r="A13" s="432" t="s">
        <v>52</v>
      </c>
      <c r="B13" s="439" t="s">
        <v>213</v>
      </c>
      <c r="C13" s="435">
        <v>2500000</v>
      </c>
    </row>
    <row r="14" spans="1:3" ht="19.5" customHeight="1">
      <c r="A14" s="432" t="s">
        <v>54</v>
      </c>
      <c r="B14" s="439" t="s">
        <v>253</v>
      </c>
      <c r="C14" s="435">
        <v>1000000</v>
      </c>
    </row>
    <row r="15" spans="1:9" s="421" customFormat="1" ht="19.5" customHeight="1">
      <c r="A15" s="432" t="s">
        <v>48</v>
      </c>
      <c r="B15" s="439" t="s">
        <v>174</v>
      </c>
      <c r="C15" s="435">
        <v>2000000</v>
      </c>
      <c r="E15" s="423"/>
      <c r="I15" s="423"/>
    </row>
    <row r="16" spans="1:3" ht="19.5" customHeight="1">
      <c r="A16" s="432" t="s">
        <v>24</v>
      </c>
      <c r="B16" s="439" t="s">
        <v>214</v>
      </c>
      <c r="C16" s="435">
        <v>1000000</v>
      </c>
    </row>
    <row r="17" spans="1:3" ht="19.5" customHeight="1">
      <c r="A17" s="432" t="s">
        <v>26</v>
      </c>
      <c r="B17" s="440" t="s">
        <v>215</v>
      </c>
      <c r="C17" s="435">
        <v>500000</v>
      </c>
    </row>
    <row r="18" spans="1:3" ht="19.5" customHeight="1">
      <c r="A18" s="432" t="s">
        <v>28</v>
      </c>
      <c r="B18" s="439" t="s">
        <v>206</v>
      </c>
      <c r="C18" s="435">
        <v>30000000</v>
      </c>
    </row>
    <row r="19" spans="1:3" ht="19.5" customHeight="1">
      <c r="A19" s="432" t="s">
        <v>31</v>
      </c>
      <c r="B19" s="439" t="s">
        <v>403</v>
      </c>
      <c r="C19" s="435">
        <v>3500000</v>
      </c>
    </row>
    <row r="20" spans="1:3" ht="19.5" customHeight="1">
      <c r="A20" s="432" t="s">
        <v>49</v>
      </c>
      <c r="B20" s="441" t="s">
        <v>402</v>
      </c>
      <c r="C20" s="442">
        <v>8000000</v>
      </c>
    </row>
    <row r="21" spans="1:9" ht="19.5" customHeight="1">
      <c r="A21" s="432" t="s">
        <v>33</v>
      </c>
      <c r="B21" s="434" t="s">
        <v>220</v>
      </c>
      <c r="C21" s="437">
        <f>SUM(C22:C26)</f>
        <v>63500000</v>
      </c>
      <c r="I21" s="438"/>
    </row>
    <row r="22" spans="1:3" ht="19.5" customHeight="1">
      <c r="A22" s="432" t="s">
        <v>35</v>
      </c>
      <c r="B22" s="439" t="s">
        <v>210</v>
      </c>
      <c r="C22" s="435">
        <v>500000</v>
      </c>
    </row>
    <row r="23" spans="1:3" ht="19.5" customHeight="1">
      <c r="A23" s="432" t="s">
        <v>59</v>
      </c>
      <c r="B23" s="439" t="s">
        <v>211</v>
      </c>
      <c r="C23" s="435">
        <v>17000000</v>
      </c>
    </row>
    <row r="24" spans="1:3" ht="19.5" customHeight="1">
      <c r="A24" s="432" t="s">
        <v>60</v>
      </c>
      <c r="B24" s="439" t="s">
        <v>216</v>
      </c>
      <c r="C24" s="435">
        <v>10000000</v>
      </c>
    </row>
    <row r="25" spans="1:3" ht="19.5" customHeight="1">
      <c r="A25" s="432" t="s">
        <v>61</v>
      </c>
      <c r="B25" s="439" t="s">
        <v>217</v>
      </c>
      <c r="C25" s="435">
        <v>35000000</v>
      </c>
    </row>
    <row r="26" spans="1:3" ht="19.5" customHeight="1">
      <c r="A26" s="432" t="s">
        <v>62</v>
      </c>
      <c r="B26" s="439" t="s">
        <v>218</v>
      </c>
      <c r="C26" s="435">
        <v>1000000</v>
      </c>
    </row>
    <row r="27" spans="1:9" ht="19.5" customHeight="1">
      <c r="A27" s="432" t="s">
        <v>63</v>
      </c>
      <c r="B27" s="443" t="s">
        <v>222</v>
      </c>
      <c r="C27" s="444">
        <v>2500000</v>
      </c>
      <c r="I27" s="438"/>
    </row>
    <row r="28" spans="1:9" s="27" customFormat="1" ht="27" customHeight="1">
      <c r="A28" s="213" t="s">
        <v>64</v>
      </c>
      <c r="B28" s="418" t="s">
        <v>404</v>
      </c>
      <c r="C28" s="419">
        <f>C27+C21+C11</f>
        <v>115700000</v>
      </c>
      <c r="E28" s="357"/>
      <c r="I28" s="420"/>
    </row>
    <row r="29" spans="1:12" ht="22.5" customHeight="1">
      <c r="A29" s="432" t="s">
        <v>65</v>
      </c>
      <c r="B29" s="443" t="s">
        <v>221</v>
      </c>
      <c r="C29" s="444">
        <v>6000000</v>
      </c>
      <c r="I29" s="438"/>
      <c r="L29" s="438"/>
    </row>
    <row r="30" spans="1:3" ht="19.5" customHeight="1">
      <c r="A30" s="432" t="s">
        <v>66</v>
      </c>
      <c r="B30" s="439" t="s">
        <v>171</v>
      </c>
      <c r="C30" s="435">
        <v>0</v>
      </c>
    </row>
    <row r="31" spans="1:3" ht="19.5" customHeight="1">
      <c r="A31" s="432" t="s">
        <v>68</v>
      </c>
      <c r="B31" s="439" t="s">
        <v>172</v>
      </c>
      <c r="C31" s="435">
        <v>0</v>
      </c>
    </row>
    <row r="32" spans="1:3" ht="19.5" customHeight="1">
      <c r="A32" s="432" t="s">
        <v>71</v>
      </c>
      <c r="B32" s="443" t="s">
        <v>406</v>
      </c>
      <c r="C32" s="446">
        <f>SUM(C30:C31)</f>
        <v>0</v>
      </c>
    </row>
    <row r="33" spans="1:9" s="27" customFormat="1" ht="23.25" customHeight="1">
      <c r="A33" s="213" t="s">
        <v>73</v>
      </c>
      <c r="B33" s="418" t="s">
        <v>405</v>
      </c>
      <c r="C33" s="419">
        <f>C32+C29</f>
        <v>6000000</v>
      </c>
      <c r="E33" s="357"/>
      <c r="I33" s="420"/>
    </row>
    <row r="34" spans="1:9" s="27" customFormat="1" ht="33.75" customHeight="1">
      <c r="A34" s="213" t="s">
        <v>75</v>
      </c>
      <c r="B34" s="28" t="s">
        <v>223</v>
      </c>
      <c r="C34" s="29">
        <f>C33+C28</f>
        <v>121700000</v>
      </c>
      <c r="E34" s="357"/>
      <c r="I34" s="357"/>
    </row>
    <row r="35" ht="21" customHeight="1">
      <c r="C35" s="430"/>
    </row>
    <row r="36" ht="15">
      <c r="C36" s="430"/>
    </row>
    <row r="37" ht="15">
      <c r="C37" s="447"/>
    </row>
    <row r="38" ht="15">
      <c r="C38" s="447"/>
    </row>
    <row r="39" ht="15">
      <c r="C39" s="447"/>
    </row>
    <row r="40" ht="15">
      <c r="C40" s="447"/>
    </row>
    <row r="41" ht="15">
      <c r="C41" s="447"/>
    </row>
    <row r="42" ht="15">
      <c r="C42" s="447"/>
    </row>
    <row r="43" ht="15">
      <c r="C43" s="447"/>
    </row>
  </sheetData>
  <sheetProtection/>
  <mergeCells count="3">
    <mergeCell ref="B3:C3"/>
    <mergeCell ref="A5:C5"/>
    <mergeCell ref="A7:C7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2021-02-19T09:40:42Z</cp:lastPrinted>
  <dcterms:created xsi:type="dcterms:W3CDTF">2014-02-02T08:05:39Z</dcterms:created>
  <dcterms:modified xsi:type="dcterms:W3CDTF">2021-02-19T09:44:48Z</dcterms:modified>
  <cp:category/>
  <cp:version/>
  <cp:contentType/>
  <cp:contentStatus/>
</cp:coreProperties>
</file>