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D:\doksik\1 képviselő testület\jegyzőkönyvek\2019\rendeletek\"/>
    </mc:Choice>
  </mc:AlternateContent>
  <xr:revisionPtr revIDLastSave="0" documentId="8_{2332B789-2ED3-426F-B987-8E26F3F75922}" xr6:coauthVersionLast="41" xr6:coauthVersionMax="41" xr10:uidLastSave="{00000000-0000-0000-0000-000000000000}"/>
  <bookViews>
    <workbookView xWindow="-120" yWindow="-120" windowWidth="19440" windowHeight="15000" xr2:uid="{00000000-000D-0000-FFFF-FFFF00000000}"/>
  </bookViews>
  <sheets>
    <sheet name="Eredeti ei-k" sheetId="3" r:id="rId1"/>
  </sheets>
  <definedNames>
    <definedName name="_xlnm.Print_Area" localSheetId="0">'Eredeti ei-k'!$A$1:$H$96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3" l="1"/>
  <c r="D28" i="3"/>
  <c r="D27" i="3"/>
  <c r="D26" i="3"/>
  <c r="D21" i="3"/>
  <c r="D19" i="3"/>
  <c r="E28" i="3"/>
  <c r="E27" i="3"/>
  <c r="E26" i="3"/>
  <c r="D29" i="3"/>
  <c r="E29" i="3"/>
  <c r="F28" i="3"/>
  <c r="F27" i="3"/>
  <c r="F26" i="3"/>
  <c r="F21" i="3"/>
  <c r="F19" i="3"/>
  <c r="F13" i="3"/>
  <c r="G29" i="3" l="1"/>
  <c r="D18" i="3"/>
  <c r="D13" i="3"/>
  <c r="D25" i="3"/>
  <c r="G86" i="3"/>
  <c r="G85" i="3"/>
  <c r="H49" i="3"/>
  <c r="H48" i="3"/>
  <c r="G48" i="3"/>
  <c r="D93" i="3"/>
  <c r="D90" i="3"/>
  <c r="D107" i="3"/>
  <c r="D106" i="3"/>
  <c r="D31" i="3" l="1"/>
  <c r="D81" i="3"/>
  <c r="D82" i="3"/>
  <c r="F25" i="3"/>
  <c r="D102" i="3"/>
  <c r="D48" i="3" l="1"/>
  <c r="D32" i="3"/>
  <c r="F23" i="3" l="1"/>
  <c r="F11" i="3" l="1"/>
  <c r="F22" i="3"/>
  <c r="F90" i="3"/>
  <c r="D99" i="3"/>
  <c r="E89" i="3"/>
  <c r="D100" i="3"/>
  <c r="D24" i="3"/>
  <c r="D12" i="3"/>
  <c r="F12" i="3" s="1"/>
  <c r="D10" i="3"/>
  <c r="D101" i="3" l="1"/>
  <c r="D103" i="3" s="1"/>
  <c r="D91" i="3"/>
  <c r="F91" i="3" s="1"/>
  <c r="D38" i="3"/>
  <c r="G42" i="3"/>
  <c r="D45" i="3" l="1"/>
  <c r="D39" i="3"/>
  <c r="D87" i="3"/>
  <c r="D88" i="3" l="1"/>
  <c r="F87" i="3"/>
  <c r="D44" i="3"/>
  <c r="D84" i="3"/>
  <c r="E73" i="3"/>
  <c r="E67" i="3"/>
  <c r="E53" i="3"/>
  <c r="E20" i="3"/>
  <c r="D20" i="3" s="1"/>
  <c r="D89" i="3" l="1"/>
  <c r="F89" i="3" s="1"/>
  <c r="F88" i="3"/>
  <c r="E79" i="3"/>
  <c r="D79" i="3"/>
  <c r="F79" i="3" l="1"/>
  <c r="D8" i="3"/>
  <c r="D92" i="3" l="1"/>
  <c r="G84" i="3" l="1"/>
  <c r="F24" i="3" l="1"/>
  <c r="E21" i="3" l="1"/>
  <c r="H84" i="3" l="1"/>
  <c r="E39" i="3" l="1"/>
  <c r="E42" i="3"/>
  <c r="E44" i="3"/>
  <c r="E43" i="3" l="1"/>
  <c r="E49" i="3" s="1"/>
  <c r="F32" i="3" l="1"/>
  <c r="F33" i="3"/>
  <c r="F34" i="3"/>
  <c r="F35" i="3"/>
  <c r="F36" i="3"/>
  <c r="F37" i="3"/>
  <c r="F38" i="3"/>
  <c r="F40" i="3"/>
  <c r="F41" i="3"/>
  <c r="F45" i="3"/>
  <c r="F46" i="3"/>
  <c r="F47" i="3"/>
  <c r="F48" i="3"/>
  <c r="F51" i="3"/>
  <c r="F52" i="3"/>
  <c r="F54" i="3"/>
  <c r="F55" i="3"/>
  <c r="F56" i="3"/>
  <c r="F57" i="3"/>
  <c r="F60" i="3"/>
  <c r="F61" i="3"/>
  <c r="F62" i="3"/>
  <c r="F63" i="3"/>
  <c r="F65" i="3"/>
  <c r="F68" i="3"/>
  <c r="F69" i="3"/>
  <c r="F70" i="3"/>
  <c r="F71" i="3"/>
  <c r="F72" i="3"/>
  <c r="F74" i="3"/>
  <c r="F75" i="3"/>
  <c r="F76" i="3"/>
  <c r="F77" i="3"/>
  <c r="F78" i="3"/>
  <c r="F80" i="3"/>
  <c r="F81" i="3"/>
  <c r="F82" i="3"/>
  <c r="F31" i="3"/>
  <c r="F9" i="3"/>
  <c r="F10" i="3"/>
  <c r="F14" i="3"/>
  <c r="F16" i="3"/>
  <c r="F17" i="3"/>
  <c r="F20" i="3"/>
  <c r="F8" i="3"/>
  <c r="E84" i="3" l="1"/>
  <c r="F84" i="3" s="1"/>
  <c r="F83" i="3" l="1"/>
  <c r="F92" i="3"/>
  <c r="E50" i="3"/>
  <c r="F44" i="3"/>
  <c r="D42" i="3"/>
  <c r="F42" i="3" s="1"/>
  <c r="F39" i="3"/>
  <c r="D15" i="3"/>
  <c r="F15" i="3" s="1"/>
  <c r="F50" i="3" l="1"/>
  <c r="F67" i="3"/>
  <c r="F59" i="3"/>
  <c r="F53" i="3"/>
  <c r="F64" i="3"/>
  <c r="F73" i="3"/>
  <c r="E66" i="3"/>
  <c r="D58" i="3"/>
  <c r="D43" i="3"/>
  <c r="D49" i="3" s="1"/>
  <c r="E58" i="3"/>
  <c r="D66" i="3"/>
  <c r="F49" i="3" l="1"/>
  <c r="D85" i="3"/>
  <c r="F18" i="3"/>
  <c r="E85" i="3"/>
  <c r="E86" i="3" s="1"/>
  <c r="F66" i="3"/>
  <c r="F58" i="3"/>
  <c r="F43" i="3"/>
  <c r="E93" i="3" l="1"/>
  <c r="E94" i="3" s="1"/>
  <c r="E95" i="3" s="1"/>
  <c r="F85" i="3"/>
  <c r="D86" i="3"/>
  <c r="F86" i="3" l="1"/>
  <c r="F93" i="3"/>
  <c r="D94" i="3" l="1"/>
  <c r="D95" i="3" s="1"/>
  <c r="F94" i="3" l="1"/>
  <c r="F95" i="3" s="1"/>
</calcChain>
</file>

<file path=xl/sharedStrings.xml><?xml version="1.0" encoding="utf-8"?>
<sst xmlns="http://schemas.openxmlformats.org/spreadsheetml/2006/main" count="172" uniqueCount="169">
  <si>
    <t>Sor-szám</t>
  </si>
  <si>
    <t>Rovat megnevezése</t>
  </si>
  <si>
    <t>Rovat-szám</t>
  </si>
  <si>
    <t>Törvény szerinti illetmények, munkabérek</t>
  </si>
  <si>
    <t>K1101</t>
  </si>
  <si>
    <t>Jubileumi jutalmak</t>
  </si>
  <si>
    <t>K1106</t>
  </si>
  <si>
    <t>Béren kívüli juttatások</t>
  </si>
  <si>
    <t>K1107</t>
  </si>
  <si>
    <t>Közlekedési költségtérítés</t>
  </si>
  <si>
    <t>K1109</t>
  </si>
  <si>
    <t>Egyéb költségtérítések</t>
  </si>
  <si>
    <t>K1110</t>
  </si>
  <si>
    <t>K1113</t>
  </si>
  <si>
    <t>K11</t>
  </si>
  <si>
    <t>Munkavégzésre irányuló egyéb jogviszonyban nem saját foglalkoztatottnak fizetett juttatások</t>
  </si>
  <si>
    <t>K122</t>
  </si>
  <si>
    <t>Egyéb külső személyi juttatások</t>
  </si>
  <si>
    <t>K1237</t>
  </si>
  <si>
    <t>K12</t>
  </si>
  <si>
    <t>K1</t>
  </si>
  <si>
    <t>K2</t>
  </si>
  <si>
    <t>ebből: szociális hozzájárulási adó</t>
  </si>
  <si>
    <t>K21</t>
  </si>
  <si>
    <t>ebből: egészségügyi hozzájárulás</t>
  </si>
  <si>
    <t>K24</t>
  </si>
  <si>
    <t>ebből: munkáltatót terhelő személyi jövedelemadó</t>
  </si>
  <si>
    <t>K27</t>
  </si>
  <si>
    <t>SZEMÉLYI JELLEGŰ KIADÁSOK ÖSSZESEN</t>
  </si>
  <si>
    <t>K1+K2</t>
  </si>
  <si>
    <t>Szakmai anyagok beszerzése</t>
  </si>
  <si>
    <t>K311</t>
  </si>
  <si>
    <t>könyv, folyóirat</t>
  </si>
  <si>
    <t>egyéb szakmai anyag</t>
  </si>
  <si>
    <t>Üzemeltetési anyagok beszerzése</t>
  </si>
  <si>
    <t>K312</t>
  </si>
  <si>
    <t>munkaruha</t>
  </si>
  <si>
    <t>K31</t>
  </si>
  <si>
    <t>Informatikai szolgáltatások igénybevétele</t>
  </si>
  <si>
    <t>K321</t>
  </si>
  <si>
    <t>Egyéb kommunikációs szolgáltatások</t>
  </si>
  <si>
    <t>K322</t>
  </si>
  <si>
    <t>telefon</t>
  </si>
  <si>
    <t>K32</t>
  </si>
  <si>
    <t>Közüzemi díjak</t>
  </si>
  <si>
    <t>K331</t>
  </si>
  <si>
    <t>áram</t>
  </si>
  <si>
    <t>gáz</t>
  </si>
  <si>
    <t>víz-csatorna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</si>
  <si>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</si>
  <si>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</si>
  <si>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</si>
  <si>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</si>
  <si>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</si>
  <si>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</si>
  <si>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K34</t>
  </si>
  <si>
    <t>Működési célú előzetesen felszámított általános forgalmi adó</t>
  </si>
  <si>
    <t>K351</t>
  </si>
  <si>
    <t>Egyéb dologi kiadások</t>
  </si>
  <si>
    <t>K355</t>
  </si>
  <si>
    <t>K35</t>
  </si>
  <si>
    <t>K3</t>
  </si>
  <si>
    <t>MŰKÖDÉSI CÉLÚ KIADÁSOK ÖSSZESEN</t>
  </si>
  <si>
    <t>K6</t>
  </si>
  <si>
    <t>K1-K8</t>
  </si>
  <si>
    <t>K1-K9</t>
  </si>
  <si>
    <t>B16</t>
  </si>
  <si>
    <t>B1607</t>
  </si>
  <si>
    <t>B1</t>
  </si>
  <si>
    <t>B408</t>
  </si>
  <si>
    <t>Egyéb működési bevételek</t>
  </si>
  <si>
    <t>B411</t>
  </si>
  <si>
    <t>ebből: kiadások visszatérítései</t>
  </si>
  <si>
    <t>B4</t>
  </si>
  <si>
    <t>B1-B7</t>
  </si>
  <si>
    <t>Előző év költségvetési maradványának igénybevétele</t>
  </si>
  <si>
    <t>B8131</t>
  </si>
  <si>
    <t>B813</t>
  </si>
  <si>
    <t>B81</t>
  </si>
  <si>
    <t>B8</t>
  </si>
  <si>
    <t>B1-B8</t>
  </si>
  <si>
    <t>B1603</t>
  </si>
  <si>
    <t>irodaszer, nyomtatvány</t>
  </si>
  <si>
    <t>szoftverek kölcsönzése, bérlése</t>
  </si>
  <si>
    <t>számítógépes oktatás</t>
  </si>
  <si>
    <t>informatikai eszközök karbantartása, javítása</t>
  </si>
  <si>
    <t>internet</t>
  </si>
  <si>
    <t xml:space="preserve">Egyéb szolgáltatások </t>
  </si>
  <si>
    <t>közigazgatási továbbképzés díja</t>
  </si>
  <si>
    <t>postaköltség</t>
  </si>
  <si>
    <t>kéményseprés, szemétszállítás</t>
  </si>
  <si>
    <t>pénzügyi, befektetési díj (bankköltség, jutalék)</t>
  </si>
  <si>
    <t>más egyéb szolgáltatások</t>
  </si>
  <si>
    <t>K1-K3</t>
  </si>
  <si>
    <t>Bár előirányzat</t>
  </si>
  <si>
    <t>Dunaszekcső előirányzat</t>
  </si>
  <si>
    <t>K1103</t>
  </si>
  <si>
    <t>K25</t>
  </si>
  <si>
    <t>ebből: táppénz hozzájárulás</t>
  </si>
  <si>
    <t>Működési célú támogatások államháztartáson belülről</t>
  </si>
  <si>
    <t>Működési bevételek</t>
  </si>
  <si>
    <t>Költségvetési bevételek</t>
  </si>
  <si>
    <t>Maradvány igénybevétele</t>
  </si>
  <si>
    <t>Belföldi finanszírozás bevételei</t>
  </si>
  <si>
    <t>Finanszírozási bevételek</t>
  </si>
  <si>
    <t>Bevételek összesen</t>
  </si>
  <si>
    <t>Foglalkoztatottak személyi juttatásai</t>
  </si>
  <si>
    <t>Külső személyi juttatások</t>
  </si>
  <si>
    <t>Személyi juttatások összesen</t>
  </si>
  <si>
    <t xml:space="preserve">Munkaadókat terhelő járulékok és szociális hozzájárulási adó                                                                          </t>
  </si>
  <si>
    <t>Készletbeszerzés</t>
  </si>
  <si>
    <t>Kommunikációs szolgáltatások</t>
  </si>
  <si>
    <t>Szolgáltatási kiadások</t>
  </si>
  <si>
    <t>Kiküldetések, reklám- és propagandakiadások</t>
  </si>
  <si>
    <t>Különféle befizetések és egyéb dologi kiadások</t>
  </si>
  <si>
    <t>Dologi kiadások</t>
  </si>
  <si>
    <t>Beruházások</t>
  </si>
  <si>
    <t>Költségvetési kiadások</t>
  </si>
  <si>
    <t>KIADÁSOK ÖSSZESEN</t>
  </si>
  <si>
    <t>Karbantartási, kisjavítási szolgáltatások</t>
  </si>
  <si>
    <t>K334</t>
  </si>
  <si>
    <t>Kamatbevételek</t>
  </si>
  <si>
    <t>Egyéb működési célú támogatások bevételei államháztartáson belülről</t>
  </si>
  <si>
    <t>dologi normatíva:</t>
  </si>
  <si>
    <t>személyi normatíva:</t>
  </si>
  <si>
    <t>Bár</t>
  </si>
  <si>
    <t>Dsz</t>
  </si>
  <si>
    <t>Eredeti ei. összesen</t>
  </si>
  <si>
    <t xml:space="preserve"> + bérkompenzáció</t>
  </si>
  <si>
    <t>Céljuttatás, túlóra, többletfeladat</t>
  </si>
  <si>
    <t>anyagok, készletek (tüzelőanyag)</t>
  </si>
  <si>
    <t>nyomtatást segítő anyagok (tintapatron)</t>
  </si>
  <si>
    <t>Központi, irányító szervi támogatás</t>
  </si>
  <si>
    <t xml:space="preserve"> + bérkomp.</t>
  </si>
  <si>
    <t>Foglalkoztatottak egyéb személyi juttatásai (bérkomp.)</t>
  </si>
  <si>
    <t>Ingatlanok felújítása</t>
  </si>
  <si>
    <t>K71</t>
  </si>
  <si>
    <t>K74</t>
  </si>
  <si>
    <t>Felhalmozási célú előzetesen felszámított általános forgalmi adó</t>
  </si>
  <si>
    <t>Állami támogatás: 37 189 600 Ft</t>
  </si>
  <si>
    <t>Tárgyi eszköz beszerzés</t>
  </si>
  <si>
    <t>Felújítások</t>
  </si>
  <si>
    <t>ebből: kerekítési különbözet</t>
  </si>
  <si>
    <t xml:space="preserve"> - 2017. évi</t>
  </si>
  <si>
    <t xml:space="preserve"> - 2018. évi</t>
  </si>
  <si>
    <t>ebből: fejezeti kezelésű előirányzatok - választás</t>
  </si>
  <si>
    <t>ebből: helyi önkormányzatok és költségvetési szerveik - Bár</t>
  </si>
  <si>
    <t>Hivatal fejújítás</t>
  </si>
  <si>
    <t>Képviselő testület által meghatározott összeg</t>
  </si>
  <si>
    <t>Ebből 2018-ban tárgyi eszközre felhasznált</t>
  </si>
  <si>
    <t>Ebből 2019-ben felhasznált</t>
  </si>
  <si>
    <t>Ebből 2018-ban felújításra felhasznált</t>
  </si>
  <si>
    <t>2018-ban összesen felhasznált</t>
  </si>
  <si>
    <t>Összesen felhasznált</t>
  </si>
  <si>
    <t>Dunaszekcsői Közös Önkormányzati Hivatal 2019. évi költségvetése</t>
  </si>
  <si>
    <t xml:space="preserve"> + kiegyenlítő bérrendezési alap pályázat támogatása</t>
  </si>
  <si>
    <t xml:space="preserve"> + pályázat</t>
  </si>
  <si>
    <t>Jutalom</t>
  </si>
  <si>
    <t xml:space="preserve"> + Képviselő testület által</t>
  </si>
  <si>
    <t>Központi, irányító szervi támogatás együtt</t>
  </si>
  <si>
    <t>Képviselő testület által kiegészített</t>
  </si>
  <si>
    <t>Összesen</t>
  </si>
  <si>
    <t>Egyéb bútorok beszerzése</t>
  </si>
  <si>
    <t>Egyenleg 2019. évben hozzátett</t>
  </si>
  <si>
    <t>Összes bev.</t>
  </si>
  <si>
    <t>Összes kia.</t>
  </si>
  <si>
    <t>különbség:</t>
  </si>
  <si>
    <t>dologiból    +1 havi bér</t>
  </si>
  <si>
    <t>maradvány nélkül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</si>
</sst>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__"/>
  </numFmts>
  <fonts count="27" x14ac:knownFonts="1">
    <font>
      <sz val="10"/>
      <name val="Arial CE"/>
      <charset val="238"/>
    </font>
    <font>
      <b/>
      <sz val="16"/>
      <color indexed="8"/>
      <name val="Arial"/>
      <family val="2"/>
      <charset val="238"/>
    </font>
    <font>
      <i/>
      <sz val="10"/>
      <name val="Arial CE"/>
      <charset val="238"/>
    </font>
    <font>
      <b/>
      <sz val="12"/>
      <color indexed="8"/>
      <name val="Arial"/>
      <family val="2"/>
      <charset val="238"/>
    </font>
    <font>
      <sz val="12"/>
      <name val="Arial CE"/>
      <charset val="238"/>
    </font>
    <font>
      <b/>
      <sz val="12"/>
      <color rgb="FF000000"/>
      <name val="Arial"/>
      <family val="2"/>
      <charset val="238"/>
    </font>
    <font>
      <sz val="11"/>
      <color indexed="8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1"/>
      <color indexed="8"/>
      <name val="Arial"/>
      <family val="2"/>
      <charset val="238"/>
    </font>
    <font>
      <i/>
      <sz val="11"/>
      <color indexed="8"/>
      <name val="Arial"/>
      <family val="2"/>
      <charset val="238"/>
    </font>
    <font>
      <b/>
      <sz val="12"/>
      <name val="Arial"/>
      <family val="2"/>
      <charset val="238"/>
    </font>
    <font>
      <i/>
      <sz val="11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4"/>
      <color theme="0"/>
      <name val="Arial"/>
      <family val="2"/>
      <charset val="238"/>
    </font>
    <font>
      <sz val="10"/>
      <name val="Arial CE"/>
      <charset val="238"/>
    </font>
    <font>
      <b/>
      <sz val="14"/>
      <color indexed="9"/>
      <name val="Arial"/>
      <family val="2"/>
      <charset val="238"/>
    </font>
    <font>
      <b/>
      <sz val="10"/>
      <name val="Arial CE"/>
      <charset val="238"/>
    </font>
    <font>
      <b/>
      <sz val="14"/>
      <color indexed="8"/>
      <name val="Arial"/>
      <family val="2"/>
      <charset val="238"/>
    </font>
    <font>
      <b/>
      <i/>
      <sz val="10"/>
      <name val="Arial CE"/>
      <charset val="238"/>
    </font>
    <font>
      <sz val="11"/>
      <name val="Arial CE"/>
      <charset val="238"/>
    </font>
    <font>
      <i/>
      <sz val="11"/>
      <color theme="1"/>
      <name val="Arial"/>
      <family val="2"/>
      <charset val="238"/>
    </font>
    <font>
      <b/>
      <sz val="11"/>
      <name val="Arial CE"/>
      <charset val="238"/>
    </font>
    <font>
      <b/>
      <sz val="12"/>
      <name val="Arial CE"/>
      <charset val="238"/>
    </font>
    <font>
      <b/>
      <i/>
      <sz val="11"/>
      <name val="Arial CE"/>
      <charset val="238"/>
    </font>
    <font>
      <b/>
      <i/>
      <sz val="11"/>
      <color indexed="8"/>
      <name val="Arial"/>
      <family val="2"/>
      <charset val="238"/>
    </font>
    <font>
      <b/>
      <i/>
      <sz val="1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9" fontId="15" fillId="0" borderId="0" applyFont="0" applyFill="0" applyBorder="0" applyAlignment="0" applyProtection="0"/>
    <xf numFmtId="0" fontId="15" fillId="0" borderId="0"/>
  </cellStyleXfs>
  <cellXfs count="187">
    <xf numFmtId="0" fontId="0" fillId="0" borderId="0" xfId="0"/>
    <xf numFmtId="0" fontId="1" fillId="0" borderId="0" xfId="0" applyFont="1"/>
    <xf numFmtId="0" fontId="4" fillId="0" borderId="0" xfId="0" applyFont="1"/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3" fontId="6" fillId="0" borderId="1" xfId="0" quotePrefix="1" applyNumberFormat="1" applyFont="1" applyBorder="1" applyAlignment="1">
      <alignment horizontal="right" vertic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3" fontId="6" fillId="0" borderId="1" xfId="0" applyNumberFormat="1" applyFont="1" applyBorder="1" applyAlignment="1">
      <alignment horizontal="right" vertical="center"/>
    </xf>
    <xf numFmtId="3" fontId="8" fillId="0" borderId="1" xfId="0" applyNumberFormat="1" applyFont="1" applyBorder="1" applyAlignment="1">
      <alignment horizontal="right" vertical="center"/>
    </xf>
    <xf numFmtId="164" fontId="9" fillId="0" borderId="1" xfId="0" applyNumberFormat="1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10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/>
    </xf>
    <xf numFmtId="3" fontId="3" fillId="2" borderId="1" xfId="0" applyNumberFormat="1" applyFont="1" applyFill="1" applyBorder="1" applyAlignment="1">
      <alignment horizontal="right" vertical="center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  <xf numFmtId="3" fontId="9" fillId="0" borderId="1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left"/>
    </xf>
    <xf numFmtId="3" fontId="11" fillId="0" borderId="1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4" fillId="3" borderId="7" xfId="0" applyFont="1" applyFill="1" applyBorder="1" applyAlignment="1">
      <alignment vertical="center" wrapText="1"/>
    </xf>
    <xf numFmtId="0" fontId="14" fillId="3" borderId="8" xfId="0" applyFont="1" applyFill="1" applyBorder="1" applyAlignment="1">
      <alignment vertical="center" wrapText="1"/>
    </xf>
    <xf numFmtId="3" fontId="14" fillId="3" borderId="8" xfId="0" applyNumberFormat="1" applyFont="1" applyFill="1" applyBorder="1" applyAlignment="1">
      <alignment horizontal="right" vertical="center"/>
    </xf>
    <xf numFmtId="0" fontId="6" fillId="0" borderId="1" xfId="2" applyFont="1" applyBorder="1" applyAlignment="1">
      <alignment horizontal="left" vertical="center" wrapText="1"/>
    </xf>
    <xf numFmtId="0" fontId="6" fillId="0" borderId="2" xfId="2" applyFont="1" applyBorder="1" applyAlignment="1">
      <alignment horizontal="left" vertical="center"/>
    </xf>
    <xf numFmtId="3" fontId="6" fillId="0" borderId="1" xfId="2" applyNumberFormat="1" applyFont="1" applyBorder="1" applyAlignment="1">
      <alignment vertical="center"/>
    </xf>
    <xf numFmtId="0" fontId="9" fillId="0" borderId="1" xfId="2" applyFont="1" applyBorder="1" applyAlignment="1">
      <alignment horizontal="left" vertical="center"/>
    </xf>
    <xf numFmtId="0" fontId="9" fillId="0" borderId="2" xfId="2" applyFont="1" applyBorder="1" applyAlignment="1">
      <alignment horizontal="left" vertical="center"/>
    </xf>
    <xf numFmtId="3" fontId="9" fillId="0" borderId="1" xfId="2" applyNumberFormat="1" applyFont="1" applyBorder="1" applyAlignment="1">
      <alignment vertical="center"/>
    </xf>
    <xf numFmtId="0" fontId="2" fillId="0" borderId="0" xfId="0" applyFont="1"/>
    <xf numFmtId="0" fontId="8" fillId="0" borderId="1" xfId="2" applyFont="1" applyBorder="1" applyAlignment="1">
      <alignment horizontal="left" vertical="center" wrapText="1"/>
    </xf>
    <xf numFmtId="0" fontId="8" fillId="0" borderId="2" xfId="2" applyFont="1" applyBorder="1" applyAlignment="1">
      <alignment horizontal="left" vertical="center"/>
    </xf>
    <xf numFmtId="0" fontId="12" fillId="0" borderId="1" xfId="2" applyFont="1" applyBorder="1" applyAlignment="1">
      <alignment horizontal="left" vertical="center" wrapText="1"/>
    </xf>
    <xf numFmtId="0" fontId="6" fillId="0" borderId="1" xfId="2" applyFont="1" applyBorder="1" applyAlignment="1">
      <alignment horizontal="left" vertical="center"/>
    </xf>
    <xf numFmtId="3" fontId="6" fillId="0" borderId="1" xfId="2" quotePrefix="1" applyNumberFormat="1" applyFont="1" applyBorder="1" applyAlignment="1">
      <alignment horizontal="right" vertical="center"/>
    </xf>
    <xf numFmtId="3" fontId="12" fillId="0" borderId="6" xfId="0" applyNumberFormat="1" applyFont="1" applyBorder="1" applyAlignment="1">
      <alignment horizontal="right" vertical="center"/>
    </xf>
    <xf numFmtId="3" fontId="9" fillId="0" borderId="1" xfId="2" quotePrefix="1" applyNumberFormat="1" applyFont="1" applyBorder="1" applyAlignment="1">
      <alignment horizontal="right" vertical="center"/>
    </xf>
    <xf numFmtId="0" fontId="13" fillId="0" borderId="1" xfId="2" applyFont="1" applyBorder="1" applyAlignment="1">
      <alignment horizontal="left" vertical="center" wrapText="1"/>
    </xf>
    <xf numFmtId="0" fontId="8" fillId="0" borderId="1" xfId="2" applyFont="1" applyBorder="1" applyAlignment="1">
      <alignment horizontal="left" vertical="center"/>
    </xf>
    <xf numFmtId="0" fontId="16" fillId="4" borderId="8" xfId="2" applyFont="1" applyFill="1" applyBorder="1" applyAlignment="1">
      <alignment horizontal="left" vertical="center" wrapText="1"/>
    </xf>
    <xf numFmtId="0" fontId="11" fillId="0" borderId="1" xfId="2" applyFont="1" applyBorder="1" applyAlignment="1">
      <alignment horizontal="left" vertical="center" wrapText="1"/>
    </xf>
    <xf numFmtId="3" fontId="12" fillId="0" borderId="1" xfId="0" applyNumberFormat="1" applyFont="1" applyBorder="1" applyAlignment="1">
      <alignment horizontal="right" vertical="center"/>
    </xf>
    <xf numFmtId="0" fontId="6" fillId="0" borderId="5" xfId="0" applyFont="1" applyBorder="1"/>
    <xf numFmtId="0" fontId="6" fillId="0" borderId="5" xfId="0" applyFont="1" applyBorder="1" applyAlignment="1">
      <alignment vertical="center"/>
    </xf>
    <xf numFmtId="3" fontId="14" fillId="3" borderId="8" xfId="0" applyNumberFormat="1" applyFont="1" applyFill="1" applyBorder="1" applyAlignment="1">
      <alignment horizontal="left" vertical="center"/>
    </xf>
    <xf numFmtId="0" fontId="6" fillId="0" borderId="17" xfId="0" quotePrefix="1" applyFont="1" applyBorder="1" applyAlignment="1">
      <alignment horizontal="right" vertical="center"/>
    </xf>
    <xf numFmtId="0" fontId="6" fillId="0" borderId="12" xfId="0" quotePrefix="1" applyFont="1" applyBorder="1" applyAlignment="1">
      <alignment horizontal="right" vertical="center"/>
    </xf>
    <xf numFmtId="49" fontId="6" fillId="0" borderId="12" xfId="0" quotePrefix="1" applyNumberFormat="1" applyFont="1" applyBorder="1" applyAlignment="1">
      <alignment horizontal="right" vertical="center"/>
    </xf>
    <xf numFmtId="0" fontId="8" fillId="0" borderId="12" xfId="0" quotePrefix="1" applyFont="1" applyBorder="1" applyAlignment="1">
      <alignment horizontal="right" vertical="center"/>
    </xf>
    <xf numFmtId="0" fontId="3" fillId="2" borderId="12" xfId="0" quotePrefix="1" applyFont="1" applyFill="1" applyBorder="1" applyAlignment="1">
      <alignment horizontal="right" vertical="center"/>
    </xf>
    <xf numFmtId="0" fontId="9" fillId="0" borderId="12" xfId="0" quotePrefix="1" applyFont="1" applyBorder="1" applyAlignment="1">
      <alignment horizontal="right" vertical="center"/>
    </xf>
    <xf numFmtId="3" fontId="12" fillId="0" borderId="18" xfId="0" applyNumberFormat="1" applyFont="1" applyBorder="1" applyAlignment="1">
      <alignment horizontal="right" vertical="center"/>
    </xf>
    <xf numFmtId="3" fontId="6" fillId="0" borderId="6" xfId="0" quotePrefix="1" applyNumberFormat="1" applyFont="1" applyBorder="1" applyAlignment="1">
      <alignment horizontal="right" vertical="center"/>
    </xf>
    <xf numFmtId="3" fontId="8" fillId="0" borderId="6" xfId="0" quotePrefix="1" applyNumberFormat="1" applyFont="1" applyBorder="1" applyAlignment="1">
      <alignment horizontal="right" vertical="center"/>
    </xf>
    <xf numFmtId="3" fontId="9" fillId="0" borderId="6" xfId="0" quotePrefix="1" applyNumberFormat="1" applyFont="1" applyBorder="1" applyAlignment="1">
      <alignment horizontal="right" vertical="center"/>
    </xf>
    <xf numFmtId="3" fontId="3" fillId="2" borderId="6" xfId="0" quotePrefix="1" applyNumberFormat="1" applyFont="1" applyFill="1" applyBorder="1" applyAlignment="1">
      <alignment horizontal="right" vertical="center"/>
    </xf>
    <xf numFmtId="3" fontId="9" fillId="0" borderId="6" xfId="0" applyNumberFormat="1" applyFont="1" applyBorder="1" applyAlignment="1">
      <alignment horizontal="right" vertical="center"/>
    </xf>
    <xf numFmtId="3" fontId="14" fillId="3" borderId="4" xfId="0" applyNumberFormat="1" applyFont="1" applyFill="1" applyBorder="1" applyAlignment="1">
      <alignment horizontal="right" vertical="center"/>
    </xf>
    <xf numFmtId="3" fontId="6" fillId="0" borderId="6" xfId="2" applyNumberFormat="1" applyFont="1" applyBorder="1" applyAlignment="1">
      <alignment vertical="center"/>
    </xf>
    <xf numFmtId="3" fontId="9" fillId="0" borderId="6" xfId="2" applyNumberFormat="1" applyFont="1" applyBorder="1" applyAlignment="1">
      <alignment vertical="center"/>
    </xf>
    <xf numFmtId="3" fontId="11" fillId="0" borderId="6" xfId="0" applyNumberFormat="1" applyFont="1" applyBorder="1" applyAlignment="1">
      <alignment horizontal="right" vertical="center"/>
    </xf>
    <xf numFmtId="3" fontId="16" fillId="4" borderId="4" xfId="2" quotePrefix="1" applyNumberFormat="1" applyFont="1" applyFill="1" applyBorder="1" applyAlignment="1">
      <alignment horizontal="right" vertical="center"/>
    </xf>
    <xf numFmtId="3" fontId="6" fillId="0" borderId="19" xfId="2" applyNumberFormat="1" applyFont="1" applyBorder="1" applyAlignment="1">
      <alignment vertical="center"/>
    </xf>
    <xf numFmtId="3" fontId="9" fillId="0" borderId="19" xfId="2" applyNumberFormat="1" applyFont="1" applyBorder="1" applyAlignment="1">
      <alignment vertical="center"/>
    </xf>
    <xf numFmtId="3" fontId="6" fillId="0" borderId="19" xfId="2" quotePrefix="1" applyNumberFormat="1" applyFont="1" applyBorder="1" applyAlignment="1">
      <alignment horizontal="right" vertical="center"/>
    </xf>
    <xf numFmtId="3" fontId="9" fillId="0" borderId="19" xfId="2" quotePrefix="1" applyNumberFormat="1" applyFont="1" applyBorder="1" applyAlignment="1">
      <alignment horizontal="right" vertical="center"/>
    </xf>
    <xf numFmtId="0" fontId="6" fillId="0" borderId="17" xfId="2" applyFont="1" applyBorder="1" applyAlignment="1">
      <alignment horizontal="center" vertical="center"/>
    </xf>
    <xf numFmtId="0" fontId="6" fillId="0" borderId="5" xfId="2" applyFont="1" applyBorder="1" applyAlignment="1">
      <alignment horizontal="center" vertical="center"/>
    </xf>
    <xf numFmtId="0" fontId="6" fillId="0" borderId="9" xfId="2" applyFont="1" applyBorder="1" applyAlignment="1">
      <alignment horizontal="center" vertical="center"/>
    </xf>
    <xf numFmtId="0" fontId="6" fillId="0" borderId="20" xfId="2" applyFont="1" applyBorder="1" applyAlignment="1">
      <alignment horizontal="center" vertical="center"/>
    </xf>
    <xf numFmtId="0" fontId="7" fillId="0" borderId="21" xfId="2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3" fontId="11" fillId="0" borderId="19" xfId="0" applyNumberFormat="1" applyFont="1" applyBorder="1" applyAlignment="1">
      <alignment horizontal="right" vertical="center"/>
    </xf>
    <xf numFmtId="3" fontId="9" fillId="0" borderId="19" xfId="0" applyNumberFormat="1" applyFont="1" applyBorder="1" applyAlignment="1">
      <alignment horizontal="right" vertical="center"/>
    </xf>
    <xf numFmtId="3" fontId="6" fillId="0" borderId="19" xfId="0" quotePrefix="1" applyNumberFormat="1" applyFont="1" applyBorder="1" applyAlignment="1">
      <alignment horizontal="right" vertical="center"/>
    </xf>
    <xf numFmtId="3" fontId="8" fillId="0" borderId="19" xfId="0" applyNumberFormat="1" applyFont="1" applyBorder="1" applyAlignment="1">
      <alignment horizontal="right" vertical="center"/>
    </xf>
    <xf numFmtId="3" fontId="6" fillId="0" borderId="26" xfId="0" quotePrefix="1" applyNumberFormat="1" applyFont="1" applyBorder="1" applyAlignment="1">
      <alignment horizontal="right" vertical="center"/>
    </xf>
    <xf numFmtId="3" fontId="8" fillId="5" borderId="1" xfId="0" applyNumberFormat="1" applyFont="1" applyFill="1" applyBorder="1" applyAlignment="1">
      <alignment horizontal="right" vertical="center"/>
    </xf>
    <xf numFmtId="0" fontId="3" fillId="6" borderId="12" xfId="0" quotePrefix="1" applyFont="1" applyFill="1" applyBorder="1" applyAlignment="1">
      <alignment horizontal="right" vertical="center"/>
    </xf>
    <xf numFmtId="0" fontId="10" fillId="6" borderId="1" xfId="0" applyFont="1" applyFill="1" applyBorder="1" applyAlignment="1">
      <alignment vertical="center" wrapText="1"/>
    </xf>
    <xf numFmtId="0" fontId="3" fillId="6" borderId="1" xfId="0" applyFont="1" applyFill="1" applyBorder="1" applyAlignment="1">
      <alignment vertical="center" wrapText="1"/>
    </xf>
    <xf numFmtId="3" fontId="3" fillId="6" borderId="1" xfId="0" applyNumberFormat="1" applyFont="1" applyFill="1" applyBorder="1" applyAlignment="1">
      <alignment horizontal="right" vertical="center"/>
    </xf>
    <xf numFmtId="3" fontId="3" fillId="6" borderId="6" xfId="0" quotePrefix="1" applyNumberFormat="1" applyFont="1" applyFill="1" applyBorder="1" applyAlignment="1">
      <alignment horizontal="right" vertical="center"/>
    </xf>
    <xf numFmtId="3" fontId="8" fillId="5" borderId="6" xfId="0" quotePrefix="1" applyNumberFormat="1" applyFont="1" applyFill="1" applyBorder="1" applyAlignment="1">
      <alignment horizontal="right" vertical="center"/>
    </xf>
    <xf numFmtId="3" fontId="8" fillId="5" borderId="1" xfId="2" applyNumberFormat="1" applyFont="1" applyFill="1" applyBorder="1" applyAlignment="1">
      <alignment vertical="center"/>
    </xf>
    <xf numFmtId="3" fontId="8" fillId="5" borderId="19" xfId="2" applyNumberFormat="1" applyFont="1" applyFill="1" applyBorder="1" applyAlignment="1">
      <alignment vertical="center"/>
    </xf>
    <xf numFmtId="3" fontId="8" fillId="5" borderId="6" xfId="2" applyNumberFormat="1" applyFont="1" applyFill="1" applyBorder="1" applyAlignment="1">
      <alignment vertical="center"/>
    </xf>
    <xf numFmtId="3" fontId="8" fillId="5" borderId="1" xfId="2" applyNumberFormat="1" applyFont="1" applyFill="1" applyBorder="1" applyAlignment="1">
      <alignment horizontal="right" vertical="center"/>
    </xf>
    <xf numFmtId="3" fontId="8" fillId="5" borderId="19" xfId="2" applyNumberFormat="1" applyFont="1" applyFill="1" applyBorder="1" applyAlignment="1">
      <alignment horizontal="right" vertical="center"/>
    </xf>
    <xf numFmtId="3" fontId="13" fillId="5" borderId="6" xfId="0" applyNumberFormat="1" applyFont="1" applyFill="1" applyBorder="1" applyAlignment="1">
      <alignment horizontal="right" vertical="center"/>
    </xf>
    <xf numFmtId="3" fontId="16" fillId="4" borderId="8" xfId="2" quotePrefix="1" applyNumberFormat="1" applyFont="1" applyFill="1" applyBorder="1" applyAlignment="1">
      <alignment horizontal="right" vertical="center"/>
    </xf>
    <xf numFmtId="3" fontId="17" fillId="0" borderId="0" xfId="0" applyNumberFormat="1" applyFont="1"/>
    <xf numFmtId="3" fontId="0" fillId="0" borderId="0" xfId="0" applyNumberFormat="1"/>
    <xf numFmtId="3" fontId="8" fillId="5" borderId="25" xfId="0" applyNumberFormat="1" applyFont="1" applyFill="1" applyBorder="1" applyAlignment="1">
      <alignment horizontal="right" vertical="center"/>
    </xf>
    <xf numFmtId="3" fontId="6" fillId="0" borderId="25" xfId="0" applyNumberFormat="1" applyFont="1" applyBorder="1" applyAlignment="1">
      <alignment horizontal="right" vertical="center"/>
    </xf>
    <xf numFmtId="3" fontId="11" fillId="0" borderId="25" xfId="0" applyNumberFormat="1" applyFont="1" applyBorder="1" applyAlignment="1">
      <alignment horizontal="right" vertical="center"/>
    </xf>
    <xf numFmtId="3" fontId="8" fillId="0" borderId="25" xfId="0" applyNumberFormat="1" applyFont="1" applyBorder="1" applyAlignment="1">
      <alignment horizontal="right" vertical="center"/>
    </xf>
    <xf numFmtId="3" fontId="9" fillId="0" borderId="25" xfId="0" applyNumberFormat="1" applyFont="1" applyBorder="1" applyAlignment="1">
      <alignment horizontal="right" vertical="center"/>
    </xf>
    <xf numFmtId="3" fontId="9" fillId="0" borderId="19" xfId="0" quotePrefix="1" applyNumberFormat="1" applyFont="1" applyBorder="1" applyAlignment="1">
      <alignment horizontal="right" vertical="center"/>
    </xf>
    <xf numFmtId="3" fontId="6" fillId="0" borderId="25" xfId="0" quotePrefix="1" applyNumberFormat="1" applyFont="1" applyBorder="1" applyAlignment="1">
      <alignment horizontal="right" vertical="center"/>
    </xf>
    <xf numFmtId="3" fontId="3" fillId="2" borderId="25" xfId="0" applyNumberFormat="1" applyFont="1" applyFill="1" applyBorder="1" applyAlignment="1">
      <alignment horizontal="right" vertical="center"/>
    </xf>
    <xf numFmtId="3" fontId="14" fillId="3" borderId="14" xfId="0" applyNumberFormat="1" applyFont="1" applyFill="1" applyBorder="1" applyAlignment="1">
      <alignment horizontal="right" vertical="center"/>
    </xf>
    <xf numFmtId="0" fontId="3" fillId="6" borderId="27" xfId="0" quotePrefix="1" applyFont="1" applyFill="1" applyBorder="1" applyAlignment="1">
      <alignment horizontal="right" vertical="center"/>
    </xf>
    <xf numFmtId="0" fontId="10" fillId="6" borderId="28" xfId="0" applyFont="1" applyFill="1" applyBorder="1" applyAlignment="1">
      <alignment vertical="center" wrapText="1"/>
    </xf>
    <xf numFmtId="0" fontId="3" fillId="6" borderId="28" xfId="0" applyFont="1" applyFill="1" applyBorder="1" applyAlignment="1">
      <alignment vertical="center" wrapText="1"/>
    </xf>
    <xf numFmtId="3" fontId="3" fillId="6" borderId="29" xfId="0" applyNumberFormat="1" applyFont="1" applyFill="1" applyBorder="1" applyAlignment="1">
      <alignment horizontal="right" vertical="center"/>
    </xf>
    <xf numFmtId="3" fontId="3" fillId="6" borderId="28" xfId="0" applyNumberFormat="1" applyFont="1" applyFill="1" applyBorder="1" applyAlignment="1">
      <alignment horizontal="right" vertical="center"/>
    </xf>
    <xf numFmtId="3" fontId="3" fillId="6" borderId="30" xfId="0" quotePrefix="1" applyNumberFormat="1" applyFont="1" applyFill="1" applyBorder="1" applyAlignment="1">
      <alignment horizontal="right" vertical="center"/>
    </xf>
    <xf numFmtId="3" fontId="6" fillId="0" borderId="11" xfId="0" quotePrefix="1" applyNumberFormat="1" applyFont="1" applyBorder="1" applyAlignment="1">
      <alignment horizontal="right" vertical="center"/>
    </xf>
    <xf numFmtId="3" fontId="9" fillId="0" borderId="1" xfId="0" quotePrefix="1" applyNumberFormat="1" applyFont="1" applyBorder="1" applyAlignment="1">
      <alignment horizontal="right" vertical="center"/>
    </xf>
    <xf numFmtId="3" fontId="19" fillId="7" borderId="0" xfId="0" applyNumberFormat="1" applyFont="1" applyFill="1"/>
    <xf numFmtId="3" fontId="0" fillId="0" borderId="0" xfId="0" applyNumberFormat="1" applyAlignment="1">
      <alignment vertical="center"/>
    </xf>
    <xf numFmtId="3" fontId="20" fillId="0" borderId="0" xfId="1" applyNumberFormat="1" applyFont="1"/>
    <xf numFmtId="0" fontId="6" fillId="0" borderId="12" xfId="2" applyFont="1" applyBorder="1" applyAlignment="1">
      <alignment horizontal="right" vertical="center"/>
    </xf>
    <xf numFmtId="0" fontId="9" fillId="0" borderId="12" xfId="2" applyFont="1" applyBorder="1" applyAlignment="1">
      <alignment horizontal="right" vertical="center"/>
    </xf>
    <xf numFmtId="0" fontId="8" fillId="0" borderId="12" xfId="2" applyFont="1" applyBorder="1" applyAlignment="1">
      <alignment horizontal="right" vertical="center"/>
    </xf>
    <xf numFmtId="0" fontId="6" fillId="0" borderId="12" xfId="2" quotePrefix="1" applyFont="1" applyBorder="1" applyAlignment="1">
      <alignment horizontal="right" vertical="center"/>
    </xf>
    <xf numFmtId="0" fontId="9" fillId="0" borderId="12" xfId="2" quotePrefix="1" applyFont="1" applyBorder="1" applyAlignment="1">
      <alignment horizontal="right" vertical="center"/>
    </xf>
    <xf numFmtId="0" fontId="8" fillId="0" borderId="12" xfId="2" quotePrefix="1" applyFont="1" applyBorder="1" applyAlignment="1">
      <alignment horizontal="right" vertical="center"/>
    </xf>
    <xf numFmtId="0" fontId="6" fillId="0" borderId="13" xfId="2" quotePrefix="1" applyFont="1" applyBorder="1" applyAlignment="1">
      <alignment horizontal="right" vertical="center"/>
    </xf>
    <xf numFmtId="0" fontId="16" fillId="4" borderId="7" xfId="2" quotePrefix="1" applyFont="1" applyFill="1" applyBorder="1" applyAlignment="1">
      <alignment horizontal="right" vertical="center"/>
    </xf>
    <xf numFmtId="3" fontId="12" fillId="0" borderId="19" xfId="0" applyNumberFormat="1" applyFont="1" applyBorder="1" applyAlignment="1">
      <alignment horizontal="right" vertical="center"/>
    </xf>
    <xf numFmtId="3" fontId="3" fillId="6" borderId="19" xfId="0" applyNumberFormat="1" applyFont="1" applyFill="1" applyBorder="1" applyAlignment="1">
      <alignment horizontal="right" vertical="center"/>
    </xf>
    <xf numFmtId="3" fontId="16" fillId="4" borderId="3" xfId="2" quotePrefix="1" applyNumberFormat="1" applyFont="1" applyFill="1" applyBorder="1" applyAlignment="1">
      <alignment horizontal="right" vertical="center"/>
    </xf>
    <xf numFmtId="0" fontId="17" fillId="0" borderId="0" xfId="0" applyFont="1" applyAlignment="1">
      <alignment horizontal="center"/>
    </xf>
    <xf numFmtId="0" fontId="3" fillId="0" borderId="1" xfId="0" applyFont="1" applyBorder="1" applyAlignment="1">
      <alignment vertical="center"/>
    </xf>
    <xf numFmtId="3" fontId="3" fillId="0" borderId="19" xfId="0" applyNumberFormat="1" applyFont="1" applyBorder="1" applyAlignment="1">
      <alignment horizontal="right" vertical="center"/>
    </xf>
    <xf numFmtId="0" fontId="9" fillId="0" borderId="13" xfId="2" quotePrefix="1" applyFont="1" applyBorder="1" applyAlignment="1">
      <alignment horizontal="right" vertical="center"/>
    </xf>
    <xf numFmtId="0" fontId="11" fillId="0" borderId="2" xfId="2" applyFont="1" applyBorder="1" applyAlignment="1">
      <alignment vertical="center" wrapText="1"/>
    </xf>
    <xf numFmtId="0" fontId="9" fillId="0" borderId="1" xfId="2" applyFont="1" applyBorder="1" applyAlignment="1">
      <alignment horizontal="left" vertical="center" wrapText="1"/>
    </xf>
    <xf numFmtId="3" fontId="21" fillId="0" borderId="1" xfId="0" applyNumberFormat="1" applyFont="1" applyBorder="1" applyAlignment="1">
      <alignment horizontal="right" vertical="center"/>
    </xf>
    <xf numFmtId="0" fontId="20" fillId="0" borderId="1" xfId="0" applyFont="1" applyBorder="1"/>
    <xf numFmtId="3" fontId="20" fillId="0" borderId="1" xfId="0" applyNumberFormat="1" applyFont="1" applyBorder="1"/>
    <xf numFmtId="0" fontId="22" fillId="0" borderId="1" xfId="0" applyFont="1" applyBorder="1"/>
    <xf numFmtId="3" fontId="22" fillId="0" borderId="1" xfId="0" applyNumberFormat="1" applyFont="1" applyBorder="1"/>
    <xf numFmtId="0" fontId="24" fillId="0" borderId="1" xfId="0" applyFont="1" applyBorder="1"/>
    <xf numFmtId="3" fontId="24" fillId="0" borderId="1" xfId="0" applyNumberFormat="1" applyFont="1" applyBorder="1"/>
    <xf numFmtId="0" fontId="8" fillId="0" borderId="13" xfId="2" quotePrefix="1" applyFont="1" applyBorder="1" applyAlignment="1">
      <alignment horizontal="right" vertical="center"/>
    </xf>
    <xf numFmtId="0" fontId="13" fillId="0" borderId="2" xfId="2" applyFont="1" applyBorder="1" applyAlignment="1">
      <alignment vertical="center" wrapText="1"/>
    </xf>
    <xf numFmtId="3" fontId="8" fillId="0" borderId="1" xfId="2" quotePrefix="1" applyNumberFormat="1" applyFont="1" applyBorder="1" applyAlignment="1">
      <alignment horizontal="right" vertical="center"/>
    </xf>
    <xf numFmtId="3" fontId="13" fillId="0" borderId="6" xfId="0" applyNumberFormat="1" applyFont="1" applyBorder="1" applyAlignment="1">
      <alignment horizontal="right" vertical="center"/>
    </xf>
    <xf numFmtId="0" fontId="25" fillId="0" borderId="13" xfId="2" quotePrefix="1" applyFont="1" applyBorder="1" applyAlignment="1">
      <alignment horizontal="right" vertical="center"/>
    </xf>
    <xf numFmtId="0" fontId="25" fillId="0" borderId="1" xfId="2" applyFont="1" applyBorder="1" applyAlignment="1">
      <alignment horizontal="left" vertical="center" wrapText="1"/>
    </xf>
    <xf numFmtId="0" fontId="26" fillId="0" borderId="1" xfId="2" applyFont="1" applyBorder="1" applyAlignment="1">
      <alignment vertical="center" wrapText="1"/>
    </xf>
    <xf numFmtId="3" fontId="26" fillId="0" borderId="1" xfId="0" applyNumberFormat="1" applyFont="1" applyBorder="1" applyAlignment="1">
      <alignment horizontal="right" vertical="center"/>
    </xf>
    <xf numFmtId="3" fontId="26" fillId="0" borderId="19" xfId="0" applyNumberFormat="1" applyFont="1" applyBorder="1" applyAlignment="1">
      <alignment horizontal="right" vertical="center"/>
    </xf>
    <xf numFmtId="3" fontId="26" fillId="0" borderId="6" xfId="0" applyNumberFormat="1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3" fontId="17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3" fontId="0" fillId="0" borderId="0" xfId="0" applyNumberFormat="1" applyAlignment="1">
      <alignment horizontal="center"/>
    </xf>
    <xf numFmtId="0" fontId="11" fillId="0" borderId="1" xfId="2" applyFont="1" applyBorder="1" applyAlignment="1">
      <alignment vertical="center" wrapText="1"/>
    </xf>
    <xf numFmtId="3" fontId="8" fillId="0" borderId="2" xfId="2" quotePrefix="1" applyNumberFormat="1" applyFont="1" applyBorder="1" applyAlignment="1">
      <alignment horizontal="right" vertical="center"/>
    </xf>
    <xf numFmtId="3" fontId="8" fillId="0" borderId="6" xfId="2" quotePrefix="1" applyNumberFormat="1" applyFont="1" applyBorder="1" applyAlignment="1">
      <alignment horizontal="right" vertical="center"/>
    </xf>
    <xf numFmtId="3" fontId="17" fillId="0" borderId="0" xfId="0" applyNumberFormat="1" applyFont="1" applyAlignment="1">
      <alignment vertical="top"/>
    </xf>
    <xf numFmtId="3" fontId="0" fillId="0" borderId="0" xfId="1" applyNumberFormat="1" applyFont="1"/>
    <xf numFmtId="0" fontId="0" fillId="0" borderId="0" xfId="0" applyAlignment="1">
      <alignment horizontal="center" vertical="top" wrapText="1"/>
    </xf>
    <xf numFmtId="0" fontId="23" fillId="0" borderId="1" xfId="0" applyFont="1" applyBorder="1" applyAlignment="1">
      <alignment horizontal="center"/>
    </xf>
    <xf numFmtId="0" fontId="18" fillId="0" borderId="18" xfId="2" applyFont="1" applyBorder="1" applyAlignment="1">
      <alignment horizontal="center" vertical="center"/>
    </xf>
    <xf numFmtId="0" fontId="18" fillId="0" borderId="24" xfId="2" applyFont="1" applyBorder="1" applyAlignment="1">
      <alignment horizontal="center" vertical="center"/>
    </xf>
    <xf numFmtId="49" fontId="3" fillId="0" borderId="31" xfId="0" applyNumberFormat="1" applyFont="1" applyBorder="1" applyAlignment="1">
      <alignment horizontal="center" vertical="center" wrapText="1"/>
    </xf>
    <xf numFmtId="49" fontId="3" fillId="0" borderId="32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6" fillId="0" borderId="15" xfId="0" quotePrefix="1" applyFont="1" applyBorder="1" applyAlignment="1">
      <alignment horizontal="center" vertical="center"/>
    </xf>
    <xf numFmtId="0" fontId="6" fillId="0" borderId="3" xfId="0" quotePrefix="1" applyFont="1" applyBorder="1" applyAlignment="1">
      <alignment horizontal="center" vertical="center"/>
    </xf>
    <xf numFmtId="0" fontId="6" fillId="0" borderId="16" xfId="0" quotePrefix="1" applyFont="1" applyBorder="1" applyAlignment="1">
      <alignment horizontal="center" vertical="center"/>
    </xf>
    <xf numFmtId="0" fontId="3" fillId="0" borderId="10" xfId="2" applyFont="1" applyBorder="1" applyAlignment="1">
      <alignment horizontal="center" vertical="center" wrapText="1"/>
    </xf>
    <xf numFmtId="0" fontId="3" fillId="0" borderId="22" xfId="2" applyFont="1" applyBorder="1" applyAlignment="1">
      <alignment horizontal="center" vertical="center" wrapText="1"/>
    </xf>
    <xf numFmtId="0" fontId="3" fillId="0" borderId="11" xfId="2" applyFont="1" applyBorder="1" applyAlignment="1">
      <alignment horizontal="center" vertical="center"/>
    </xf>
    <xf numFmtId="0" fontId="3" fillId="0" borderId="23" xfId="2" applyFont="1" applyBorder="1" applyAlignment="1">
      <alignment horizontal="center" vertical="center"/>
    </xf>
    <xf numFmtId="0" fontId="3" fillId="0" borderId="11" xfId="2" applyFont="1" applyBorder="1" applyAlignment="1">
      <alignment horizontal="center" vertical="center" wrapText="1"/>
    </xf>
    <xf numFmtId="0" fontId="3" fillId="0" borderId="23" xfId="2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17" fillId="0" borderId="33" xfId="0" applyNumberFormat="1" applyFont="1" applyBorder="1" applyAlignment="1">
      <alignment horizontal="center"/>
    </xf>
    <xf numFmtId="3" fontId="17" fillId="0" borderId="0" xfId="0" applyNumberFormat="1" applyFont="1" applyAlignment="1">
      <alignment horizontal="center"/>
    </xf>
    <xf numFmtId="3" fontId="0" fillId="0" borderId="33" xfId="0" applyNumberFormat="1" applyBorder="1" applyAlignment="1">
      <alignment horizontal="center"/>
    </xf>
    <xf numFmtId="3" fontId="0" fillId="0" borderId="0" xfId="0" applyNumberFormat="1" applyAlignment="1">
      <alignment horizontal="center"/>
    </xf>
  </cellXfs>
  <cellStyles count="3">
    <cellStyle name="Normál" xfId="0" builtinId="0"/>
    <cellStyle name="Normál_06" xfId="2" xr:uid="{00000000-0005-0000-0000-000001000000}"/>
    <cellStyle name="Százalék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08"/>
  <sheetViews>
    <sheetView tabSelected="1" topLeftCell="A73" zoomScale="110" zoomScaleNormal="110" zoomScaleSheetLayoutView="110" workbookViewId="0">
      <selection activeCell="E21" sqref="E21"/>
    </sheetView>
  </sheetViews>
  <sheetFormatPr defaultRowHeight="12.75" x14ac:dyDescent="0.2"/>
  <cols>
    <col min="1" max="1" width="7.42578125" customWidth="1"/>
    <col min="2" max="2" width="76" customWidth="1"/>
    <col min="3" max="3" width="9.28515625" hidden="1" customWidth="1"/>
    <col min="4" max="4" width="16" bestFit="1" customWidth="1"/>
    <col min="5" max="5" width="13.7109375" bestFit="1" customWidth="1"/>
    <col min="6" max="6" width="16.28515625" bestFit="1" customWidth="1"/>
    <col min="7" max="7" width="17.7109375" bestFit="1" customWidth="1"/>
    <col min="8" max="8" width="11" bestFit="1" customWidth="1"/>
    <col min="9" max="9" width="9.85546875" bestFit="1" customWidth="1"/>
  </cols>
  <sheetData>
    <row r="1" spans="1:6" ht="20.25" x14ac:dyDescent="0.3">
      <c r="B1" s="1" t="s">
        <v>154</v>
      </c>
    </row>
    <row r="2" spans="1:6" ht="13.5" thickBot="1" x14ac:dyDescent="0.25"/>
    <row r="3" spans="1:6" x14ac:dyDescent="0.2">
      <c r="B3" s="164" t="s">
        <v>139</v>
      </c>
    </row>
    <row r="4" spans="1:6" ht="13.5" thickBot="1" x14ac:dyDescent="0.25">
      <c r="B4" s="165"/>
    </row>
    <row r="5" spans="1:6" ht="13.15" customHeight="1" x14ac:dyDescent="0.2">
      <c r="A5" s="173" t="s">
        <v>0</v>
      </c>
      <c r="B5" s="175" t="s">
        <v>1</v>
      </c>
      <c r="C5" s="177" t="s">
        <v>2</v>
      </c>
      <c r="D5" s="179" t="s">
        <v>95</v>
      </c>
      <c r="E5" s="166" t="s">
        <v>94</v>
      </c>
      <c r="F5" s="168" t="s">
        <v>127</v>
      </c>
    </row>
    <row r="6" spans="1:6" ht="19.5" customHeight="1" thickBot="1" x14ac:dyDescent="0.25">
      <c r="A6" s="174"/>
      <c r="B6" s="176"/>
      <c r="C6" s="178"/>
      <c r="D6" s="180"/>
      <c r="E6" s="167"/>
      <c r="F6" s="169"/>
    </row>
    <row r="7" spans="1:6" ht="3.75" customHeight="1" x14ac:dyDescent="0.2">
      <c r="A7" s="69"/>
      <c r="B7" s="70"/>
      <c r="C7" s="71"/>
      <c r="D7" s="70"/>
      <c r="E7" s="72"/>
      <c r="F7" s="73"/>
    </row>
    <row r="8" spans="1:6" ht="14.25" x14ac:dyDescent="0.2">
      <c r="A8" s="116">
        <v>1</v>
      </c>
      <c r="B8" s="26" t="s">
        <v>122</v>
      </c>
      <c r="C8" s="27" t="s">
        <v>66</v>
      </c>
      <c r="D8" s="28">
        <f>SUM(D9:D10)</f>
        <v>870033</v>
      </c>
      <c r="E8" s="65">
        <v>0</v>
      </c>
      <c r="F8" s="61">
        <f>SUM(D8:E8)</f>
        <v>870033</v>
      </c>
    </row>
    <row r="9" spans="1:6" s="32" customFormat="1" ht="14.25" x14ac:dyDescent="0.2">
      <c r="A9" s="117">
        <v>2</v>
      </c>
      <c r="B9" s="29" t="s">
        <v>145</v>
      </c>
      <c r="C9" s="30" t="s">
        <v>81</v>
      </c>
      <c r="D9" s="31">
        <v>0</v>
      </c>
      <c r="E9" s="66">
        <v>0</v>
      </c>
      <c r="F9" s="62">
        <f t="shared" ref="F9:F20" si="0">SUM(D9:E9)</f>
        <v>0</v>
      </c>
    </row>
    <row r="10" spans="1:6" s="32" customFormat="1" ht="14.25" x14ac:dyDescent="0.2">
      <c r="A10" s="117">
        <v>3</v>
      </c>
      <c r="B10" s="29" t="s">
        <v>146</v>
      </c>
      <c r="C10" s="30" t="s">
        <v>67</v>
      </c>
      <c r="D10" s="31">
        <f>559450+1330583-980000-40000</f>
        <v>870033</v>
      </c>
      <c r="E10" s="66">
        <v>0</v>
      </c>
      <c r="F10" s="62">
        <f t="shared" si="0"/>
        <v>870033</v>
      </c>
    </row>
    <row r="11" spans="1:6" s="32" customFormat="1" ht="14.25" x14ac:dyDescent="0.2">
      <c r="A11" s="117"/>
      <c r="B11" s="29" t="s">
        <v>143</v>
      </c>
      <c r="C11" s="30"/>
      <c r="D11" s="31">
        <v>559450</v>
      </c>
      <c r="E11" s="66"/>
      <c r="F11" s="62">
        <f t="shared" si="0"/>
        <v>559450</v>
      </c>
    </row>
    <row r="12" spans="1:6" s="32" customFormat="1" ht="14.25" x14ac:dyDescent="0.2">
      <c r="A12" s="117"/>
      <c r="B12" s="29" t="s">
        <v>144</v>
      </c>
      <c r="C12" s="30"/>
      <c r="D12" s="31">
        <f>1330583-980000-40000</f>
        <v>310583</v>
      </c>
      <c r="E12" s="66"/>
      <c r="F12" s="62">
        <f>SUM(D12:E12)</f>
        <v>310583</v>
      </c>
    </row>
    <row r="13" spans="1:6" ht="15" x14ac:dyDescent="0.2">
      <c r="A13" s="118">
        <v>6</v>
      </c>
      <c r="B13" s="33" t="s">
        <v>99</v>
      </c>
      <c r="C13" s="34" t="s">
        <v>68</v>
      </c>
      <c r="D13" s="87">
        <f>SUM(D8)</f>
        <v>870033</v>
      </c>
      <c r="E13" s="88">
        <v>0</v>
      </c>
      <c r="F13" s="89">
        <f>SUM(D13:E13)</f>
        <v>870033</v>
      </c>
    </row>
    <row r="14" spans="1:6" ht="14.25" x14ac:dyDescent="0.2">
      <c r="A14" s="119">
        <v>7</v>
      </c>
      <c r="B14" s="35" t="s">
        <v>121</v>
      </c>
      <c r="C14" s="36" t="s">
        <v>69</v>
      </c>
      <c r="D14" s="37">
        <v>775</v>
      </c>
      <c r="E14" s="67">
        <v>0</v>
      </c>
      <c r="F14" s="38">
        <f t="shared" si="0"/>
        <v>775</v>
      </c>
    </row>
    <row r="15" spans="1:6" ht="14.25" x14ac:dyDescent="0.2">
      <c r="A15" s="119">
        <v>8</v>
      </c>
      <c r="B15" s="35" t="s">
        <v>70</v>
      </c>
      <c r="C15" s="36" t="s">
        <v>71</v>
      </c>
      <c r="D15" s="37">
        <f>D16+D17</f>
        <v>1000</v>
      </c>
      <c r="E15" s="67">
        <v>0</v>
      </c>
      <c r="F15" s="38">
        <f t="shared" si="0"/>
        <v>1000</v>
      </c>
    </row>
    <row r="16" spans="1:6" ht="14.25" x14ac:dyDescent="0.2">
      <c r="A16" s="120">
        <v>9</v>
      </c>
      <c r="B16" s="43" t="s">
        <v>142</v>
      </c>
      <c r="C16" s="29"/>
      <c r="D16" s="39">
        <v>1000</v>
      </c>
      <c r="E16" s="68">
        <v>0</v>
      </c>
      <c r="F16" s="63">
        <f t="shared" si="0"/>
        <v>1000</v>
      </c>
    </row>
    <row r="17" spans="1:7" ht="14.25" x14ac:dyDescent="0.2">
      <c r="A17" s="120">
        <v>10</v>
      </c>
      <c r="B17" s="43" t="s">
        <v>72</v>
      </c>
      <c r="C17" s="29"/>
      <c r="D17" s="39">
        <v>0</v>
      </c>
      <c r="E17" s="68">
        <v>0</v>
      </c>
      <c r="F17" s="63">
        <f t="shared" si="0"/>
        <v>0</v>
      </c>
    </row>
    <row r="18" spans="1:7" ht="15" x14ac:dyDescent="0.2">
      <c r="A18" s="121">
        <v>11</v>
      </c>
      <c r="B18" s="40" t="s">
        <v>100</v>
      </c>
      <c r="C18" s="41" t="s">
        <v>73</v>
      </c>
      <c r="D18" s="90">
        <f>D15+D14</f>
        <v>1775</v>
      </c>
      <c r="E18" s="91">
        <v>0</v>
      </c>
      <c r="F18" s="92">
        <f t="shared" si="0"/>
        <v>1775</v>
      </c>
    </row>
    <row r="19" spans="1:7" s="2" customFormat="1" ht="15.75" x14ac:dyDescent="0.2">
      <c r="A19" s="81">
        <v>12</v>
      </c>
      <c r="B19" s="82" t="s">
        <v>101</v>
      </c>
      <c r="C19" s="83" t="s">
        <v>74</v>
      </c>
      <c r="D19" s="84">
        <f>D13+D18</f>
        <v>871808</v>
      </c>
      <c r="E19" s="125">
        <v>0</v>
      </c>
      <c r="F19" s="85">
        <f>SUM(D19:E19)</f>
        <v>871808</v>
      </c>
    </row>
    <row r="20" spans="1:7" ht="14.25" x14ac:dyDescent="0.2">
      <c r="A20" s="122">
        <v>13</v>
      </c>
      <c r="B20" s="26" t="s">
        <v>75</v>
      </c>
      <c r="C20" s="26" t="s">
        <v>76</v>
      </c>
      <c r="D20" s="44">
        <f>57049049+1437904-53025338-E20</f>
        <v>5429734</v>
      </c>
      <c r="E20" s="124">
        <f>71881-40000</f>
        <v>31881</v>
      </c>
      <c r="F20" s="38">
        <f t="shared" si="0"/>
        <v>5461615</v>
      </c>
    </row>
    <row r="21" spans="1:7" ht="14.25" x14ac:dyDescent="0.2">
      <c r="A21" s="144">
        <v>14</v>
      </c>
      <c r="B21" s="146" t="s">
        <v>102</v>
      </c>
      <c r="C21" s="145" t="s">
        <v>77</v>
      </c>
      <c r="D21" s="147">
        <f>D20</f>
        <v>5429734</v>
      </c>
      <c r="E21" s="148">
        <f>E20</f>
        <v>31881</v>
      </c>
      <c r="F21" s="149">
        <f>SUM(D21:E21)</f>
        <v>5461615</v>
      </c>
    </row>
    <row r="22" spans="1:7" ht="14.25" x14ac:dyDescent="0.2">
      <c r="A22" s="122"/>
      <c r="B22" s="157" t="s">
        <v>132</v>
      </c>
      <c r="C22" s="26"/>
      <c r="D22" s="19">
        <v>36209600</v>
      </c>
      <c r="E22" s="75">
        <v>980000</v>
      </c>
      <c r="F22" s="63">
        <f>SUM(D22:E22)</f>
        <v>37189600</v>
      </c>
    </row>
    <row r="23" spans="1:7" s="32" customFormat="1" ht="14.25" x14ac:dyDescent="0.2">
      <c r="A23" s="130"/>
      <c r="B23" s="131" t="s">
        <v>155</v>
      </c>
      <c r="C23" s="132"/>
      <c r="D23" s="19">
        <v>6496000</v>
      </c>
      <c r="E23" s="75"/>
      <c r="F23" s="63">
        <f>D23+E23</f>
        <v>6496000</v>
      </c>
    </row>
    <row r="24" spans="1:7" s="32" customFormat="1" ht="14.25" x14ac:dyDescent="0.2">
      <c r="A24" s="130"/>
      <c r="B24" s="131" t="s">
        <v>128</v>
      </c>
      <c r="C24" s="132"/>
      <c r="D24" s="133">
        <f>36686+200*1.195+28561*11</f>
        <v>351096</v>
      </c>
      <c r="E24" s="68"/>
      <c r="F24" s="63">
        <f>SUM(D24:E24)</f>
        <v>351096</v>
      </c>
    </row>
    <row r="25" spans="1:7" s="32" customFormat="1" ht="14.25" x14ac:dyDescent="0.2">
      <c r="A25" s="130"/>
      <c r="B25" s="131" t="s">
        <v>158</v>
      </c>
      <c r="C25" s="132"/>
      <c r="D25" s="133">
        <f>799635+668682</f>
        <v>1468317</v>
      </c>
      <c r="E25" s="68"/>
      <c r="F25" s="63">
        <f t="shared" ref="F25" si="1">SUM(D25:E25)</f>
        <v>1468317</v>
      </c>
    </row>
    <row r="26" spans="1:7" ht="15" x14ac:dyDescent="0.2">
      <c r="A26" s="144">
        <v>17</v>
      </c>
      <c r="B26" s="141" t="s">
        <v>159</v>
      </c>
      <c r="C26" s="33" t="s">
        <v>66</v>
      </c>
      <c r="D26" s="142">
        <f>D22+D24+D23+D25</f>
        <v>44525013</v>
      </c>
      <c r="E26" s="158">
        <f>E22+E24</f>
        <v>980000</v>
      </c>
      <c r="F26" s="159">
        <f>SUM(D26:E26)</f>
        <v>45505013</v>
      </c>
    </row>
    <row r="27" spans="1:7" ht="15" x14ac:dyDescent="0.2">
      <c r="A27" s="140">
        <v>18</v>
      </c>
      <c r="B27" s="141" t="s">
        <v>103</v>
      </c>
      <c r="C27" s="33" t="s">
        <v>78</v>
      </c>
      <c r="D27" s="142">
        <f>+D26+D21</f>
        <v>49954747</v>
      </c>
      <c r="E27" s="142">
        <f>+E26+E21</f>
        <v>1011881</v>
      </c>
      <c r="F27" s="143">
        <f>SUM(D27:E27)</f>
        <v>50966628</v>
      </c>
    </row>
    <row r="28" spans="1:7" s="2" customFormat="1" ht="16.5" thickBot="1" x14ac:dyDescent="0.25">
      <c r="A28" s="81">
        <v>19</v>
      </c>
      <c r="B28" s="82" t="s">
        <v>104</v>
      </c>
      <c r="C28" s="83" t="s">
        <v>79</v>
      </c>
      <c r="D28" s="84">
        <f>D27</f>
        <v>49954747</v>
      </c>
      <c r="E28" s="125">
        <f>E27</f>
        <v>1011881</v>
      </c>
      <c r="F28" s="85">
        <f>SUM(D28:E28)</f>
        <v>50966628</v>
      </c>
      <c r="G28" s="150" t="s">
        <v>168</v>
      </c>
    </row>
    <row r="29" spans="1:7" ht="18.75" thickBot="1" x14ac:dyDescent="0.25">
      <c r="A29" s="123">
        <v>20</v>
      </c>
      <c r="B29" s="42" t="s">
        <v>105</v>
      </c>
      <c r="C29" s="42" t="s">
        <v>80</v>
      </c>
      <c r="D29" s="93">
        <f>D28+D19</f>
        <v>50826555</v>
      </c>
      <c r="E29" s="126">
        <f>E28+E19</f>
        <v>1011881</v>
      </c>
      <c r="F29" s="64">
        <f>SUM(D29:E29)</f>
        <v>51838436</v>
      </c>
      <c r="G29" s="160">
        <f>F29-F21</f>
        <v>46376821</v>
      </c>
    </row>
    <row r="30" spans="1:7" ht="5.45" customHeight="1" thickBot="1" x14ac:dyDescent="0.25">
      <c r="A30" s="170"/>
      <c r="B30" s="171"/>
      <c r="C30" s="171"/>
      <c r="D30" s="171"/>
      <c r="E30" s="171"/>
      <c r="F30" s="172"/>
    </row>
    <row r="31" spans="1:7" ht="14.25" x14ac:dyDescent="0.2">
      <c r="A31" s="48">
        <v>1</v>
      </c>
      <c r="B31" s="45" t="s">
        <v>3</v>
      </c>
      <c r="C31" s="46" t="s">
        <v>4</v>
      </c>
      <c r="D31" s="111">
        <f>27020604-118122*8+451495/1.195</f>
        <v>26453448.083682008</v>
      </c>
      <c r="E31" s="79">
        <v>0</v>
      </c>
      <c r="F31" s="54">
        <f>SUM(D31:E31)</f>
        <v>26453448.083682008</v>
      </c>
      <c r="G31" s="161"/>
    </row>
    <row r="32" spans="1:7" ht="14.25" x14ac:dyDescent="0.2">
      <c r="A32" s="49">
        <v>2</v>
      </c>
      <c r="B32" s="4" t="s">
        <v>157</v>
      </c>
      <c r="C32" s="3" t="s">
        <v>96</v>
      </c>
      <c r="D32" s="5">
        <f>118122*8</f>
        <v>944976</v>
      </c>
      <c r="E32" s="79">
        <v>0</v>
      </c>
      <c r="F32" s="55">
        <f t="shared" ref="F32:F94" si="2">SUM(D32:E32)</f>
        <v>944976</v>
      </c>
    </row>
    <row r="33" spans="1:8" ht="12.75" customHeight="1" x14ac:dyDescent="0.2">
      <c r="A33" s="50">
        <v>3</v>
      </c>
      <c r="B33" s="4" t="s">
        <v>129</v>
      </c>
      <c r="C33" s="3" t="s">
        <v>96</v>
      </c>
      <c r="D33" s="5">
        <v>930200</v>
      </c>
      <c r="E33" s="79">
        <v>20150</v>
      </c>
      <c r="F33" s="55">
        <f t="shared" si="2"/>
        <v>950350</v>
      </c>
    </row>
    <row r="34" spans="1:8" ht="14.25" x14ac:dyDescent="0.2">
      <c r="A34" s="50">
        <v>4</v>
      </c>
      <c r="B34" s="4" t="s">
        <v>5</v>
      </c>
      <c r="C34" s="3" t="s">
        <v>6</v>
      </c>
      <c r="D34" s="5">
        <v>0</v>
      </c>
      <c r="E34" s="79">
        <v>0</v>
      </c>
      <c r="F34" s="55">
        <f t="shared" si="2"/>
        <v>0</v>
      </c>
    </row>
    <row r="35" spans="1:8" ht="14.25" x14ac:dyDescent="0.2">
      <c r="A35" s="49">
        <v>5</v>
      </c>
      <c r="B35" s="4" t="s">
        <v>7</v>
      </c>
      <c r="C35" s="3" t="s">
        <v>8</v>
      </c>
      <c r="D35" s="5">
        <v>1188800</v>
      </c>
      <c r="E35" s="79">
        <v>0</v>
      </c>
      <c r="F35" s="55">
        <f t="shared" si="2"/>
        <v>1188800</v>
      </c>
    </row>
    <row r="36" spans="1:8" ht="14.25" x14ac:dyDescent="0.2">
      <c r="A36" s="49">
        <v>6</v>
      </c>
      <c r="B36" s="4" t="s">
        <v>9</v>
      </c>
      <c r="C36" s="3" t="s">
        <v>10</v>
      </c>
      <c r="D36" s="5">
        <v>698868</v>
      </c>
      <c r="E36" s="79">
        <v>0</v>
      </c>
      <c r="F36" s="55">
        <f t="shared" si="2"/>
        <v>698868</v>
      </c>
    </row>
    <row r="37" spans="1:8" ht="14.25" x14ac:dyDescent="0.2">
      <c r="A37" s="49">
        <v>7</v>
      </c>
      <c r="B37" s="4" t="s">
        <v>11</v>
      </c>
      <c r="C37" s="3" t="s">
        <v>12</v>
      </c>
      <c r="D37" s="5">
        <v>28985</v>
      </c>
      <c r="E37" s="79">
        <v>0</v>
      </c>
      <c r="F37" s="55">
        <f t="shared" si="2"/>
        <v>28985</v>
      </c>
    </row>
    <row r="38" spans="1:8" ht="14.25" x14ac:dyDescent="0.2">
      <c r="A38" s="49">
        <v>8</v>
      </c>
      <c r="B38" s="4" t="s">
        <v>134</v>
      </c>
      <c r="C38" s="3" t="s">
        <v>13</v>
      </c>
      <c r="D38" s="5">
        <f>351096/1.195</f>
        <v>293804.18410041841</v>
      </c>
      <c r="E38" s="79">
        <v>0</v>
      </c>
      <c r="F38" s="55">
        <f t="shared" si="2"/>
        <v>293804.18410041841</v>
      </c>
    </row>
    <row r="39" spans="1:8" ht="15" x14ac:dyDescent="0.2">
      <c r="A39" s="51">
        <v>9</v>
      </c>
      <c r="B39" s="6" t="s">
        <v>106</v>
      </c>
      <c r="C39" s="7" t="s">
        <v>14</v>
      </c>
      <c r="D39" s="9">
        <f>SUM(D31:D38)</f>
        <v>30539081.267782427</v>
      </c>
      <c r="E39" s="9">
        <f>SUM(E31:E38)</f>
        <v>20150</v>
      </c>
      <c r="F39" s="56">
        <f t="shared" si="2"/>
        <v>30559231.267782427</v>
      </c>
    </row>
    <row r="40" spans="1:8" ht="28.5" x14ac:dyDescent="0.2">
      <c r="A40" s="49">
        <v>10</v>
      </c>
      <c r="B40" s="4" t="s">
        <v>15</v>
      </c>
      <c r="C40" s="3" t="s">
        <v>16</v>
      </c>
      <c r="D40" s="5">
        <v>0</v>
      </c>
      <c r="E40" s="79">
        <v>0</v>
      </c>
      <c r="F40" s="55">
        <f t="shared" si="2"/>
        <v>0</v>
      </c>
    </row>
    <row r="41" spans="1:8" ht="14.25" x14ac:dyDescent="0.2">
      <c r="A41" s="49">
        <v>11</v>
      </c>
      <c r="B41" s="4" t="s">
        <v>17</v>
      </c>
      <c r="C41" s="3" t="s">
        <v>18</v>
      </c>
      <c r="D41" s="5">
        <v>0</v>
      </c>
      <c r="E41" s="79">
        <v>0</v>
      </c>
      <c r="F41" s="55">
        <f t="shared" si="2"/>
        <v>0</v>
      </c>
      <c r="G41" s="153" t="s">
        <v>124</v>
      </c>
    </row>
    <row r="42" spans="1:8" ht="15" x14ac:dyDescent="0.2">
      <c r="A42" s="51">
        <v>12</v>
      </c>
      <c r="B42" s="6" t="s">
        <v>107</v>
      </c>
      <c r="C42" s="7" t="s">
        <v>19</v>
      </c>
      <c r="D42" s="9">
        <f>SUM(D40:D41)</f>
        <v>0</v>
      </c>
      <c r="E42" s="9">
        <f>SUM(E40:E41)</f>
        <v>0</v>
      </c>
      <c r="F42" s="55">
        <f t="shared" si="2"/>
        <v>0</v>
      </c>
      <c r="G42" s="114">
        <f>8.12*3600000</f>
        <v>29231999.999999996</v>
      </c>
    </row>
    <row r="43" spans="1:8" ht="15" x14ac:dyDescent="0.2">
      <c r="A43" s="51">
        <v>13</v>
      </c>
      <c r="B43" s="6" t="s">
        <v>108</v>
      </c>
      <c r="C43" s="7" t="s">
        <v>20</v>
      </c>
      <c r="D43" s="80">
        <f>D42+D39</f>
        <v>30539081.267782427</v>
      </c>
      <c r="E43" s="80">
        <f>E42+E39</f>
        <v>20150</v>
      </c>
      <c r="F43" s="86">
        <f t="shared" si="2"/>
        <v>30559231.267782427</v>
      </c>
      <c r="G43" s="152" t="s">
        <v>133</v>
      </c>
    </row>
    <row r="44" spans="1:8" ht="15" x14ac:dyDescent="0.2">
      <c r="A44" s="51">
        <v>14</v>
      </c>
      <c r="B44" s="6" t="s">
        <v>109</v>
      </c>
      <c r="C44" s="7" t="s">
        <v>21</v>
      </c>
      <c r="D44" s="80">
        <f>SUM(D45:D48)</f>
        <v>5991509.5122175738</v>
      </c>
      <c r="E44" s="80">
        <f>SUM(E45:E48)</f>
        <v>11731</v>
      </c>
      <c r="F44" s="86">
        <f t="shared" si="2"/>
        <v>6003240.5122175738</v>
      </c>
      <c r="G44" s="114">
        <v>351096</v>
      </c>
    </row>
    <row r="45" spans="1:8" ht="14.25" x14ac:dyDescent="0.2">
      <c r="A45" s="49">
        <v>15</v>
      </c>
      <c r="B45" s="10" t="s">
        <v>22</v>
      </c>
      <c r="C45" s="11" t="s">
        <v>23</v>
      </c>
      <c r="D45" s="112">
        <f>(D31+D32+D33+D35+D38)*0.195</f>
        <v>5813189.5122175738</v>
      </c>
      <c r="E45" s="79">
        <v>11731</v>
      </c>
      <c r="F45" s="57">
        <f t="shared" si="2"/>
        <v>5824920.5122175738</v>
      </c>
      <c r="G45" s="151" t="s">
        <v>156</v>
      </c>
    </row>
    <row r="46" spans="1:8" ht="14.25" x14ac:dyDescent="0.2">
      <c r="A46" s="49">
        <v>16</v>
      </c>
      <c r="B46" s="10" t="s">
        <v>24</v>
      </c>
      <c r="C46" s="11" t="s">
        <v>25</v>
      </c>
      <c r="D46" s="112">
        <v>0</v>
      </c>
      <c r="E46" s="79">
        <v>0</v>
      </c>
      <c r="F46" s="57">
        <f t="shared" si="2"/>
        <v>0</v>
      </c>
      <c r="G46" s="114">
        <v>6496000</v>
      </c>
    </row>
    <row r="47" spans="1:8" ht="14.25" x14ac:dyDescent="0.2">
      <c r="A47" s="49">
        <v>17</v>
      </c>
      <c r="B47" s="10" t="s">
        <v>98</v>
      </c>
      <c r="C47" s="11" t="s">
        <v>97</v>
      </c>
      <c r="D47" s="112">
        <v>0</v>
      </c>
      <c r="E47" s="79">
        <v>0</v>
      </c>
      <c r="F47" s="57">
        <f t="shared" si="2"/>
        <v>0</v>
      </c>
      <c r="G47" s="154" t="s">
        <v>164</v>
      </c>
      <c r="H47" s="155" t="s">
        <v>165</v>
      </c>
    </row>
    <row r="48" spans="1:8" ht="14.25" x14ac:dyDescent="0.2">
      <c r="A48" s="49">
        <v>18</v>
      </c>
      <c r="B48" s="10" t="s">
        <v>26</v>
      </c>
      <c r="C48" s="11" t="s">
        <v>27</v>
      </c>
      <c r="D48" s="112">
        <f>D35*0.15</f>
        <v>178320</v>
      </c>
      <c r="E48" s="79">
        <v>0</v>
      </c>
      <c r="F48" s="57">
        <f t="shared" si="2"/>
        <v>178320</v>
      </c>
      <c r="G48" s="94">
        <f>G42+G44+G46</f>
        <v>36079096</v>
      </c>
      <c r="H48" s="94">
        <f>D49</f>
        <v>36530590.780000001</v>
      </c>
    </row>
    <row r="49" spans="1:8" ht="15.75" x14ac:dyDescent="0.2">
      <c r="A49" s="52">
        <v>19</v>
      </c>
      <c r="B49" s="12" t="s">
        <v>28</v>
      </c>
      <c r="C49" s="13" t="s">
        <v>29</v>
      </c>
      <c r="D49" s="14">
        <f>D43+D44</f>
        <v>36530590.780000001</v>
      </c>
      <c r="E49" s="14">
        <f>E43+E44</f>
        <v>31881</v>
      </c>
      <c r="F49" s="58">
        <f>SUM(D49:E49)</f>
        <v>36562471.780000001</v>
      </c>
      <c r="G49" s="150" t="s">
        <v>166</v>
      </c>
      <c r="H49" s="95">
        <f>+G48-H48</f>
        <v>-451494.78000000119</v>
      </c>
    </row>
    <row r="50" spans="1:8" ht="14.25" x14ac:dyDescent="0.2">
      <c r="A50" s="49">
        <v>20</v>
      </c>
      <c r="B50" s="4" t="s">
        <v>30</v>
      </c>
      <c r="C50" s="3" t="s">
        <v>31</v>
      </c>
      <c r="D50" s="8">
        <v>222049</v>
      </c>
      <c r="E50" s="97">
        <f>SUM(E51:E52)</f>
        <v>0</v>
      </c>
      <c r="F50" s="55">
        <f t="shared" si="2"/>
        <v>222049</v>
      </c>
      <c r="H50" s="162" t="s">
        <v>167</v>
      </c>
    </row>
    <row r="51" spans="1:8" ht="14.25" x14ac:dyDescent="0.2">
      <c r="A51" s="49">
        <v>21</v>
      </c>
      <c r="B51" s="15" t="s">
        <v>32</v>
      </c>
      <c r="C51" s="16"/>
      <c r="D51" s="19"/>
      <c r="E51" s="98">
        <v>0</v>
      </c>
      <c r="F51" s="59">
        <f t="shared" si="2"/>
        <v>0</v>
      </c>
      <c r="H51" s="162"/>
    </row>
    <row r="52" spans="1:8" ht="14.25" x14ac:dyDescent="0.2">
      <c r="A52" s="49">
        <v>22</v>
      </c>
      <c r="B52" s="18" t="s">
        <v>33</v>
      </c>
      <c r="C52" s="18"/>
      <c r="D52" s="19"/>
      <c r="E52" s="75">
        <v>0</v>
      </c>
      <c r="F52" s="57">
        <f t="shared" si="2"/>
        <v>0</v>
      </c>
    </row>
    <row r="53" spans="1:8" ht="14.25" x14ac:dyDescent="0.2">
      <c r="A53" s="49">
        <v>23</v>
      </c>
      <c r="B53" s="4" t="s">
        <v>34</v>
      </c>
      <c r="C53" s="3" t="s">
        <v>35</v>
      </c>
      <c r="D53" s="8">
        <v>959506</v>
      </c>
      <c r="E53" s="97">
        <f>E54</f>
        <v>60000</v>
      </c>
      <c r="F53" s="55">
        <f t="shared" si="2"/>
        <v>1019506</v>
      </c>
    </row>
    <row r="54" spans="1:8" ht="14.25" x14ac:dyDescent="0.2">
      <c r="A54" s="49">
        <v>24</v>
      </c>
      <c r="B54" s="15" t="s">
        <v>82</v>
      </c>
      <c r="C54" s="16"/>
      <c r="D54" s="19"/>
      <c r="E54" s="75">
        <v>60000</v>
      </c>
      <c r="F54" s="57">
        <f t="shared" si="2"/>
        <v>60000</v>
      </c>
    </row>
    <row r="55" spans="1:8" ht="14.25" x14ac:dyDescent="0.2">
      <c r="A55" s="49">
        <v>25</v>
      </c>
      <c r="B55" s="15" t="s">
        <v>36</v>
      </c>
      <c r="C55" s="16"/>
      <c r="D55" s="19"/>
      <c r="E55" s="98"/>
      <c r="F55" s="59">
        <f t="shared" si="2"/>
        <v>0</v>
      </c>
    </row>
    <row r="56" spans="1:8" ht="14.25" x14ac:dyDescent="0.2">
      <c r="A56" s="49">
        <v>26</v>
      </c>
      <c r="B56" s="15" t="s">
        <v>131</v>
      </c>
      <c r="C56" s="16"/>
      <c r="D56" s="19"/>
      <c r="E56" s="75"/>
      <c r="F56" s="57">
        <f t="shared" si="2"/>
        <v>0</v>
      </c>
    </row>
    <row r="57" spans="1:8" ht="14.25" x14ac:dyDescent="0.2">
      <c r="A57" s="49">
        <v>27</v>
      </c>
      <c r="B57" s="15" t="s">
        <v>130</v>
      </c>
      <c r="C57" s="16"/>
      <c r="D57" s="19"/>
      <c r="E57" s="75"/>
      <c r="F57" s="57">
        <f t="shared" si="2"/>
        <v>0</v>
      </c>
    </row>
    <row r="58" spans="1:8" ht="15" x14ac:dyDescent="0.2">
      <c r="A58" s="51">
        <v>28</v>
      </c>
      <c r="B58" s="6" t="s">
        <v>110</v>
      </c>
      <c r="C58" s="7" t="s">
        <v>37</v>
      </c>
      <c r="D58" s="9">
        <f>D53+D50</f>
        <v>1181555</v>
      </c>
      <c r="E58" s="99">
        <f>E53+E50</f>
        <v>60000</v>
      </c>
      <c r="F58" s="56">
        <f t="shared" si="2"/>
        <v>1241555</v>
      </c>
    </row>
    <row r="59" spans="1:8" ht="14.25" x14ac:dyDescent="0.2">
      <c r="A59" s="49">
        <v>29</v>
      </c>
      <c r="B59" s="4" t="s">
        <v>38</v>
      </c>
      <c r="C59" s="3" t="s">
        <v>39</v>
      </c>
      <c r="D59" s="8">
        <v>988100</v>
      </c>
      <c r="E59" s="97">
        <v>102184</v>
      </c>
      <c r="F59" s="55">
        <f t="shared" si="2"/>
        <v>1090284</v>
      </c>
    </row>
    <row r="60" spans="1:8" ht="14.25" x14ac:dyDescent="0.2">
      <c r="A60" s="53">
        <v>30</v>
      </c>
      <c r="B60" s="20" t="s">
        <v>86</v>
      </c>
      <c r="C60" s="11"/>
      <c r="D60" s="17"/>
      <c r="E60" s="100"/>
      <c r="F60" s="59">
        <f t="shared" si="2"/>
        <v>0</v>
      </c>
    </row>
    <row r="61" spans="1:8" ht="14.25" x14ac:dyDescent="0.2">
      <c r="A61" s="53">
        <v>31</v>
      </c>
      <c r="B61" s="20" t="s">
        <v>83</v>
      </c>
      <c r="C61" s="11"/>
      <c r="D61" s="17"/>
      <c r="E61" s="100"/>
      <c r="F61" s="59">
        <f t="shared" si="2"/>
        <v>0</v>
      </c>
    </row>
    <row r="62" spans="1:8" ht="14.25" x14ac:dyDescent="0.2">
      <c r="A62" s="53">
        <v>32</v>
      </c>
      <c r="B62" s="20" t="s">
        <v>84</v>
      </c>
      <c r="C62" s="11"/>
      <c r="D62" s="17"/>
      <c r="E62" s="100"/>
      <c r="F62" s="59">
        <f t="shared" si="2"/>
        <v>0</v>
      </c>
    </row>
    <row r="63" spans="1:8" ht="14.25" x14ac:dyDescent="0.2">
      <c r="A63" s="53">
        <v>33</v>
      </c>
      <c r="B63" s="20" t="s">
        <v>85</v>
      </c>
      <c r="C63" s="11"/>
      <c r="D63" s="17"/>
      <c r="E63" s="100"/>
      <c r="F63" s="59">
        <f t="shared" si="2"/>
        <v>0</v>
      </c>
    </row>
    <row r="64" spans="1:8" ht="14.25" x14ac:dyDescent="0.2">
      <c r="A64" s="49">
        <v>34</v>
      </c>
      <c r="B64" s="4" t="s">
        <v>40</v>
      </c>
      <c r="C64" s="3" t="s">
        <v>41</v>
      </c>
      <c r="D64" s="8">
        <v>113779</v>
      </c>
      <c r="E64" s="97">
        <v>81493</v>
      </c>
      <c r="F64" s="55">
        <f t="shared" si="2"/>
        <v>195272</v>
      </c>
    </row>
    <row r="65" spans="1:6" ht="14.25" x14ac:dyDescent="0.2">
      <c r="A65" s="49">
        <v>35</v>
      </c>
      <c r="B65" s="20" t="s">
        <v>42</v>
      </c>
      <c r="C65" s="11"/>
      <c r="D65" s="17"/>
      <c r="E65" s="100"/>
      <c r="F65" s="59">
        <f t="shared" si="2"/>
        <v>0</v>
      </c>
    </row>
    <row r="66" spans="1:6" ht="15" x14ac:dyDescent="0.2">
      <c r="A66" s="51">
        <v>36</v>
      </c>
      <c r="B66" s="6" t="s">
        <v>111</v>
      </c>
      <c r="C66" s="7" t="s">
        <v>43</v>
      </c>
      <c r="D66" s="9">
        <f>D59+D64</f>
        <v>1101879</v>
      </c>
      <c r="E66" s="99">
        <f>E59+E64</f>
        <v>183677</v>
      </c>
      <c r="F66" s="56">
        <f t="shared" si="2"/>
        <v>1285556</v>
      </c>
    </row>
    <row r="67" spans="1:6" ht="14.25" x14ac:dyDescent="0.2">
      <c r="A67" s="49">
        <v>37</v>
      </c>
      <c r="B67" s="4" t="s">
        <v>44</v>
      </c>
      <c r="C67" s="3" t="s">
        <v>45</v>
      </c>
      <c r="D67" s="8">
        <v>369371</v>
      </c>
      <c r="E67" s="97">
        <f>539961-135973</f>
        <v>403988</v>
      </c>
      <c r="F67" s="55">
        <f t="shared" si="2"/>
        <v>773359</v>
      </c>
    </row>
    <row r="68" spans="1:6" ht="14.25" x14ac:dyDescent="0.2">
      <c r="A68" s="49">
        <v>38</v>
      </c>
      <c r="B68" s="20" t="s">
        <v>46</v>
      </c>
      <c r="C68" s="16"/>
      <c r="D68" s="17"/>
      <c r="E68" s="100"/>
      <c r="F68" s="59">
        <f t="shared" si="2"/>
        <v>0</v>
      </c>
    </row>
    <row r="69" spans="1:6" ht="14.25" x14ac:dyDescent="0.2">
      <c r="A69" s="49">
        <v>39</v>
      </c>
      <c r="B69" s="20" t="s">
        <v>47</v>
      </c>
      <c r="C69" s="16"/>
      <c r="D69" s="17"/>
      <c r="E69" s="100"/>
      <c r="F69" s="59">
        <f t="shared" si="2"/>
        <v>0</v>
      </c>
    </row>
    <row r="70" spans="1:6" ht="14.25" x14ac:dyDescent="0.2">
      <c r="A70" s="49">
        <v>40</v>
      </c>
      <c r="B70" s="20" t="s">
        <v>48</v>
      </c>
      <c r="C70" s="16"/>
      <c r="D70" s="112"/>
      <c r="E70" s="101"/>
      <c r="F70" s="57">
        <f t="shared" si="2"/>
        <v>0</v>
      </c>
    </row>
    <row r="71" spans="1:6" ht="14.25" x14ac:dyDescent="0.2">
      <c r="A71" s="49">
        <v>41</v>
      </c>
      <c r="B71" s="4" t="s">
        <v>119</v>
      </c>
      <c r="C71" s="74" t="s">
        <v>120</v>
      </c>
      <c r="D71" s="5">
        <v>500000</v>
      </c>
      <c r="E71" s="77">
        <v>0</v>
      </c>
      <c r="F71" s="55">
        <f t="shared" si="2"/>
        <v>500000</v>
      </c>
    </row>
    <row r="72" spans="1:6" ht="14.25" x14ac:dyDescent="0.2">
      <c r="A72" s="49">
        <v>42</v>
      </c>
      <c r="B72" s="4" t="s">
        <v>49</v>
      </c>
      <c r="C72" s="3" t="s">
        <v>50</v>
      </c>
      <c r="D72" s="5">
        <v>566000</v>
      </c>
      <c r="E72" s="77">
        <v>0</v>
      </c>
      <c r="F72" s="55">
        <f t="shared" si="2"/>
        <v>566000</v>
      </c>
    </row>
    <row r="73" spans="1:6" ht="14.25" x14ac:dyDescent="0.2">
      <c r="A73" s="49">
        <v>43</v>
      </c>
      <c r="B73" s="4" t="s">
        <v>87</v>
      </c>
      <c r="C73" s="3" t="s">
        <v>51</v>
      </c>
      <c r="D73" s="5">
        <v>1229625</v>
      </c>
      <c r="E73" s="102">
        <f>196762-14427</f>
        <v>182335</v>
      </c>
      <c r="F73" s="55">
        <f t="shared" si="2"/>
        <v>1411960</v>
      </c>
    </row>
    <row r="74" spans="1:6" ht="14.25" x14ac:dyDescent="0.2">
      <c r="A74" s="53">
        <v>44</v>
      </c>
      <c r="B74" s="15" t="s">
        <v>89</v>
      </c>
      <c r="C74" s="16"/>
      <c r="D74" s="17"/>
      <c r="E74" s="76"/>
      <c r="F74" s="55">
        <f t="shared" si="2"/>
        <v>0</v>
      </c>
    </row>
    <row r="75" spans="1:6" ht="14.25" x14ac:dyDescent="0.2">
      <c r="A75" s="53">
        <v>45</v>
      </c>
      <c r="B75" s="15" t="s">
        <v>90</v>
      </c>
      <c r="C75" s="16"/>
      <c r="D75" s="17"/>
      <c r="E75" s="76"/>
      <c r="F75" s="55">
        <f t="shared" si="2"/>
        <v>0</v>
      </c>
    </row>
    <row r="76" spans="1:6" ht="14.25" x14ac:dyDescent="0.2">
      <c r="A76" s="53">
        <v>46</v>
      </c>
      <c r="B76" s="15" t="s">
        <v>91</v>
      </c>
      <c r="C76" s="16"/>
      <c r="D76" s="17"/>
      <c r="E76" s="76"/>
      <c r="F76" s="55">
        <f t="shared" si="2"/>
        <v>0</v>
      </c>
    </row>
    <row r="77" spans="1:6" ht="14.25" x14ac:dyDescent="0.2">
      <c r="A77" s="53">
        <v>47</v>
      </c>
      <c r="B77" s="15" t="s">
        <v>92</v>
      </c>
      <c r="C77" s="16"/>
      <c r="D77" s="17"/>
      <c r="E77" s="76"/>
      <c r="F77" s="55">
        <f t="shared" si="2"/>
        <v>0</v>
      </c>
    </row>
    <row r="78" spans="1:6" ht="14.25" x14ac:dyDescent="0.2">
      <c r="A78" s="53">
        <v>48</v>
      </c>
      <c r="B78" s="15" t="s">
        <v>88</v>
      </c>
      <c r="C78" s="16"/>
      <c r="D78" s="17"/>
      <c r="E78" s="76"/>
      <c r="F78" s="55">
        <f t="shared" si="2"/>
        <v>0</v>
      </c>
    </row>
    <row r="79" spans="1:6" ht="15" x14ac:dyDescent="0.2">
      <c r="A79" s="51">
        <v>49</v>
      </c>
      <c r="B79" s="6" t="s">
        <v>112</v>
      </c>
      <c r="C79" s="7" t="s">
        <v>52</v>
      </c>
      <c r="D79" s="9">
        <f>D67+D72+D73+D71</f>
        <v>2664996</v>
      </c>
      <c r="E79" s="9">
        <f>E67+E72+E73+E71</f>
        <v>586323</v>
      </c>
      <c r="F79" s="56">
        <f>SUM(D79:E79)</f>
        <v>3251319</v>
      </c>
    </row>
    <row r="80" spans="1:6" ht="14.25" x14ac:dyDescent="0.2">
      <c r="A80" s="49">
        <v>50</v>
      </c>
      <c r="B80" s="4" t="s">
        <v>53</v>
      </c>
      <c r="C80" s="3" t="s">
        <v>54</v>
      </c>
      <c r="D80" s="5">
        <v>500000</v>
      </c>
      <c r="E80" s="102"/>
      <c r="F80" s="55">
        <f t="shared" si="2"/>
        <v>500000</v>
      </c>
    </row>
    <row r="81" spans="1:8" ht="15" x14ac:dyDescent="0.2">
      <c r="A81" s="51">
        <v>51</v>
      </c>
      <c r="B81" s="6" t="s">
        <v>113</v>
      </c>
      <c r="C81" s="7" t="s">
        <v>55</v>
      </c>
      <c r="D81" s="9">
        <f>D80</f>
        <v>500000</v>
      </c>
      <c r="E81" s="78">
        <v>0</v>
      </c>
      <c r="F81" s="56">
        <f t="shared" si="2"/>
        <v>500000</v>
      </c>
    </row>
    <row r="82" spans="1:8" ht="14.25" x14ac:dyDescent="0.2">
      <c r="A82" s="49">
        <v>52</v>
      </c>
      <c r="B82" s="4" t="s">
        <v>56</v>
      </c>
      <c r="C82" s="3" t="s">
        <v>57</v>
      </c>
      <c r="D82" s="5">
        <f>813575+D71*0.27</f>
        <v>948575</v>
      </c>
      <c r="E82" s="77">
        <v>150000</v>
      </c>
      <c r="F82" s="55">
        <f t="shared" si="2"/>
        <v>1098575</v>
      </c>
      <c r="G82" s="181" t="s">
        <v>123</v>
      </c>
      <c r="H82" s="182"/>
    </row>
    <row r="83" spans="1:8" ht="14.25" x14ac:dyDescent="0.2">
      <c r="A83" s="49">
        <v>53</v>
      </c>
      <c r="B83" s="4" t="s">
        <v>58</v>
      </c>
      <c r="C83" s="3" t="s">
        <v>59</v>
      </c>
      <c r="D83" s="44">
        <v>207500</v>
      </c>
      <c r="E83" s="77"/>
      <c r="F83" s="55">
        <f t="shared" si="2"/>
        <v>207500</v>
      </c>
      <c r="G83" s="127" t="s">
        <v>126</v>
      </c>
      <c r="H83" s="127" t="s">
        <v>125</v>
      </c>
    </row>
    <row r="84" spans="1:8" ht="15" x14ac:dyDescent="0.2">
      <c r="A84" s="53">
        <v>56</v>
      </c>
      <c r="B84" s="6" t="s">
        <v>114</v>
      </c>
      <c r="C84" s="7" t="s">
        <v>60</v>
      </c>
      <c r="D84" s="9">
        <f>SUM(D82:D83)</f>
        <v>1156075</v>
      </c>
      <c r="E84" s="99">
        <f>SUM(E82:E83)</f>
        <v>150000</v>
      </c>
      <c r="F84" s="56">
        <f>SUM(D84:E84)</f>
        <v>1306075</v>
      </c>
      <c r="G84" s="156">
        <f>980000*7.2</f>
        <v>7056000</v>
      </c>
      <c r="H84" s="156">
        <f>980000</f>
        <v>980000</v>
      </c>
    </row>
    <row r="85" spans="1:8" ht="15" x14ac:dyDescent="0.2">
      <c r="A85" s="51">
        <v>57</v>
      </c>
      <c r="B85" s="6" t="s">
        <v>115</v>
      </c>
      <c r="C85" s="7" t="s">
        <v>61</v>
      </c>
      <c r="D85" s="80">
        <f>D58+D66+D79+D81+D84</f>
        <v>6604505</v>
      </c>
      <c r="E85" s="96">
        <f>E84+E81+E79+E66+E58</f>
        <v>980000</v>
      </c>
      <c r="F85" s="86">
        <f t="shared" si="2"/>
        <v>7584505</v>
      </c>
      <c r="G85" s="183">
        <f>SUM(G84:H84)</f>
        <v>8036000</v>
      </c>
      <c r="H85" s="184"/>
    </row>
    <row r="86" spans="1:8" ht="15.75" x14ac:dyDescent="0.2">
      <c r="A86" s="52">
        <v>58</v>
      </c>
      <c r="B86" s="12" t="s">
        <v>62</v>
      </c>
      <c r="C86" s="13" t="s">
        <v>93</v>
      </c>
      <c r="D86" s="14">
        <f>D49+D85</f>
        <v>43135095.780000001</v>
      </c>
      <c r="E86" s="103">
        <f>E49+E85</f>
        <v>1011881</v>
      </c>
      <c r="F86" s="58">
        <f t="shared" si="2"/>
        <v>44146976.780000001</v>
      </c>
      <c r="G86" s="185">
        <f>G85-F85</f>
        <v>451495</v>
      </c>
      <c r="H86" s="186"/>
    </row>
    <row r="87" spans="1:8" ht="15.75" x14ac:dyDescent="0.2">
      <c r="A87" s="49">
        <v>59</v>
      </c>
      <c r="B87" s="21" t="s">
        <v>140</v>
      </c>
      <c r="C87" s="128"/>
      <c r="D87" s="8">
        <f>30000/1.27</f>
        <v>23622.047244094487</v>
      </c>
      <c r="E87" s="129"/>
      <c r="F87" s="55">
        <f t="shared" si="2"/>
        <v>23622.047244094487</v>
      </c>
    </row>
    <row r="88" spans="1:8" ht="15.75" x14ac:dyDescent="0.2">
      <c r="A88" s="49">
        <v>60</v>
      </c>
      <c r="B88" s="4" t="s">
        <v>56</v>
      </c>
      <c r="C88" s="128"/>
      <c r="D88" s="8">
        <f>D87*0.27</f>
        <v>6377.9527559055123</v>
      </c>
      <c r="E88" s="129"/>
      <c r="F88" s="55">
        <f t="shared" si="2"/>
        <v>6377.9527559055123</v>
      </c>
    </row>
    <row r="89" spans="1:8" ht="15.75" x14ac:dyDescent="0.2">
      <c r="A89" s="51">
        <v>61</v>
      </c>
      <c r="B89" s="6" t="s">
        <v>116</v>
      </c>
      <c r="C89" s="128"/>
      <c r="D89" s="80">
        <f>SUM(D87:D88)</f>
        <v>30000</v>
      </c>
      <c r="E89" s="96">
        <f>SUM(E87:E88)</f>
        <v>0</v>
      </c>
      <c r="F89" s="86">
        <f t="shared" si="2"/>
        <v>30000</v>
      </c>
      <c r="G89" s="95"/>
      <c r="H89" s="95"/>
    </row>
    <row r="90" spans="1:8" ht="14.25" x14ac:dyDescent="0.2">
      <c r="A90" s="49">
        <v>62</v>
      </c>
      <c r="B90" s="21" t="s">
        <v>135</v>
      </c>
      <c r="C90" s="3" t="s">
        <v>136</v>
      </c>
      <c r="D90" s="5">
        <f>(D105+D102)/1.27</f>
        <v>6032644.8818897633</v>
      </c>
      <c r="E90" s="77"/>
      <c r="F90" s="55">
        <f t="shared" si="2"/>
        <v>6032644.8818897633</v>
      </c>
    </row>
    <row r="91" spans="1:8" ht="14.25" x14ac:dyDescent="0.2">
      <c r="A91" s="49">
        <v>63</v>
      </c>
      <c r="B91" s="4" t="s">
        <v>138</v>
      </c>
      <c r="C91" s="3" t="s">
        <v>137</v>
      </c>
      <c r="D91" s="5">
        <f>D90*0.27</f>
        <v>1628814.1181102362</v>
      </c>
      <c r="E91" s="77"/>
      <c r="F91" s="55">
        <f t="shared" si="2"/>
        <v>1628814.1181102362</v>
      </c>
    </row>
    <row r="92" spans="1:8" ht="15" x14ac:dyDescent="0.2">
      <c r="A92" s="51">
        <v>64</v>
      </c>
      <c r="B92" s="22" t="s">
        <v>141</v>
      </c>
      <c r="C92" s="7" t="s">
        <v>63</v>
      </c>
      <c r="D92" s="80">
        <f>D90+D91</f>
        <v>7661459</v>
      </c>
      <c r="E92" s="96">
        <v>0</v>
      </c>
      <c r="F92" s="86">
        <f t="shared" si="2"/>
        <v>7661459</v>
      </c>
    </row>
    <row r="93" spans="1:8" ht="16.5" thickBot="1" x14ac:dyDescent="0.25">
      <c r="A93" s="105">
        <v>65</v>
      </c>
      <c r="B93" s="106" t="s">
        <v>117</v>
      </c>
      <c r="C93" s="107" t="s">
        <v>64</v>
      </c>
      <c r="D93" s="109">
        <f>D86+D89+D92</f>
        <v>50826554.780000001</v>
      </c>
      <c r="E93" s="108">
        <f>E86+E92</f>
        <v>1011881</v>
      </c>
      <c r="F93" s="110">
        <f>SUM(D93:E93)</f>
        <v>51838435.780000001</v>
      </c>
    </row>
    <row r="94" spans="1:8" s="2" customFormat="1" ht="18.75" thickBot="1" x14ac:dyDescent="0.25">
      <c r="A94" s="23">
        <v>66</v>
      </c>
      <c r="B94" s="24" t="s">
        <v>118</v>
      </c>
      <c r="C94" s="47" t="s">
        <v>65</v>
      </c>
      <c r="D94" s="25">
        <f>D93</f>
        <v>50826554.780000001</v>
      </c>
      <c r="E94" s="104">
        <f>E93</f>
        <v>1011881</v>
      </c>
      <c r="F94" s="60">
        <f t="shared" si="2"/>
        <v>51838435.780000001</v>
      </c>
    </row>
    <row r="95" spans="1:8" ht="14.25" x14ac:dyDescent="0.2">
      <c r="D95" s="113">
        <f>D29-D94</f>
        <v>0.2199999988079071</v>
      </c>
      <c r="E95" s="95">
        <f>E29-E94</f>
        <v>0</v>
      </c>
      <c r="F95" s="115">
        <f>F29-F94</f>
        <v>0.2199999988079071</v>
      </c>
      <c r="G95" s="94"/>
    </row>
    <row r="96" spans="1:8" x14ac:dyDescent="0.2">
      <c r="C96" s="94"/>
      <c r="G96" s="95"/>
    </row>
    <row r="97" spans="2:6" ht="15.75" x14ac:dyDescent="0.25">
      <c r="B97" s="163" t="s">
        <v>147</v>
      </c>
      <c r="C97" s="163"/>
      <c r="D97" s="163"/>
    </row>
    <row r="98" spans="2:6" ht="15" x14ac:dyDescent="0.25">
      <c r="B98" s="136" t="s">
        <v>148</v>
      </c>
      <c r="C98" s="136"/>
      <c r="D98" s="137">
        <v>15000000</v>
      </c>
    </row>
    <row r="99" spans="2:6" ht="14.25" x14ac:dyDescent="0.2">
      <c r="B99" s="134" t="s">
        <v>151</v>
      </c>
      <c r="C99" s="134"/>
      <c r="D99" s="135">
        <f>10359593+1476894+31560+8521</f>
        <v>11876568</v>
      </c>
    </row>
    <row r="100" spans="2:6" ht="14.25" x14ac:dyDescent="0.2">
      <c r="B100" s="134" t="s">
        <v>149</v>
      </c>
      <c r="C100" s="134"/>
      <c r="D100" s="135">
        <f>319632+142341</f>
        <v>461973</v>
      </c>
    </row>
    <row r="101" spans="2:6" ht="14.25" x14ac:dyDescent="0.2">
      <c r="B101" s="138" t="s">
        <v>152</v>
      </c>
      <c r="C101" s="138"/>
      <c r="D101" s="139">
        <f>SUM(D99:D100)</f>
        <v>12338541</v>
      </c>
    </row>
    <row r="102" spans="2:6" ht="14.25" x14ac:dyDescent="0.2">
      <c r="B102" s="134" t="s">
        <v>150</v>
      </c>
      <c r="C102" s="134"/>
      <c r="D102" s="135">
        <f>372500+112198+113950+11789+13132+4295267+49271+213671+265350+102218+34292+11837+51940+225671+1690+4325+19940+170000+195949+3183+19604+705000</f>
        <v>6992777</v>
      </c>
    </row>
    <row r="103" spans="2:6" ht="14.25" x14ac:dyDescent="0.2">
      <c r="B103" s="138" t="s">
        <v>153</v>
      </c>
      <c r="C103" s="138"/>
      <c r="D103" s="139">
        <f>D101+D102</f>
        <v>19331318</v>
      </c>
      <c r="F103" s="95"/>
    </row>
    <row r="104" spans="2:6" ht="14.25" x14ac:dyDescent="0.2">
      <c r="B104" s="134" t="s">
        <v>162</v>
      </c>
      <c r="C104" s="134"/>
      <c r="D104" s="135">
        <v>668682</v>
      </c>
      <c r="F104" s="95"/>
    </row>
    <row r="105" spans="2:6" ht="14.25" x14ac:dyDescent="0.2">
      <c r="B105" s="138" t="s">
        <v>160</v>
      </c>
      <c r="C105" s="138"/>
      <c r="D105" s="139">
        <v>668682</v>
      </c>
      <c r="F105" s="95"/>
    </row>
    <row r="106" spans="2:6" ht="14.25" x14ac:dyDescent="0.2">
      <c r="B106" s="138" t="s">
        <v>161</v>
      </c>
      <c r="C106" s="138"/>
      <c r="D106" s="139">
        <f>D103+D105</f>
        <v>20000000</v>
      </c>
      <c r="F106" s="95"/>
    </row>
    <row r="107" spans="2:6" ht="15" x14ac:dyDescent="0.25">
      <c r="B107" s="136" t="s">
        <v>163</v>
      </c>
      <c r="C107" s="136"/>
      <c r="D107" s="137">
        <f>D98-D106</f>
        <v>-5000000</v>
      </c>
    </row>
    <row r="108" spans="2:6" x14ac:dyDescent="0.2">
      <c r="D108" s="95"/>
    </row>
  </sheetData>
  <mergeCells count="13">
    <mergeCell ref="H50:H51"/>
    <mergeCell ref="B97:D97"/>
    <mergeCell ref="B3:B4"/>
    <mergeCell ref="E5:E6"/>
    <mergeCell ref="F5:F6"/>
    <mergeCell ref="A30:F30"/>
    <mergeCell ref="A5:A6"/>
    <mergeCell ref="B5:B6"/>
    <mergeCell ref="C5:C6"/>
    <mergeCell ref="D5:D6"/>
    <mergeCell ref="G82:H82"/>
    <mergeCell ref="G85:H85"/>
    <mergeCell ref="G86:H86"/>
  </mergeCells>
  <printOptions horizontalCentered="1"/>
  <pageMargins left="0.11811023622047245" right="0.11811023622047245" top="0.78740157480314965" bottom="0.15748031496062992" header="0.31496062992125984" footer="0.31496062992125984"/>
  <pageSetup paperSize="9" scale="56" orientation="portrait" horizontalDpi="4294967292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Eredeti ei-k</vt:lpstr>
      <vt:lpstr>'Eredeti ei-k'!Nyomtatási_terület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Jegyzo</cp:lastModifiedBy>
  <cp:lastPrinted>2019-03-05T10:40:09Z</cp:lastPrinted>
  <dcterms:created xsi:type="dcterms:W3CDTF">2016-10-11T06:21:58Z</dcterms:created>
  <dcterms:modified xsi:type="dcterms:W3CDTF">2019-03-29T08:31:44Z</dcterms:modified>
</cp:coreProperties>
</file>