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11640" activeTab="12"/>
  </bookViews>
  <sheets>
    <sheet name="1." sheetId="1" r:id="rId1"/>
    <sheet name="2." sheetId="2" r:id="rId2"/>
    <sheet name="Normatíva 3.mell" sheetId="3" r:id="rId3"/>
    <sheet name="4." sheetId="4" r:id="rId4"/>
    <sheet name="5.-6." sheetId="5" r:id="rId5"/>
    <sheet name="7.A" sheetId="6" r:id="rId6"/>
    <sheet name="7.B" sheetId="7" r:id="rId7"/>
    <sheet name="8." sheetId="8" r:id="rId8"/>
    <sheet name="9." sheetId="9" r:id="rId9"/>
    <sheet name="10." sheetId="10" r:id="rId10"/>
    <sheet name="11." sheetId="11" r:id="rId11"/>
    <sheet name="12." sheetId="12" r:id="rId12"/>
    <sheet name="13." sheetId="13" r:id="rId13"/>
    <sheet name="Munka12" sheetId="14" r:id="rId14"/>
  </sheets>
  <externalReferences>
    <externalReference r:id="rId17"/>
  </externalReferences>
  <definedNames>
    <definedName name="_xlnm.Print_Area" localSheetId="10">'11.'!$A$1:$H$35</definedName>
    <definedName name="_xlnm.Print_Area" localSheetId="6">'7.B'!$A$1:$N$48</definedName>
    <definedName name="_xlnm.Print_Area" localSheetId="7">'8.'!$A$1:$F$20</definedName>
  </definedNames>
  <calcPr fullCalcOnLoad="1"/>
</workbook>
</file>

<file path=xl/sharedStrings.xml><?xml version="1.0" encoding="utf-8"?>
<sst xmlns="http://schemas.openxmlformats.org/spreadsheetml/2006/main" count="671" uniqueCount="383">
  <si>
    <t>1.</t>
  </si>
  <si>
    <t>2.</t>
  </si>
  <si>
    <t>3.</t>
  </si>
  <si>
    <t>5.</t>
  </si>
  <si>
    <t>6.</t>
  </si>
  <si>
    <t>8.</t>
  </si>
  <si>
    <t>10.</t>
  </si>
  <si>
    <t>11.</t>
  </si>
  <si>
    <t>12.</t>
  </si>
  <si>
    <t>13.</t>
  </si>
  <si>
    <t>Sor-szám</t>
  </si>
  <si>
    <t>Munkaadókat terhelő járulékok és szociális hozzájárulási adó</t>
  </si>
  <si>
    <t>Egyéb működési célú kiadások</t>
  </si>
  <si>
    <t>Felújítások</t>
  </si>
  <si>
    <t>4.</t>
  </si>
  <si>
    <t>7.</t>
  </si>
  <si>
    <t>Bevételek</t>
  </si>
  <si>
    <t>Kiadások</t>
  </si>
  <si>
    <t>Megnevezés</t>
  </si>
  <si>
    <t>Személyi juttatások</t>
  </si>
  <si>
    <t>Dologi kiadások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</si>
  <si>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</si>
  <si>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</si>
  <si>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</si>
  <si>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</si>
  <si>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</si>
  <si>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</si>
  <si>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</si>
  <si>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</si>
  <si>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</si>
  <si>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</si>
  <si>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Hernádnémeti Önkormányzat adósságot keletkeztető ügyletekből és kezességvállalásokból fennálló kötelezettségei</t>
  </si>
  <si>
    <t>Ezer forintban !</t>
  </si>
  <si>
    <t>MEGNEVEZÉS</t>
  </si>
  <si>
    <t>Évek</t>
  </si>
  <si>
    <t>Összesen
(7=3+4+5+6)</t>
  </si>
  <si>
    <t>ÖSSZES KÖTELEZETTSÉG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</si>
  <si>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</si>
  <si>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</si>
  <si>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</si>
  <si>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</si>
  <si>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</si>
  <si>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</si>
  <si>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</si>
  <si>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</si>
  <si>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</si>
  <si>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</si>
  <si>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</si>
  <si>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</si>
  <si>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</si>
  <si>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</si>
  <si>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</si>
  <si>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</si>
  <si>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</si>
  <si>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</si>
  <si>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</si>
  <si>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</si>
  <si>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</si>
  <si>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</si>
  <si>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</si>
  <si>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</si>
  <si>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</si>
  <si>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</si>
  <si>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</si>
  <si>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Ellátottak pénzbeli juttatása</t>
  </si>
  <si>
    <t>Kiadások összesen:</t>
  </si>
  <si>
    <t>Egyenleg</t>
  </si>
  <si>
    <t>2. melléklet</t>
  </si>
  <si>
    <t>12. melléklet</t>
  </si>
  <si>
    <t>4. melléklet</t>
  </si>
  <si>
    <t>5. melléklet</t>
  </si>
  <si>
    <t>11. melléklet</t>
  </si>
  <si>
    <t>6. melléklet</t>
  </si>
  <si>
    <t>Az önkormányzatnak jelenleg nincs adóságállománya.</t>
  </si>
  <si>
    <t>Önkormányzat</t>
  </si>
  <si>
    <t>Hivatal</t>
  </si>
  <si>
    <t>a) Működési</t>
  </si>
  <si>
    <t>b) Felhalmozási</t>
  </si>
  <si>
    <t>Intézményfinanszírozás</t>
  </si>
  <si>
    <t>Összes kiadás</t>
  </si>
  <si>
    <t>I.Együtt</t>
  </si>
  <si>
    <t>II.Együtt</t>
  </si>
  <si>
    <t>III.Együtt</t>
  </si>
  <si>
    <t>II.Önként vállalt feladat</t>
  </si>
  <si>
    <t>III.Állami (államigazgatási) feladat</t>
  </si>
  <si>
    <t>I.Kötelező feladat (2011. évi CLXXXIX. törvény 13.§-a alapján)</t>
  </si>
  <si>
    <t>a) Működési ( jegyző hatáskörében lévő segélyek)</t>
  </si>
  <si>
    <t>Beruházások</t>
  </si>
  <si>
    <t>Egyéb felhalmozási kiadások</t>
  </si>
  <si>
    <t>Finanszírozási kiadások</t>
  </si>
  <si>
    <t xml:space="preserve">                  1. melléklet</t>
  </si>
  <si>
    <t xml:space="preserve">  BEVÉTELEK JOGCÍMEI</t>
  </si>
  <si>
    <t xml:space="preserve">Önkormányzat </t>
  </si>
  <si>
    <t xml:space="preserve">Mindösszesen </t>
  </si>
  <si>
    <t xml:space="preserve">B112. Települési önk. egyes köznevelési támogatás </t>
  </si>
  <si>
    <t>B113. Települési önk. szociális, gyermekjóléti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</si>
  <si>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</si>
  <si>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</si>
  <si>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</si>
  <si>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</si>
  <si>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</si>
  <si>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</si>
  <si>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</si>
  <si>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B1. Működési célú támogatások államázt.-on belülről összesen 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</si>
  <si>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</si>
  <si>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</si>
  <si>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</si>
  <si>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</si>
  <si>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 xml:space="preserve">B404. Tulajdonosi bevételek </t>
  </si>
  <si>
    <t xml:space="preserve">B405. Ellátási díjak 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</si>
  <si>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</si>
  <si>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</si>
  <si>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</si>
  <si>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</si>
  <si>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</si>
  <si>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</si>
  <si>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</si>
  <si>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</si>
  <si>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célú átvett pénzeszközök </t>
  </si>
  <si>
    <t xml:space="preserve">B6. Működési célú átvett péneszközök összesen </t>
  </si>
  <si>
    <t xml:space="preserve">MŰKÖDÉSI KÖLTSÉGVETÉSI BEVÉTELEK ÖSSZESEN (B1.+B3.+B4.+B.6.) </t>
  </si>
  <si>
    <t xml:space="preserve">B811. Hitel-, és kölcsönfelvétel államháztartáson kívülről </t>
  </si>
  <si>
    <t>B812. Belföldi értékpapírok bevételei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</si>
  <si>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</si>
  <si>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</si>
  <si>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</si>
  <si>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B816. Központi, irányíító szervi támogatás </t>
  </si>
  <si>
    <t>B817. Betétek megszüntetése</t>
  </si>
  <si>
    <t>B8. Finaszírozási bevételek összesen (B811. … +B817.)</t>
  </si>
  <si>
    <t xml:space="preserve">MŰKÖDÉSI BEVÉTELEK MINDÖSSZESEN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</si>
  <si>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</si>
  <si>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</si>
  <si>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</si>
  <si>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</si>
  <si>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</si>
  <si>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</si>
  <si>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</si>
  <si>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</si>
  <si>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</si>
  <si>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</si>
  <si>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</si>
  <si>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</si>
  <si>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</si>
  <si>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</si>
  <si>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</si>
  <si>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 xml:space="preserve">B7. Felhalmozási célú átvett pénzeszközök </t>
  </si>
  <si>
    <t>FELHALMOZÁSI KÖLTSÉGVETÉSI BEVÉTELEK ÖSSZESEN (B2.+B5.+B7.)</t>
  </si>
  <si>
    <t>FELHALMOZÁSI BEVÉTELEK MINDÖSSZESEN</t>
  </si>
  <si>
    <t xml:space="preserve">BEVÉTELEK MINDÖSSZESEN </t>
  </si>
  <si>
    <t>HERNÁDNÉMETI ÖNKORMÁNYZAT KÖLTSÉGVETÉS MÉRLEGE</t>
  </si>
  <si>
    <t xml:space="preserve"> </t>
  </si>
  <si>
    <t xml:space="preserve">Bevétel </t>
  </si>
  <si>
    <t>Kiadás</t>
  </si>
  <si>
    <t xml:space="preserve">Megnevezés </t>
  </si>
  <si>
    <t xml:space="preserve">B1. Működési célú támogatások államháztartáson belülről </t>
  </si>
  <si>
    <t>K1. Személyi juttatás</t>
  </si>
  <si>
    <t xml:space="preserve">B3. Közhatalmi bevételek </t>
  </si>
  <si>
    <t xml:space="preserve">K2. Munkaadót terhelő járulékok és szociális hozzájárulási adó </t>
  </si>
  <si>
    <t xml:space="preserve">B4. Működési bevételek </t>
  </si>
  <si>
    <t xml:space="preserve">K3. Dologi kiadások </t>
  </si>
  <si>
    <t>B6. Működési célú átvett pénzeszközök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</si>
  <si>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</si>
  <si>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</si>
  <si>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</si>
  <si>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</si>
  <si>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BEVÉTELEK ÖSSZESEN (B1+B3+B4+B6)</t>
  </si>
  <si>
    <t>A. MŰKÖDÉSI KÖLTSÉGVETÉSI KIADÁSOK ÖSSZESEN (K1. …+K5.)</t>
  </si>
  <si>
    <t xml:space="preserve">B. FINANSZÍROZÁSI BEVÉTELEK (B8.) ÖSSZESEN </t>
  </si>
  <si>
    <t>B. FINASZÍROZÁSI KIADÁSOK (K9.) ÖSSZESEN</t>
  </si>
  <si>
    <t>C. MŰKÖDÉSI BEVÉTELEK MINDÖSSZESEN (A+B)</t>
  </si>
  <si>
    <t xml:space="preserve">C. MŰKÖDÉSI KIADÁSOK MINDÖSSZESEN (A+B) </t>
  </si>
  <si>
    <t xml:space="preserve">B2. Felhalmozási célú támogatások államháztartáson belülről </t>
  </si>
  <si>
    <t xml:space="preserve">K6. Beruházások </t>
  </si>
  <si>
    <t xml:space="preserve">B5. Felhalmozási bevételek </t>
  </si>
  <si>
    <t xml:space="preserve">K7. Felújítások </t>
  </si>
  <si>
    <t xml:space="preserve">K8. Egyéb felhalmozási célú kiadások </t>
  </si>
  <si>
    <t>D. FELHALMOZÁSI KÖLTSÉGVETÉSI BEVÉTELEK ÖSSZESEN (B2.+B5.+B7.)</t>
  </si>
  <si>
    <t>D. FELHALMOZÁSI KÖLTSÉGVETÉSI KIADÁSOK ÖSSZESEN (K6. …+K8.)</t>
  </si>
  <si>
    <t xml:space="preserve">E. FINANSZÍROZÁSI BEVÉTELEK (B8.) ÖSSZESEN </t>
  </si>
  <si>
    <t>E. FINANSZÍROZÁSI KIADÁSOK (K9.) ÖSSZESEN</t>
  </si>
  <si>
    <t xml:space="preserve">Ebből: B813. Maradvány igénybevétele </t>
  </si>
  <si>
    <t>F. FELHALMOZÁSI BEVÉTELEK MINDÖSSZESEN (D+E)</t>
  </si>
  <si>
    <t xml:space="preserve">F. FELHALMOZÁSI KIADÁSOK MINDÖSSZESEN (D+E) </t>
  </si>
  <si>
    <t>G. KÖLTSÉGVETÉSI BEVÉTELEK ÖSSZESEN (A+D)</t>
  </si>
  <si>
    <t>G. KÖLTSÉGVETÉSI KIADÁSOK ÖSSZESEN (A+D)</t>
  </si>
  <si>
    <t>H. FINANSZÍROZÁSI BEVÉTELEK ÖSSZESEN (B+E)</t>
  </si>
  <si>
    <t>H. FINANSZÍROZÁSI KIADÁSOK ÖSSZESEN (B+E)</t>
  </si>
  <si>
    <t>I. BEVÉTELEK MINDÖSSZESEN (C+F)</t>
  </si>
  <si>
    <t>I. KIADÁSOK MINDÖSSZESEN (C+F)</t>
  </si>
  <si>
    <t>Hernádnémeti Önkormányzat működési célú bevételek és kiadások valamint a felhalmozási bevételek és kiadások mérlege</t>
  </si>
  <si>
    <t xml:space="preserve">Kötelező feladatok </t>
  </si>
  <si>
    <t xml:space="preserve">Önként vállalt feladat </t>
  </si>
  <si>
    <t xml:space="preserve">Állami (államigazg.) feladat </t>
  </si>
  <si>
    <t xml:space="preserve">MINDÖSSZESEN </t>
  </si>
  <si>
    <t>MINDÖSSZESEN</t>
  </si>
  <si>
    <t xml:space="preserve">K.6. Beruházási előirányzat célonkénti részletezése </t>
  </si>
  <si>
    <t xml:space="preserve">       Ezer Ft-ban</t>
  </si>
  <si>
    <t>Beruházási feladat</t>
  </si>
  <si>
    <t xml:space="preserve">Előirányzat összege </t>
  </si>
  <si>
    <t>Beruházás összesen</t>
  </si>
  <si>
    <t>9. melléklet</t>
  </si>
  <si>
    <t xml:space="preserve">K.7. Felújítási előirányzat célonkénti részletezése </t>
  </si>
  <si>
    <t xml:space="preserve"> Felújítási cél</t>
  </si>
  <si>
    <t>Felújítás összesen</t>
  </si>
  <si>
    <t>8. melléklet</t>
  </si>
  <si>
    <t>2017.</t>
  </si>
  <si>
    <t>2018.</t>
  </si>
  <si>
    <t>Több éves kihatással járó döntések</t>
  </si>
  <si>
    <t xml:space="preserve">  számszerűsítése</t>
  </si>
  <si>
    <t xml:space="preserve">                </t>
  </si>
  <si>
    <t xml:space="preserve">     Ezer Ft-ban</t>
  </si>
  <si>
    <t>2017. év</t>
  </si>
  <si>
    <t>2018. év</t>
  </si>
  <si>
    <t>Hitel törlesztés</t>
  </si>
  <si>
    <t>Kötvénybeváltás kiadásai</t>
  </si>
  <si>
    <t>………..…………… beruházás</t>
  </si>
  <si>
    <t xml:space="preserve">………..…………… felújítás </t>
  </si>
  <si>
    <t>……. pénzügyi lízingből eredő kötelezettség</t>
  </si>
  <si>
    <t xml:space="preserve">Összesen </t>
  </si>
  <si>
    <t>2019. év</t>
  </si>
  <si>
    <t xml:space="preserve">KIMUTATÁS </t>
  </si>
  <si>
    <t xml:space="preserve">a közvetett támogatások tervezett összegéről </t>
  </si>
  <si>
    <t xml:space="preserve">Ezer Ft-ban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</si>
  <si>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</si>
  <si>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</si>
  <si>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</si>
  <si>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</si>
  <si>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</si>
  <si>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Ebből: 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</si>
  <si>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</si>
  <si>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</si>
  <si>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</si>
  <si>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</si>
  <si>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</si>
  <si>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</si>
  <si>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</si>
  <si>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</si>
  <si>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</si>
  <si>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</si>
  <si>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</si>
  <si>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</si>
  <si>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</si>
  <si>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</si>
  <si>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</si>
  <si>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A költségvetési évet követő három év tervezett előirányzatainak keretszámai főbb csoportokban </t>
  </si>
  <si>
    <t>Előirányzat összege</t>
  </si>
  <si>
    <t>BEVÉTELEK JOGCÍMEI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</si>
  <si>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</si>
  <si>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</si>
  <si>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</si>
  <si>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</si>
  <si>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</si>
  <si>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</si>
  <si>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</si>
  <si>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</si>
  <si>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</si>
  <si>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</si>
  <si>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</si>
  <si>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</si>
  <si>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Év összesen</t>
  </si>
  <si>
    <t>Nyitó pénzeszköz</t>
  </si>
  <si>
    <t>TÁRGYHAVI EGYENLEG</t>
  </si>
  <si>
    <t>HALMOZOTT EGYENLEG</t>
  </si>
  <si>
    <t>7/B melléklet</t>
  </si>
  <si>
    <t>13.  melléklet</t>
  </si>
  <si>
    <t>EURÓPAI UNIÓS TÁMOGATÁSSAL MEGVALÓSULÓ PROJEKTEK BEVÉTELEI ÉS KIADÁSAI</t>
  </si>
  <si>
    <t>Hernádnémeti Nagyközség Önkormányzatának nincs több évre kihatással járó döntése.</t>
  </si>
  <si>
    <t>2020. év</t>
  </si>
  <si>
    <t>Kerékpárút építése</t>
  </si>
  <si>
    <t>2019.</t>
  </si>
  <si>
    <t>7/A melléklet</t>
  </si>
  <si>
    <t>Egészségház építése</t>
  </si>
  <si>
    <t>TOP 3.1.1-15 "Kerékpárút fejlesztése Hernádnémetiben"</t>
  </si>
  <si>
    <t>TOP 4.2.1-15 "Idősek nappali ellátása Hernádnémetiben"</t>
  </si>
  <si>
    <t>G. KÖLTSÉGVETÉSI BEVÉTELEK ÖSSZESEN (A+B+D)</t>
  </si>
  <si>
    <t>2021. év</t>
  </si>
  <si>
    <t>2022. év után</t>
  </si>
  <si>
    <t>2020.</t>
  </si>
  <si>
    <t>2019. után</t>
  </si>
  <si>
    <t>K5. Egyéb működési célú kiadások Társulás</t>
  </si>
  <si>
    <t>K5. Egyéb működési célú kiadások ÁH-n kívűlre</t>
  </si>
  <si>
    <t>K5. Egyéb működési célú kiadások  ÁH-n kívűlre</t>
  </si>
  <si>
    <t>K5. Egyéb működési célú kiadások Társulásnak, Hivatalnak</t>
  </si>
  <si>
    <t>TOP 4.1.1-15 "Egészségügyi alapellátás - orvosi és fogorvosi rendelő - infrastruktúrális fejlesztése Hernádnémetiben"</t>
  </si>
  <si>
    <t xml:space="preserve"> Ft-ban</t>
  </si>
  <si>
    <t xml:space="preserve">     A 2018. évi bevételi előirányzatok intézményenként és összesen</t>
  </si>
  <si>
    <t>B111. A helyi önkormányzatok működésének általános támogatása összesen</t>
  </si>
  <si>
    <t>B2. Felhalmozási célú támogatások államháztartáson belülről</t>
  </si>
  <si>
    <t xml:space="preserve">        Ft-ban</t>
  </si>
  <si>
    <t xml:space="preserve">       Ft-ban</t>
  </si>
  <si>
    <t>Idősek nappali ellátása épület felújítás</t>
  </si>
  <si>
    <t>Esély otthon, lakások felújítása</t>
  </si>
  <si>
    <t>Előirányzat-felhasználási terv
2018. évre</t>
  </si>
  <si>
    <t>Adatok  forintban</t>
  </si>
  <si>
    <t>a) Működési (Társadalmi szervezetek támogatása, BURSA,  Gyerekház)</t>
  </si>
  <si>
    <t xml:space="preserve">         Ft-ban</t>
  </si>
  <si>
    <t>EFOP 1.2.11-16-2017-00013 Esély Otthon</t>
  </si>
  <si>
    <t>EFOP-3.7.3-16-2017-00294   Egész életen át tartó tanuláshoz hozzáférés</t>
  </si>
  <si>
    <t>Hernádnémeti Önkormányzat Likviditási terve  2018. év</t>
  </si>
  <si>
    <t>Jogcím megnevezése</t>
  </si>
  <si>
    <t>Fajlagos összeg</t>
  </si>
  <si>
    <t>Mutató</t>
  </si>
  <si>
    <t>Forint</t>
  </si>
  <si>
    <t>Önkormányzati hivatal működésének támogatása - elismert hivatali létszám alapján</t>
  </si>
  <si>
    <t>I.1.b Település-üzemeltetéshez kapcsolódó feladatellátás támogatása</t>
  </si>
  <si>
    <t/>
  </si>
  <si>
    <t>I.1. jogcímekhez kapcsolódó kiegészítés</t>
  </si>
  <si>
    <t>Polgármesteri illetmény támogatása</t>
  </si>
  <si>
    <t>II.1. Óvodapedagógusok, és az óvodapedagógusok nevelő munkáját közvetlenül segítők bértámogatása</t>
  </si>
  <si>
    <t>2019. évben 8 hónapra - óvoda napi nyitvatartási ideje eléri a nyolc órát</t>
  </si>
  <si>
    <t>Óvodapedagógusok elismert létszáma</t>
  </si>
  <si>
    <t>pedagógus szakképzettséggel nem rendelkező, óvodapedagógusok nevelő munkáját közvetlenül segítők száma a Köznev. tv. 2. melléklete szerint</t>
  </si>
  <si>
    <t>pedagógus szakképzettséggel rendelkező, óvodapedagógusok nevelő munkáját közvetlenül segítők száma a Köznev. tv. 2. melléklete szerint</t>
  </si>
  <si>
    <t>2019. évben 4 hónapra - óvoda napi nyitvatartási ideje eléri a nyolc órát</t>
  </si>
  <si>
    <t>II.2. Óvodaműködtetési támogatás</t>
  </si>
  <si>
    <t>Óvoda napi nyitvatartási ideje eléri a nyolc órát</t>
  </si>
  <si>
    <t>Óvoda napi nyitvatartási ideje nem éri el a nyolc órát, de eléri a hat órát</t>
  </si>
  <si>
    <t>II.4. Kiegészítő támogatás az óvodapedagógusok minősítéséből adódó többletkiadásokhoz</t>
  </si>
  <si>
    <t>Alapfokozatú végzettségű pedagógus II. kategóriába sorolt óvodapedagógusok kiegészítő támogatása, akik a minősítést 2016. december 31-éig szerezték meg</t>
  </si>
  <si>
    <t>A települési önkormányzatok szociális feladatainak egyéb támogatása</t>
  </si>
  <si>
    <t>Család- és gyermekjóléti szolgálat</t>
  </si>
  <si>
    <t>szociális étkeztetés - társulás által történő feladatellátás</t>
  </si>
  <si>
    <t>házi segítségnyújtás- szociális segítés</t>
  </si>
  <si>
    <t>házi segítségnyújtás- személyi gondozás -  társulás által történő feladatellátás</t>
  </si>
  <si>
    <t>III.3.f Időskorúak nappali intézményi ellátása</t>
  </si>
  <si>
    <t>időskorúak nappali intézményi ellátása</t>
  </si>
  <si>
    <t>A finanszírozás szempontjából elismert dolgozók bértámogatása</t>
  </si>
  <si>
    <t>Gyermekétkeztetés üzemeltetési támogatása</t>
  </si>
  <si>
    <t>III.6. A rászoruló gyermekek szünidei étkeztetésének támogatása</t>
  </si>
  <si>
    <t>A rászoruló gyermekek szünidei étkeztetésének támogatása</t>
  </si>
  <si>
    <t>A finanszírozás szempontjából elismert szakmai dolgozók bértámogatása: felsőfokú végzettségű kisgyermeknevelők, szaktanácsadók</t>
  </si>
  <si>
    <t>A finanszírozás szempontjából elismert szakmai dolgozók bértámogatása: bölcsődei dajkák, középfokú végzettségű kisgyermeknevelők, szaktanácsadók</t>
  </si>
  <si>
    <t>Bölcsődei üzemeltetési támogatás</t>
  </si>
  <si>
    <t>Könyvtári, közművelődési és múzeumi feladatok támogatása</t>
  </si>
  <si>
    <t>Települési önkormányzatok nyilvános könyvtári és a közművelődési feladatainak támogatása</t>
  </si>
  <si>
    <t>Közutak fenntartásának támogatása</t>
  </si>
  <si>
    <t xml:space="preserve">A zöldterület-gazdálkodással kapcsolatos feladatok ellátásának támogatása </t>
  </si>
  <si>
    <t xml:space="preserve">Közvilágítás fenntartásának támogatása </t>
  </si>
  <si>
    <t xml:space="preserve">Köztemető fenntartással kapcsolatos feladatok támogatása </t>
  </si>
  <si>
    <t xml:space="preserve">Egyéb önkormányzati feladatok támogatása </t>
  </si>
  <si>
    <t xml:space="preserve">A települési önkormányzatok működésének támogatása </t>
  </si>
  <si>
    <t>9.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</si>
  <si>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</si>
  <si>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</si>
  <si>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</si>
  <si>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</si>
  <si>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</si>
  <si>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</si>
  <si>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</si>
  <si>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</si>
  <si>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</si>
  <si>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</si>
  <si>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</si>
  <si>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</si>
  <si>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</si>
  <si>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</si>
  <si>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</si>
  <si>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</si>
  <si>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</si>
  <si>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</si>
  <si>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</si>
  <si>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</si>
  <si>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</si>
  <si>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</si>
  <si>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</si>
  <si>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</si>
  <si>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</si>
  <si>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</si>
  <si>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</si>
  <si>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</si>
  <si>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A helyi önkormányzatok működésének általános támogatása összesen 1-10. sorig</t>
  </si>
  <si>
    <t>A települési önkormányzatok egyes köznevelési feladatainak támogatása 15-29. sorig</t>
  </si>
  <si>
    <t>III.3. Egyes szociális és gyermekjóléti feladatok támogatása     33-38.sorig</t>
  </si>
  <si>
    <t>III.5. Gyermekétkeztetés támogatása 40+41 sor</t>
  </si>
  <si>
    <t>III.7. Bölcsőde, mini bölcsőde támogatása 45-47. sorig</t>
  </si>
  <si>
    <t>A települési önkormányzatok szociális, gyermekjóléti és gyermekétkeztetési feladatainak támogatása 31+32+39+43+44</t>
  </si>
  <si>
    <t>Költségvetési kiadások kötelező, önként vállalt valamint államigazgatási megbontásban</t>
  </si>
  <si>
    <t>Elvonások és befizetések</t>
  </si>
  <si>
    <t>Elvonások és befizetsek</t>
  </si>
  <si>
    <t>Szennyvíz hálózat felújítás, Borsodvíz által</t>
  </si>
  <si>
    <t>áthúzódó bérkompenzáció</t>
  </si>
  <si>
    <t>Alapfokozatú végzettségű pedagógus II. kategóriába sorolt óvodapedagógusok kiegészítő támogatása, akik a minősítést 2018. január 1-jei átsorolássalszerezték meg</t>
  </si>
  <si>
    <t>Alapfokozatú végzettségű mesterpedagógus kategóriába sorolt óvodapedagógusok kiegészítő támogatása, akik a minősítést 2018. január 1-jei átsorolássalszerezték meg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</si>
</sst>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_-* #,##0\ _F_t_-;\-* #,##0\ _F_t_-;_-* &quot;-&quot;??\ _F_t_-;_-@_-"/>
    <numFmt numFmtId="168" formatCode="#,##0.0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i/>
      <sz val="8"/>
      <name val="Times New Roman CE"/>
      <family val="0"/>
    </font>
    <font>
      <b/>
      <sz val="9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 CE"/>
      <family val="0"/>
    </font>
    <font>
      <i/>
      <sz val="8"/>
      <name val="Arial CE"/>
      <family val="0"/>
    </font>
    <font>
      <b/>
      <sz val="10"/>
      <name val="Arial CE"/>
      <family val="2"/>
    </font>
    <font>
      <sz val="10"/>
      <name val="Arial CE"/>
      <family val="0"/>
    </font>
    <font>
      <sz val="9"/>
      <color indexed="8"/>
      <name val="Arial CE"/>
      <family val="0"/>
    </font>
    <font>
      <sz val="12"/>
      <name val="Arial CE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1"/>
      <name val="Arial CE"/>
      <family val="0"/>
    </font>
    <font>
      <sz val="11"/>
      <name val="Times New Roman CE"/>
      <family val="0"/>
    </font>
    <font>
      <b/>
      <sz val="11"/>
      <name val="Arial CE"/>
      <family val="0"/>
    </font>
    <font>
      <sz val="11"/>
      <color indexed="8"/>
      <name val="Arial CE"/>
      <family val="0"/>
    </font>
    <font>
      <b/>
      <sz val="1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19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2" fillId="0" borderId="10" xfId="0" applyFont="1" applyFill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vertical="center"/>
      <protection/>
    </xf>
    <xf numFmtId="3" fontId="18" fillId="0" borderId="14" xfId="0" applyNumberFormat="1" applyFont="1" applyFill="1" applyBorder="1" applyAlignment="1" applyProtection="1">
      <alignment vertical="center"/>
      <protection locked="0"/>
    </xf>
    <xf numFmtId="3" fontId="18" fillId="0" borderId="15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18" fillId="0" borderId="16" xfId="0" applyNumberFormat="1" applyFont="1" applyFill="1" applyBorder="1" applyAlignment="1" applyProtection="1">
      <alignment vertical="center"/>
      <protection/>
    </xf>
    <xf numFmtId="3" fontId="18" fillId="0" borderId="17" xfId="0" applyNumberFormat="1" applyFont="1" applyFill="1" applyBorder="1" applyAlignment="1" applyProtection="1">
      <alignment vertical="center"/>
      <protection locked="0"/>
    </xf>
    <xf numFmtId="3" fontId="18" fillId="0" borderId="18" xfId="0" applyNumberFormat="1" applyFont="1" applyFill="1" applyBorder="1" applyAlignment="1" applyProtection="1">
      <alignment vertical="center"/>
      <protection/>
    </xf>
    <xf numFmtId="49" fontId="18" fillId="0" borderId="19" xfId="0" applyNumberFormat="1" applyFont="1" applyFill="1" applyBorder="1" applyAlignment="1" applyProtection="1">
      <alignment vertical="center"/>
      <protection locked="0"/>
    </xf>
    <xf numFmtId="3" fontId="18" fillId="0" borderId="20" xfId="0" applyNumberFormat="1" applyFont="1" applyFill="1" applyBorder="1" applyAlignment="1" applyProtection="1">
      <alignment vertical="center"/>
      <protection locked="0"/>
    </xf>
    <xf numFmtId="49" fontId="22" fillId="0" borderId="21" xfId="0" applyNumberFormat="1" applyFont="1" applyFill="1" applyBorder="1" applyAlignment="1" applyProtection="1">
      <alignment vertical="center"/>
      <protection/>
    </xf>
    <xf numFmtId="3" fontId="18" fillId="0" borderId="22" xfId="0" applyNumberFormat="1" applyFont="1" applyFill="1" applyBorder="1" applyAlignment="1" applyProtection="1">
      <alignment vertical="center"/>
      <protection/>
    </xf>
    <xf numFmtId="3" fontId="18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8" fillId="0" borderId="16" xfId="0" applyNumberFormat="1" applyFont="1" applyFill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 applyProtection="1">
      <alignment vertical="center"/>
      <protection/>
    </xf>
    <xf numFmtId="0" fontId="25" fillId="0" borderId="0" xfId="55">
      <alignment/>
      <protection/>
    </xf>
    <xf numFmtId="0" fontId="26" fillId="0" borderId="0" xfId="55" applyFont="1">
      <alignment/>
      <protection/>
    </xf>
    <xf numFmtId="3" fontId="26" fillId="0" borderId="17" xfId="55" applyNumberFormat="1" applyFont="1" applyBorder="1">
      <alignment/>
      <protection/>
    </xf>
    <xf numFmtId="0" fontId="25" fillId="0" borderId="17" xfId="55" applyBorder="1">
      <alignment/>
      <protection/>
    </xf>
    <xf numFmtId="3" fontId="25" fillId="0" borderId="17" xfId="55" applyNumberFormat="1" applyBorder="1">
      <alignment/>
      <protection/>
    </xf>
    <xf numFmtId="3" fontId="0" fillId="0" borderId="0" xfId="0" applyNumberFormat="1" applyAlignment="1">
      <alignment/>
    </xf>
    <xf numFmtId="0" fontId="31" fillId="0" borderId="17" xfId="0" applyFont="1" applyBorder="1" applyAlignment="1">
      <alignment horizontal="left"/>
    </xf>
    <xf numFmtId="0" fontId="31" fillId="0" borderId="24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/>
    </xf>
    <xf numFmtId="0" fontId="32" fillId="0" borderId="24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/>
    </xf>
    <xf numFmtId="0" fontId="31" fillId="0" borderId="17" xfId="0" applyFont="1" applyFill="1" applyBorder="1" applyAlignment="1">
      <alignment horizontal="left"/>
    </xf>
    <xf numFmtId="0" fontId="31" fillId="0" borderId="17" xfId="0" applyFont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3" fontId="33" fillId="0" borderId="17" xfId="0" applyNumberFormat="1" applyFont="1" applyFill="1" applyBorder="1" applyAlignment="1">
      <alignment/>
    </xf>
    <xf numFmtId="3" fontId="28" fillId="0" borderId="17" xfId="0" applyNumberFormat="1" applyFont="1" applyFill="1" applyBorder="1" applyAlignment="1">
      <alignment/>
    </xf>
    <xf numFmtId="0" fontId="31" fillId="0" borderId="17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wrapText="1"/>
    </xf>
    <xf numFmtId="0" fontId="31" fillId="0" borderId="24" xfId="0" applyFont="1" applyFill="1" applyBorder="1" applyAlignment="1">
      <alignment horizontal="left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/>
    </xf>
    <xf numFmtId="0" fontId="26" fillId="0" borderId="17" xfId="0" applyFont="1" applyBorder="1" applyAlignment="1">
      <alignment/>
    </xf>
    <xf numFmtId="0" fontId="32" fillId="16" borderId="17" xfId="0" applyFont="1" applyFill="1" applyBorder="1" applyAlignment="1">
      <alignment horizontal="left"/>
    </xf>
    <xf numFmtId="0" fontId="29" fillId="0" borderId="17" xfId="0" applyFont="1" applyBorder="1" applyAlignment="1">
      <alignment horizontal="center" vertical="center"/>
    </xf>
    <xf numFmtId="0" fontId="25" fillId="0" borderId="0" xfId="0" applyFont="1" applyAlignment="1">
      <alignment/>
    </xf>
    <xf numFmtId="3" fontId="34" fillId="0" borderId="0" xfId="0" applyNumberFormat="1" applyFont="1" applyAlignment="1">
      <alignment/>
    </xf>
    <xf numFmtId="0" fontId="34" fillId="0" borderId="17" xfId="0" applyFont="1" applyBorder="1" applyAlignment="1">
      <alignment horizontal="left" wrapText="1"/>
    </xf>
    <xf numFmtId="0" fontId="34" fillId="0" borderId="24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wrapText="1"/>
    </xf>
    <xf numFmtId="0" fontId="35" fillId="0" borderId="24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wrapText="1"/>
    </xf>
    <xf numFmtId="0" fontId="34" fillId="0" borderId="17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center" wrapText="1"/>
    </xf>
    <xf numFmtId="0" fontId="35" fillId="16" borderId="17" xfId="0" applyFont="1" applyFill="1" applyBorder="1" applyAlignment="1">
      <alignment horizontal="left" wrapText="1"/>
    </xf>
    <xf numFmtId="0" fontId="31" fillId="0" borderId="0" xfId="0" applyFont="1" applyAlignment="1">
      <alignment horizontal="right"/>
    </xf>
    <xf numFmtId="3" fontId="30" fillId="0" borderId="17" xfId="0" applyNumberFormat="1" applyFont="1" applyBorder="1" applyAlignment="1">
      <alignment/>
    </xf>
    <xf numFmtId="0" fontId="37" fillId="0" borderId="24" xfId="0" applyFont="1" applyBorder="1" applyAlignment="1">
      <alignment horizontal="left"/>
    </xf>
    <xf numFmtId="0" fontId="31" fillId="0" borderId="17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3" fontId="29" fillId="0" borderId="17" xfId="0" applyNumberFormat="1" applyFont="1" applyBorder="1" applyAlignment="1">
      <alignment/>
    </xf>
    <xf numFmtId="0" fontId="32" fillId="0" borderId="24" xfId="0" applyFont="1" applyBorder="1" applyAlignment="1">
      <alignment horizontal="left"/>
    </xf>
    <xf numFmtId="0" fontId="32" fillId="0" borderId="24" xfId="0" applyFont="1" applyBorder="1" applyAlignment="1">
      <alignment horizontal="center"/>
    </xf>
    <xf numFmtId="0" fontId="32" fillId="0" borderId="17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/>
    </xf>
    <xf numFmtId="0" fontId="31" fillId="0" borderId="17" xfId="0" applyFont="1" applyBorder="1" applyAlignment="1">
      <alignment horizontal="left" wrapText="1"/>
    </xf>
    <xf numFmtId="0" fontId="32" fillId="0" borderId="24" xfId="0" applyFont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0" fontId="26" fillId="0" borderId="17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7" xfId="0" applyFont="1" applyBorder="1" applyAlignment="1">
      <alignment/>
    </xf>
    <xf numFmtId="0" fontId="38" fillId="0" borderId="17" xfId="0" applyFont="1" applyBorder="1" applyAlignment="1">
      <alignment horizontal="center"/>
    </xf>
    <xf numFmtId="0" fontId="31" fillId="0" borderId="17" xfId="0" applyFont="1" applyBorder="1" applyAlignment="1">
      <alignment/>
    </xf>
    <xf numFmtId="3" fontId="39" fillId="0" borderId="17" xfId="0" applyNumberFormat="1" applyFont="1" applyBorder="1" applyAlignment="1">
      <alignment horizontal="right"/>
    </xf>
    <xf numFmtId="3" fontId="39" fillId="0" borderId="17" xfId="0" applyNumberFormat="1" applyFont="1" applyBorder="1" applyAlignment="1">
      <alignment/>
    </xf>
    <xf numFmtId="3" fontId="38" fillId="0" borderId="17" xfId="0" applyNumberFormat="1" applyFont="1" applyBorder="1" applyAlignment="1">
      <alignment/>
    </xf>
    <xf numFmtId="0" fontId="39" fillId="0" borderId="17" xfId="0" applyFont="1" applyBorder="1" applyAlignment="1">
      <alignment/>
    </xf>
    <xf numFmtId="0" fontId="38" fillId="16" borderId="17" xfId="0" applyFont="1" applyFill="1" applyBorder="1" applyAlignment="1">
      <alignment/>
    </xf>
    <xf numFmtId="3" fontId="38" fillId="16" borderId="17" xfId="0" applyNumberFormat="1" applyFont="1" applyFill="1" applyBorder="1" applyAlignment="1">
      <alignment/>
    </xf>
    <xf numFmtId="0" fontId="25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7" xfId="0" applyFont="1" applyBorder="1" applyAlignment="1">
      <alignment vertical="top" wrapText="1"/>
    </xf>
    <xf numFmtId="0" fontId="25" fillId="0" borderId="17" xfId="0" applyFont="1" applyBorder="1" applyAlignment="1">
      <alignment wrapText="1"/>
    </xf>
    <xf numFmtId="0" fontId="25" fillId="0" borderId="17" xfId="0" applyFont="1" applyBorder="1" applyAlignment="1">
      <alignment vertical="top" wrapText="1"/>
    </xf>
    <xf numFmtId="0" fontId="44" fillId="0" borderId="0" xfId="56" applyFont="1" applyFill="1">
      <alignment/>
      <protection/>
    </xf>
    <xf numFmtId="166" fontId="43" fillId="0" borderId="0" xfId="56" applyNumberFormat="1" applyFont="1" applyFill="1" applyBorder="1" applyAlignment="1" applyProtection="1">
      <alignment horizontal="centerContinuous" vertical="center"/>
      <protection/>
    </xf>
    <xf numFmtId="0" fontId="45" fillId="0" borderId="0" xfId="0" applyFont="1" applyFill="1" applyBorder="1" applyAlignment="1" applyProtection="1">
      <alignment/>
      <protection/>
    </xf>
    <xf numFmtId="0" fontId="25" fillId="0" borderId="21" xfId="56" applyFont="1" applyFill="1" applyBorder="1" applyAlignment="1">
      <alignment horizontal="center" vertical="center"/>
      <protection/>
    </xf>
    <xf numFmtId="0" fontId="25" fillId="0" borderId="22" xfId="56" applyFont="1" applyFill="1" applyBorder="1" applyAlignment="1">
      <alignment horizontal="center" vertical="center"/>
      <protection/>
    </xf>
    <xf numFmtId="0" fontId="25" fillId="0" borderId="23" xfId="56" applyFont="1" applyFill="1" applyBorder="1" applyAlignment="1">
      <alignment horizontal="center" vertical="center"/>
      <protection/>
    </xf>
    <xf numFmtId="0" fontId="25" fillId="0" borderId="25" xfId="56" applyFont="1" applyFill="1" applyBorder="1" applyAlignment="1">
      <alignment horizontal="center" vertical="center"/>
      <protection/>
    </xf>
    <xf numFmtId="0" fontId="25" fillId="0" borderId="26" xfId="56" applyFont="1" applyFill="1" applyBorder="1" applyProtection="1">
      <alignment/>
      <protection locked="0"/>
    </xf>
    <xf numFmtId="167" fontId="25" fillId="0" borderId="26" xfId="40" applyNumberFormat="1" applyFont="1" applyFill="1" applyBorder="1" applyAlignment="1" applyProtection="1">
      <alignment/>
      <protection locked="0"/>
    </xf>
    <xf numFmtId="167" fontId="25" fillId="0" borderId="27" xfId="40" applyNumberFormat="1" applyFont="1" applyFill="1" applyBorder="1" applyAlignment="1">
      <alignment/>
    </xf>
    <xf numFmtId="0" fontId="25" fillId="0" borderId="16" xfId="56" applyFont="1" applyFill="1" applyBorder="1" applyAlignment="1">
      <alignment horizontal="center" vertical="center"/>
      <protection/>
    </xf>
    <xf numFmtId="0" fontId="25" fillId="0" borderId="17" xfId="56" applyFont="1" applyFill="1" applyBorder="1" applyProtection="1">
      <alignment/>
      <protection locked="0"/>
    </xf>
    <xf numFmtId="167" fontId="25" fillId="0" borderId="17" xfId="40" applyNumberFormat="1" applyFont="1" applyFill="1" applyBorder="1" applyAlignment="1" applyProtection="1">
      <alignment/>
      <protection locked="0"/>
    </xf>
    <xf numFmtId="167" fontId="25" fillId="0" borderId="18" xfId="40" applyNumberFormat="1" applyFont="1" applyFill="1" applyBorder="1" applyAlignment="1">
      <alignment/>
    </xf>
    <xf numFmtId="0" fontId="25" fillId="0" borderId="19" xfId="56" applyFont="1" applyFill="1" applyBorder="1" applyAlignment="1">
      <alignment horizontal="center" vertical="center"/>
      <protection/>
    </xf>
    <xf numFmtId="0" fontId="25" fillId="0" borderId="20" xfId="56" applyFont="1" applyFill="1" applyBorder="1" applyProtection="1">
      <alignment/>
      <protection locked="0"/>
    </xf>
    <xf numFmtId="167" fontId="25" fillId="0" borderId="20" xfId="40" applyNumberFormat="1" applyFont="1" applyFill="1" applyBorder="1" applyAlignment="1" applyProtection="1">
      <alignment/>
      <protection locked="0"/>
    </xf>
    <xf numFmtId="0" fontId="26" fillId="0" borderId="22" xfId="56" applyFont="1" applyFill="1" applyBorder="1">
      <alignment/>
      <protection/>
    </xf>
    <xf numFmtId="167" fontId="25" fillId="0" borderId="22" xfId="56" applyNumberFormat="1" applyFont="1" applyFill="1" applyBorder="1">
      <alignment/>
      <protection/>
    </xf>
    <xf numFmtId="167" fontId="25" fillId="0" borderId="23" xfId="56" applyNumberFormat="1" applyFont="1" applyFill="1" applyBorder="1">
      <alignment/>
      <protection/>
    </xf>
    <xf numFmtId="0" fontId="31" fillId="0" borderId="2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3" fontId="31" fillId="0" borderId="17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/>
    </xf>
    <xf numFmtId="0" fontId="32" fillId="0" borderId="17" xfId="0" applyFont="1" applyBorder="1" applyAlignment="1">
      <alignment horizontal="left" wrapText="1"/>
    </xf>
    <xf numFmtId="0" fontId="32" fillId="0" borderId="24" xfId="0" applyFont="1" applyBorder="1" applyAlignment="1">
      <alignment horizontal="left" wrapText="1"/>
    </xf>
    <xf numFmtId="0" fontId="0" fillId="0" borderId="0" xfId="0" applyFill="1" applyAlignment="1">
      <alignment wrapText="1"/>
    </xf>
    <xf numFmtId="0" fontId="40" fillId="0" borderId="0" xfId="0" applyFont="1" applyFill="1" applyAlignment="1">
      <alignment/>
    </xf>
    <xf numFmtId="0" fontId="38" fillId="0" borderId="13" xfId="0" applyFont="1" applyFill="1" applyBorder="1" applyAlignment="1">
      <alignment wrapText="1"/>
    </xf>
    <xf numFmtId="0" fontId="38" fillId="0" borderId="14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29" xfId="0" applyFont="1" applyFill="1" applyBorder="1" applyAlignment="1">
      <alignment wrapText="1"/>
    </xf>
    <xf numFmtId="3" fontId="0" fillId="0" borderId="17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30" fillId="0" borderId="17" xfId="0" applyNumberFormat="1" applyFont="1" applyFill="1" applyBorder="1" applyAlignment="1">
      <alignment/>
    </xf>
    <xf numFmtId="3" fontId="26" fillId="0" borderId="18" xfId="0" applyNumberFormat="1" applyFont="1" applyFill="1" applyBorder="1" applyAlignment="1">
      <alignment horizontal="right"/>
    </xf>
    <xf numFmtId="0" fontId="31" fillId="0" borderId="24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left"/>
    </xf>
    <xf numFmtId="3" fontId="29" fillId="0" borderId="17" xfId="0" applyNumberFormat="1" applyFont="1" applyFill="1" applyBorder="1" applyAlignment="1">
      <alignment/>
    </xf>
    <xf numFmtId="0" fontId="31" fillId="0" borderId="17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32" fillId="0" borderId="17" xfId="0" applyFont="1" applyFill="1" applyBorder="1" applyAlignment="1">
      <alignment horizontal="left" wrapText="1"/>
    </xf>
    <xf numFmtId="0" fontId="32" fillId="0" borderId="24" xfId="0" applyFont="1" applyFill="1" applyBorder="1" applyAlignment="1">
      <alignment horizontal="left"/>
    </xf>
    <xf numFmtId="3" fontId="26" fillId="0" borderId="0" xfId="0" applyNumberFormat="1" applyFont="1" applyFill="1" applyAlignment="1">
      <alignment/>
    </xf>
    <xf numFmtId="3" fontId="30" fillId="0" borderId="17" xfId="0" applyNumberFormat="1" applyFont="1" applyFill="1" applyBorder="1" applyAlignment="1">
      <alignment vertical="center" wrapText="1"/>
    </xf>
    <xf numFmtId="3" fontId="29" fillId="0" borderId="17" xfId="0" applyNumberFormat="1" applyFont="1" applyFill="1" applyBorder="1" applyAlignment="1">
      <alignment horizontal="right"/>
    </xf>
    <xf numFmtId="0" fontId="37" fillId="0" borderId="17" xfId="0" applyFont="1" applyFill="1" applyBorder="1" applyAlignment="1">
      <alignment horizontal="left"/>
    </xf>
    <xf numFmtId="3" fontId="28" fillId="0" borderId="17" xfId="0" applyNumberFormat="1" applyFont="1" applyFill="1" applyBorder="1" applyAlignment="1">
      <alignment/>
    </xf>
    <xf numFmtId="0" fontId="32" fillId="0" borderId="24" xfId="0" applyFont="1" applyFill="1" applyBorder="1" applyAlignment="1">
      <alignment horizontal="center" vertical="center" wrapText="1"/>
    </xf>
    <xf numFmtId="3" fontId="30" fillId="0" borderId="17" xfId="0" applyNumberFormat="1" applyFont="1" applyFill="1" applyBorder="1" applyAlignment="1">
      <alignment wrapText="1"/>
    </xf>
    <xf numFmtId="0" fontId="32" fillId="0" borderId="24" xfId="0" applyFont="1" applyFill="1" applyBorder="1" applyAlignment="1">
      <alignment horizontal="left" vertical="center" wrapText="1"/>
    </xf>
    <xf numFmtId="3" fontId="29" fillId="0" borderId="17" xfId="0" applyNumberFormat="1" applyFont="1" applyFill="1" applyBorder="1" applyAlignment="1">
      <alignment wrapText="1"/>
    </xf>
    <xf numFmtId="0" fontId="25" fillId="0" borderId="0" xfId="0" applyFont="1" applyFill="1" applyAlignment="1">
      <alignment/>
    </xf>
    <xf numFmtId="0" fontId="37" fillId="0" borderId="24" xfId="0" applyFont="1" applyFill="1" applyBorder="1" applyAlignment="1">
      <alignment horizontal="left"/>
    </xf>
    <xf numFmtId="0" fontId="31" fillId="0" borderId="24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left" wrapText="1"/>
    </xf>
    <xf numFmtId="3" fontId="30" fillId="0" borderId="17" xfId="0" applyNumberFormat="1" applyFont="1" applyFill="1" applyBorder="1" applyAlignment="1">
      <alignment horizontal="right"/>
    </xf>
    <xf numFmtId="3" fontId="25" fillId="0" borderId="0" xfId="0" applyNumberFormat="1" applyFont="1" applyFill="1" applyAlignment="1">
      <alignment/>
    </xf>
    <xf numFmtId="0" fontId="36" fillId="0" borderId="16" xfId="0" applyFont="1" applyFill="1" applyBorder="1" applyAlignment="1">
      <alignment wrapText="1"/>
    </xf>
    <xf numFmtId="3" fontId="28" fillId="0" borderId="17" xfId="0" applyNumberFormat="1" applyFont="1" applyFill="1" applyBorder="1" applyAlignment="1">
      <alignment horizontal="right"/>
    </xf>
    <xf numFmtId="0" fontId="36" fillId="0" borderId="30" xfId="0" applyFont="1" applyFill="1" applyBorder="1" applyAlignment="1">
      <alignment wrapText="1"/>
    </xf>
    <xf numFmtId="3" fontId="0" fillId="0" borderId="31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8" fillId="0" borderId="0" xfId="57" applyFont="1" applyFill="1" applyProtection="1">
      <alignment/>
      <protection locked="0"/>
    </xf>
    <xf numFmtId="0" fontId="48" fillId="0" borderId="0" xfId="57" applyFont="1" applyFill="1" applyProtection="1">
      <alignment/>
      <protection/>
    </xf>
    <xf numFmtId="0" fontId="27" fillId="0" borderId="0" xfId="0" applyFont="1" applyFill="1" applyAlignment="1">
      <alignment horizontal="right"/>
    </xf>
    <xf numFmtId="0" fontId="33" fillId="0" borderId="10" xfId="57" applyFont="1" applyFill="1" applyBorder="1" applyAlignment="1" applyProtection="1">
      <alignment horizontal="center" vertical="center" wrapText="1"/>
      <protection/>
    </xf>
    <xf numFmtId="0" fontId="33" fillId="0" borderId="11" xfId="57" applyFont="1" applyFill="1" applyBorder="1" applyAlignment="1" applyProtection="1">
      <alignment horizontal="center" vertical="center"/>
      <protection/>
    </xf>
    <xf numFmtId="0" fontId="34" fillId="0" borderId="21" xfId="57" applyFont="1" applyFill="1" applyBorder="1" applyAlignment="1" applyProtection="1">
      <alignment horizontal="left" vertical="center" indent="1"/>
      <protection/>
    </xf>
    <xf numFmtId="0" fontId="48" fillId="0" borderId="0" xfId="57" applyFont="1" applyFill="1" applyAlignment="1" applyProtection="1">
      <alignment vertical="center"/>
      <protection/>
    </xf>
    <xf numFmtId="166" fontId="34" fillId="0" borderId="32" xfId="57" applyNumberFormat="1" applyFont="1" applyFill="1" applyBorder="1" applyAlignment="1" applyProtection="1">
      <alignment vertical="center"/>
      <protection locked="0"/>
    </xf>
    <xf numFmtId="166" fontId="34" fillId="0" borderId="33" xfId="57" applyNumberFormat="1" applyFont="1" applyFill="1" applyBorder="1" applyAlignment="1" applyProtection="1">
      <alignment vertical="center"/>
      <protection/>
    </xf>
    <xf numFmtId="0" fontId="34" fillId="0" borderId="17" xfId="57" applyFont="1" applyFill="1" applyBorder="1" applyAlignment="1" applyProtection="1">
      <alignment horizontal="left" vertical="center" wrapText="1" indent="1"/>
      <protection/>
    </xf>
    <xf numFmtId="166" fontId="34" fillId="0" borderId="17" xfId="57" applyNumberFormat="1" applyFont="1" applyFill="1" applyBorder="1" applyAlignment="1" applyProtection="1">
      <alignment vertical="center"/>
      <protection locked="0"/>
    </xf>
    <xf numFmtId="166" fontId="34" fillId="0" borderId="18" xfId="57" applyNumberFormat="1" applyFont="1" applyFill="1" applyBorder="1" applyAlignment="1" applyProtection="1">
      <alignment vertical="center"/>
      <protection/>
    </xf>
    <xf numFmtId="0" fontId="48" fillId="0" borderId="0" xfId="57" applyFont="1" applyFill="1" applyAlignment="1" applyProtection="1">
      <alignment vertical="center"/>
      <protection locked="0"/>
    </xf>
    <xf numFmtId="0" fontId="34" fillId="0" borderId="26" xfId="57" applyFont="1" applyFill="1" applyBorder="1" applyAlignment="1" applyProtection="1">
      <alignment horizontal="left" vertical="center" wrapText="1" indent="1"/>
      <protection/>
    </xf>
    <xf numFmtId="166" fontId="34" fillId="0" borderId="26" xfId="57" applyNumberFormat="1" applyFont="1" applyFill="1" applyBorder="1" applyAlignment="1" applyProtection="1">
      <alignment vertical="center"/>
      <protection locked="0"/>
    </xf>
    <xf numFmtId="166" fontId="34" fillId="0" borderId="27" xfId="57" applyNumberFormat="1" applyFont="1" applyFill="1" applyBorder="1" applyAlignment="1" applyProtection="1">
      <alignment vertical="center"/>
      <protection/>
    </xf>
    <xf numFmtId="0" fontId="33" fillId="0" borderId="22" xfId="57" applyFont="1" applyFill="1" applyBorder="1" applyAlignment="1" applyProtection="1">
      <alignment horizontal="left" vertical="center" indent="1"/>
      <protection/>
    </xf>
    <xf numFmtId="166" fontId="35" fillId="0" borderId="22" xfId="57" applyNumberFormat="1" applyFont="1" applyFill="1" applyBorder="1" applyAlignment="1" applyProtection="1">
      <alignment vertical="center"/>
      <protection/>
    </xf>
    <xf numFmtId="166" fontId="35" fillId="0" borderId="23" xfId="57" applyNumberFormat="1" applyFont="1" applyFill="1" applyBorder="1" applyAlignment="1" applyProtection="1">
      <alignment vertical="center"/>
      <protection/>
    </xf>
    <xf numFmtId="0" fontId="33" fillId="0" borderId="22" xfId="57" applyFont="1" applyFill="1" applyBorder="1" applyAlignment="1" applyProtection="1">
      <alignment horizontal="left" vertical="center" wrapText="1" indent="1"/>
      <protection/>
    </xf>
    <xf numFmtId="0" fontId="33" fillId="0" borderId="22" xfId="57" applyFont="1" applyFill="1" applyBorder="1" applyAlignment="1" applyProtection="1">
      <alignment horizontal="left" indent="1"/>
      <protection/>
    </xf>
    <xf numFmtId="166" fontId="35" fillId="0" borderId="22" xfId="57" applyNumberFormat="1" applyFont="1" applyFill="1" applyBorder="1" applyProtection="1">
      <alignment/>
      <protection/>
    </xf>
    <xf numFmtId="166" fontId="35" fillId="0" borderId="23" xfId="57" applyNumberFormat="1" applyFont="1" applyFill="1" applyBorder="1" applyProtection="1">
      <alignment/>
      <protection/>
    </xf>
    <xf numFmtId="0" fontId="25" fillId="0" borderId="0" xfId="57" applyFont="1" applyFill="1" applyProtection="1">
      <alignment/>
      <protection/>
    </xf>
    <xf numFmtId="0" fontId="43" fillId="0" borderId="0" xfId="57" applyFont="1" applyFill="1" applyProtection="1">
      <alignment/>
      <protection locked="0"/>
    </xf>
    <xf numFmtId="0" fontId="47" fillId="0" borderId="0" xfId="57" applyFont="1" applyFill="1" applyProtection="1">
      <alignment/>
      <protection locked="0"/>
    </xf>
    <xf numFmtId="0" fontId="35" fillId="0" borderId="12" xfId="57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horizontal="right"/>
    </xf>
    <xf numFmtId="0" fontId="25" fillId="0" borderId="17" xfId="0" applyFont="1" applyBorder="1" applyAlignment="1">
      <alignment horizontal="center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3" fontId="34" fillId="0" borderId="17" xfId="0" applyNumberFormat="1" applyFont="1" applyBorder="1" applyAlignment="1">
      <alignment vertical="center" wrapText="1"/>
    </xf>
    <xf numFmtId="3" fontId="28" fillId="0" borderId="17" xfId="0" applyNumberFormat="1" applyFont="1" applyBorder="1" applyAlignment="1">
      <alignment/>
    </xf>
    <xf numFmtId="3" fontId="33" fillId="0" borderId="17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33" fillId="0" borderId="17" xfId="0" applyNumberFormat="1" applyFont="1" applyBorder="1" applyAlignment="1">
      <alignment/>
    </xf>
    <xf numFmtId="3" fontId="33" fillId="0" borderId="24" xfId="0" applyNumberFormat="1" applyFont="1" applyBorder="1" applyAlignment="1">
      <alignment/>
    </xf>
    <xf numFmtId="3" fontId="33" fillId="0" borderId="17" xfId="0" applyNumberFormat="1" applyFont="1" applyBorder="1" applyAlignment="1">
      <alignment wrapText="1"/>
    </xf>
    <xf numFmtId="0" fontId="35" fillId="0" borderId="17" xfId="0" applyFont="1" applyBorder="1" applyAlignment="1">
      <alignment horizontal="left" vertical="center" wrapText="1"/>
    </xf>
    <xf numFmtId="0" fontId="33" fillId="0" borderId="17" xfId="0" applyFont="1" applyBorder="1" applyAlignment="1">
      <alignment/>
    </xf>
    <xf numFmtId="0" fontId="28" fillId="0" borderId="17" xfId="0" applyFont="1" applyBorder="1" applyAlignment="1">
      <alignment/>
    </xf>
    <xf numFmtId="3" fontId="33" fillId="0" borderId="24" xfId="0" applyNumberFormat="1" applyFont="1" applyBorder="1" applyAlignment="1">
      <alignment/>
    </xf>
    <xf numFmtId="3" fontId="35" fillId="0" borderId="17" xfId="0" applyNumberFormat="1" applyFont="1" applyBorder="1" applyAlignment="1">
      <alignment vertical="center" wrapText="1"/>
    </xf>
    <xf numFmtId="0" fontId="26" fillId="0" borderId="0" xfId="55" applyFont="1" applyBorder="1" applyAlignment="1">
      <alignment horizontal="center"/>
      <protection/>
    </xf>
    <xf numFmtId="0" fontId="42" fillId="0" borderId="0" xfId="55" applyFont="1" applyBorder="1" applyAlignment="1">
      <alignment horizontal="left"/>
      <protection/>
    </xf>
    <xf numFmtId="0" fontId="31" fillId="0" borderId="24" xfId="0" applyFont="1" applyBorder="1" applyAlignment="1">
      <alignment horizontal="left" wrapText="1"/>
    </xf>
    <xf numFmtId="0" fontId="26" fillId="0" borderId="20" xfId="56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16" borderId="17" xfId="0" applyFont="1" applyFill="1" applyBorder="1" applyAlignment="1">
      <alignment horizontal="left" wrapText="1"/>
    </xf>
    <xf numFmtId="3" fontId="25" fillId="0" borderId="17" xfId="0" applyNumberFormat="1" applyFont="1" applyFill="1" applyBorder="1" applyAlignment="1">
      <alignment/>
    </xf>
    <xf numFmtId="3" fontId="26" fillId="16" borderId="17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0" fontId="25" fillId="0" borderId="17" xfId="0" applyFont="1" applyBorder="1" applyAlignment="1">
      <alignment horizontal="left" wrapText="1"/>
    </xf>
    <xf numFmtId="0" fontId="25" fillId="0" borderId="24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wrapText="1"/>
    </xf>
    <xf numFmtId="0" fontId="25" fillId="0" borderId="0" xfId="0" applyFont="1" applyFill="1" applyAlignment="1">
      <alignment/>
    </xf>
    <xf numFmtId="0" fontId="26" fillId="0" borderId="24" xfId="0" applyFont="1" applyBorder="1" applyAlignment="1">
      <alignment horizontal="left" vertical="center" wrapText="1"/>
    </xf>
    <xf numFmtId="49" fontId="26" fillId="0" borderId="24" xfId="0" applyNumberFormat="1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wrapText="1"/>
    </xf>
    <xf numFmtId="0" fontId="25" fillId="0" borderId="17" xfId="0" applyFont="1" applyFill="1" applyBorder="1" applyAlignment="1">
      <alignment horizontal="left" wrapText="1"/>
    </xf>
    <xf numFmtId="0" fontId="25" fillId="0" borderId="17" xfId="0" applyFont="1" applyBorder="1" applyAlignment="1">
      <alignment horizontal="left" vertical="center" wrapText="1"/>
    </xf>
    <xf numFmtId="3" fontId="25" fillId="0" borderId="0" xfId="0" applyNumberFormat="1" applyFont="1" applyFill="1" applyAlignment="1">
      <alignment/>
    </xf>
    <xf numFmtId="0" fontId="25" fillId="7" borderId="0" xfId="0" applyFont="1" applyFill="1" applyAlignment="1">
      <alignment/>
    </xf>
    <xf numFmtId="0" fontId="25" fillId="0" borderId="17" xfId="0" applyFont="1" applyBorder="1" applyAlignment="1">
      <alignment horizont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/>
    </xf>
    <xf numFmtId="49" fontId="26" fillId="0" borderId="17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wrapText="1"/>
    </xf>
    <xf numFmtId="0" fontId="26" fillId="0" borderId="17" xfId="0" applyFont="1" applyFill="1" applyBorder="1" applyAlignment="1">
      <alignment/>
    </xf>
    <xf numFmtId="3" fontId="26" fillId="0" borderId="17" xfId="0" applyNumberFormat="1" applyFont="1" applyBorder="1" applyAlignment="1">
      <alignment/>
    </xf>
    <xf numFmtId="0" fontId="25" fillId="0" borderId="17" xfId="0" applyFont="1" applyBorder="1" applyAlignment="1">
      <alignment wrapText="1"/>
    </xf>
    <xf numFmtId="0" fontId="25" fillId="0" borderId="17" xfId="0" applyFont="1" applyBorder="1" applyAlignment="1">
      <alignment/>
    </xf>
    <xf numFmtId="0" fontId="26" fillId="16" borderId="17" xfId="0" applyFont="1" applyFill="1" applyBorder="1" applyAlignment="1">
      <alignment horizontal="left" wrapText="1"/>
    </xf>
    <xf numFmtId="0" fontId="25" fillId="0" borderId="0" xfId="0" applyFont="1" applyAlignment="1">
      <alignment wrapText="1"/>
    </xf>
    <xf numFmtId="0" fontId="33" fillId="0" borderId="2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 wrapText="1"/>
    </xf>
    <xf numFmtId="0" fontId="49" fillId="0" borderId="17" xfId="0" applyFont="1" applyBorder="1" applyAlignment="1">
      <alignment horizontal="left" wrapText="1"/>
    </xf>
    <xf numFmtId="0" fontId="26" fillId="0" borderId="17" xfId="0" applyFont="1" applyBorder="1" applyAlignment="1">
      <alignment horizontal="center" wrapText="1"/>
    </xf>
    <xf numFmtId="0" fontId="33" fillId="0" borderId="32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left" wrapText="1"/>
    </xf>
    <xf numFmtId="0" fontId="34" fillId="0" borderId="24" xfId="0" applyFont="1" applyBorder="1" applyAlignment="1">
      <alignment horizontal="center" wrapText="1"/>
    </xf>
    <xf numFmtId="0" fontId="35" fillId="0" borderId="24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Continuous"/>
    </xf>
    <xf numFmtId="0" fontId="50" fillId="0" borderId="0" xfId="0" applyFont="1" applyAlignment="1">
      <alignment horizontal="centerContinuous"/>
    </xf>
    <xf numFmtId="0" fontId="52" fillId="0" borderId="17" xfId="0" applyFont="1" applyBorder="1" applyAlignment="1">
      <alignment vertical="center"/>
    </xf>
    <xf numFmtId="0" fontId="52" fillId="0" borderId="17" xfId="0" applyFont="1" applyBorder="1" applyAlignment="1">
      <alignment horizontal="center" vertical="center"/>
    </xf>
    <xf numFmtId="3" fontId="53" fillId="0" borderId="17" xfId="0" applyNumberFormat="1" applyFont="1" applyFill="1" applyBorder="1" applyAlignment="1">
      <alignment/>
    </xf>
    <xf numFmtId="0" fontId="53" fillId="0" borderId="17" xfId="0" applyFont="1" applyFill="1" applyBorder="1" applyAlignment="1">
      <alignment wrapText="1"/>
    </xf>
    <xf numFmtId="0" fontId="53" fillId="0" borderId="17" xfId="0" applyFont="1" applyFill="1" applyBorder="1" applyAlignment="1">
      <alignment/>
    </xf>
    <xf numFmtId="3" fontId="53" fillId="0" borderId="17" xfId="0" applyNumberFormat="1" applyFont="1" applyFill="1" applyBorder="1" applyAlignment="1">
      <alignment horizontal="right"/>
    </xf>
    <xf numFmtId="0" fontId="53" fillId="0" borderId="17" xfId="0" applyFont="1" applyFill="1" applyBorder="1" applyAlignment="1">
      <alignment horizontal="left" wrapText="1"/>
    </xf>
    <xf numFmtId="0" fontId="53" fillId="0" borderId="17" xfId="0" applyFont="1" applyFill="1" applyBorder="1" applyAlignment="1">
      <alignment horizontal="left"/>
    </xf>
    <xf numFmtId="0" fontId="52" fillId="16" borderId="17" xfId="0" applyFont="1" applyFill="1" applyBorder="1" applyAlignment="1">
      <alignment vertical="center"/>
    </xf>
    <xf numFmtId="3" fontId="52" fillId="16" borderId="17" xfId="0" applyNumberFormat="1" applyFont="1" applyFill="1" applyBorder="1" applyAlignment="1">
      <alignment vertic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3" fontId="52" fillId="0" borderId="17" xfId="0" applyNumberFormat="1" applyFont="1" applyBorder="1" applyAlignment="1">
      <alignment horizontal="centerContinuous"/>
    </xf>
    <xf numFmtId="3" fontId="52" fillId="0" borderId="17" xfId="0" applyNumberFormat="1" applyFont="1" applyBorder="1" applyAlignment="1">
      <alignment horizontal="center"/>
    </xf>
    <xf numFmtId="3" fontId="50" fillId="0" borderId="17" xfId="0" applyNumberFormat="1" applyFont="1" applyBorder="1" applyAlignment="1">
      <alignment/>
    </xf>
    <xf numFmtId="3" fontId="52" fillId="16" borderId="17" xfId="0" applyNumberFormat="1" applyFont="1" applyFill="1" applyBorder="1" applyAlignment="1">
      <alignment horizontal="left"/>
    </xf>
    <xf numFmtId="3" fontId="52" fillId="16" borderId="17" xfId="0" applyNumberFormat="1" applyFont="1" applyFill="1" applyBorder="1" applyAlignment="1">
      <alignment/>
    </xf>
    <xf numFmtId="3" fontId="0" fillId="16" borderId="0" xfId="0" applyNumberFormat="1" applyFill="1" applyAlignment="1">
      <alignment/>
    </xf>
    <xf numFmtId="3" fontId="25" fillId="16" borderId="0" xfId="0" applyNumberFormat="1" applyFont="1" applyFill="1" applyAlignment="1">
      <alignment/>
    </xf>
    <xf numFmtId="3" fontId="26" fillId="16" borderId="0" xfId="0" applyNumberFormat="1" applyFont="1" applyFill="1" applyAlignment="1">
      <alignment/>
    </xf>
    <xf numFmtId="0" fontId="26" fillId="16" borderId="0" xfId="0" applyFont="1" applyFill="1" applyAlignment="1">
      <alignment/>
    </xf>
    <xf numFmtId="0" fontId="0" fillId="16" borderId="0" xfId="0" applyFill="1" applyAlignment="1">
      <alignment/>
    </xf>
    <xf numFmtId="0" fontId="32" fillId="18" borderId="24" xfId="0" applyFont="1" applyFill="1" applyBorder="1" applyAlignment="1">
      <alignment horizontal="left" vertical="center" wrapText="1"/>
    </xf>
    <xf numFmtId="3" fontId="30" fillId="18" borderId="17" xfId="0" applyNumberFormat="1" applyFont="1" applyFill="1" applyBorder="1" applyAlignment="1">
      <alignment vertical="center" wrapText="1"/>
    </xf>
    <xf numFmtId="3" fontId="26" fillId="18" borderId="18" xfId="0" applyNumberFormat="1" applyFont="1" applyFill="1" applyBorder="1" applyAlignment="1">
      <alignment horizontal="right"/>
    </xf>
    <xf numFmtId="3" fontId="30" fillId="18" borderId="17" xfId="0" applyNumberFormat="1" applyFont="1" applyFill="1" applyBorder="1" applyAlignment="1">
      <alignment horizontal="right"/>
    </xf>
    <xf numFmtId="0" fontId="26" fillId="0" borderId="13" xfId="55" applyFont="1" applyBorder="1" applyAlignment="1">
      <alignment horizontal="center"/>
      <protection/>
    </xf>
    <xf numFmtId="0" fontId="26" fillId="0" borderId="14" xfId="55" applyFont="1" applyBorder="1" applyAlignment="1">
      <alignment horizontal="center"/>
      <protection/>
    </xf>
    <xf numFmtId="0" fontId="26" fillId="0" borderId="15" xfId="55" applyFont="1" applyBorder="1" applyAlignment="1">
      <alignment horizontal="center"/>
      <protection/>
    </xf>
    <xf numFmtId="0" fontId="25" fillId="0" borderId="16" xfId="55" applyFont="1" applyBorder="1" applyAlignment="1">
      <alignment wrapText="1"/>
      <protection/>
    </xf>
    <xf numFmtId="0" fontId="25" fillId="0" borderId="18" xfId="55" applyBorder="1">
      <alignment/>
      <protection/>
    </xf>
    <xf numFmtId="0" fontId="25" fillId="0" borderId="16" xfId="55" applyBorder="1" applyAlignment="1">
      <alignment horizontal="left" indent="3"/>
      <protection/>
    </xf>
    <xf numFmtId="3" fontId="25" fillId="0" borderId="18" xfId="55" applyNumberFormat="1" applyBorder="1">
      <alignment/>
      <protection/>
    </xf>
    <xf numFmtId="0" fontId="25" fillId="0" borderId="16" xfId="55" applyFont="1" applyBorder="1" applyAlignment="1">
      <alignment horizontal="left" indent="3"/>
      <protection/>
    </xf>
    <xf numFmtId="0" fontId="26" fillId="0" borderId="16" xfId="55" applyFont="1" applyBorder="1" applyAlignment="1">
      <alignment horizontal="left" indent="3"/>
      <protection/>
    </xf>
    <xf numFmtId="3" fontId="26" fillId="0" borderId="18" xfId="55" applyNumberFormat="1" applyFont="1" applyBorder="1">
      <alignment/>
      <protection/>
    </xf>
    <xf numFmtId="0" fontId="25" fillId="0" borderId="16" xfId="55" applyFont="1" applyBorder="1">
      <alignment/>
      <protection/>
    </xf>
    <xf numFmtId="0" fontId="25" fillId="0" borderId="16" xfId="55" applyFont="1" applyBorder="1" applyAlignment="1">
      <alignment horizontal="left" wrapText="1" indent="3"/>
      <protection/>
    </xf>
    <xf numFmtId="0" fontId="26" fillId="0" borderId="16" xfId="55" applyFont="1" applyBorder="1">
      <alignment/>
      <protection/>
    </xf>
    <xf numFmtId="0" fontId="26" fillId="0" borderId="30" xfId="55" applyFont="1" applyBorder="1">
      <alignment/>
      <protection/>
    </xf>
    <xf numFmtId="3" fontId="26" fillId="0" borderId="31" xfId="55" applyNumberFormat="1" applyFont="1" applyBorder="1">
      <alignment/>
      <protection/>
    </xf>
    <xf numFmtId="3" fontId="26" fillId="0" borderId="34" xfId="55" applyNumberFormat="1" applyFont="1" applyBorder="1">
      <alignment/>
      <protection/>
    </xf>
    <xf numFmtId="3" fontId="26" fillId="19" borderId="17" xfId="0" applyNumberFormat="1" applyFont="1" applyFill="1" applyBorder="1" applyAlignment="1">
      <alignment/>
    </xf>
    <xf numFmtId="3" fontId="25" fillId="19" borderId="17" xfId="0" applyNumberFormat="1" applyFont="1" applyFill="1" applyBorder="1" applyAlignment="1">
      <alignment/>
    </xf>
    <xf numFmtId="0" fontId="32" fillId="18" borderId="24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3" fontId="25" fillId="0" borderId="17" xfId="0" applyNumberFormat="1" applyFont="1" applyBorder="1" applyAlignment="1">
      <alignment/>
    </xf>
    <xf numFmtId="3" fontId="54" fillId="0" borderId="17" xfId="0" applyNumberFormat="1" applyFont="1" applyBorder="1" applyAlignment="1">
      <alignment/>
    </xf>
    <xf numFmtId="168" fontId="0" fillId="0" borderId="17" xfId="0" applyNumberFormat="1" applyBorder="1" applyAlignment="1">
      <alignment/>
    </xf>
    <xf numFmtId="3" fontId="47" fillId="0" borderId="17" xfId="0" applyNumberFormat="1" applyFont="1" applyBorder="1" applyAlignment="1">
      <alignment/>
    </xf>
    <xf numFmtId="0" fontId="0" fillId="0" borderId="0" xfId="0" applyAlignment="1">
      <alignment wrapText="1"/>
    </xf>
    <xf numFmtId="3" fontId="54" fillId="0" borderId="0" xfId="0" applyNumberFormat="1" applyFont="1" applyAlignment="1">
      <alignment/>
    </xf>
    <xf numFmtId="0" fontId="47" fillId="0" borderId="0" xfId="57" applyFont="1" applyFill="1" applyAlignment="1" applyProtection="1">
      <alignment horizontal="center" wrapText="1"/>
      <protection/>
    </xf>
    <xf numFmtId="0" fontId="47" fillId="0" borderId="0" xfId="57" applyFont="1" applyFill="1" applyAlignment="1" applyProtection="1">
      <alignment horizontal="center"/>
      <protection/>
    </xf>
    <xf numFmtId="0" fontId="50" fillId="0" borderId="28" xfId="0" applyFont="1" applyBorder="1" applyAlignment="1">
      <alignment horizontal="right"/>
    </xf>
    <xf numFmtId="0" fontId="52" fillId="0" borderId="0" xfId="0" applyFont="1" applyAlignment="1">
      <alignment horizontal="center"/>
    </xf>
    <xf numFmtId="0" fontId="50" fillId="0" borderId="0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9" fillId="0" borderId="17" xfId="0" applyFont="1" applyBorder="1" applyAlignment="1">
      <alignment horizontal="center"/>
    </xf>
    <xf numFmtId="3" fontId="26" fillId="0" borderId="24" xfId="0" applyNumberFormat="1" applyFont="1" applyBorder="1" applyAlignment="1">
      <alignment horizontal="center"/>
    </xf>
    <xf numFmtId="3" fontId="26" fillId="0" borderId="35" xfId="0" applyNumberFormat="1" applyFont="1" applyBorder="1" applyAlignment="1">
      <alignment horizontal="center"/>
    </xf>
    <xf numFmtId="3" fontId="26" fillId="0" borderId="36" xfId="0" applyNumberFormat="1" applyFont="1" applyBorder="1" applyAlignment="1">
      <alignment horizontal="center"/>
    </xf>
    <xf numFmtId="3" fontId="26" fillId="0" borderId="17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3" fillId="0" borderId="24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2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27" fillId="0" borderId="0" xfId="57" applyFont="1" applyFill="1" applyAlignment="1" applyProtection="1">
      <alignment horizontal="center" textRotation="180"/>
      <protection locked="0"/>
    </xf>
    <xf numFmtId="0" fontId="46" fillId="0" borderId="37" xfId="57" applyFont="1" applyFill="1" applyBorder="1" applyAlignment="1" applyProtection="1">
      <alignment horizontal="left" vertical="center" indent="1"/>
      <protection/>
    </xf>
    <xf numFmtId="0" fontId="46" fillId="0" borderId="38" xfId="57" applyFont="1" applyFill="1" applyBorder="1" applyAlignment="1" applyProtection="1">
      <alignment horizontal="left" vertical="center" indent="1"/>
      <protection/>
    </xf>
    <xf numFmtId="0" fontId="46" fillId="0" borderId="39" xfId="57" applyFont="1" applyFill="1" applyBorder="1" applyAlignment="1" applyProtection="1">
      <alignment horizontal="left" vertical="center" indent="1"/>
      <protection/>
    </xf>
    <xf numFmtId="0" fontId="38" fillId="0" borderId="0" xfId="0" applyFont="1" applyFill="1" applyAlignment="1">
      <alignment horizontal="center"/>
    </xf>
    <xf numFmtId="0" fontId="25" fillId="0" borderId="0" xfId="55" applyAlignment="1">
      <alignment horizontal="center"/>
      <protection/>
    </xf>
    <xf numFmtId="0" fontId="26" fillId="0" borderId="0" xfId="55" applyFont="1" applyAlignment="1">
      <alignment horizontal="center"/>
      <protection/>
    </xf>
    <xf numFmtId="0" fontId="27" fillId="0" borderId="0" xfId="55" applyFont="1" applyBorder="1" applyAlignment="1">
      <alignment horizontal="center" textRotation="180"/>
      <protection/>
    </xf>
    <xf numFmtId="0" fontId="26" fillId="0" borderId="0" xfId="55" applyFont="1" applyBorder="1" applyAlignment="1">
      <alignment horizontal="center"/>
      <protection/>
    </xf>
    <xf numFmtId="0" fontId="38" fillId="0" borderId="0" xfId="0" applyFont="1" applyAlignment="1">
      <alignment horizontal="center"/>
    </xf>
    <xf numFmtId="0" fontId="44" fillId="0" borderId="0" xfId="56" applyFont="1" applyFill="1" applyAlignment="1">
      <alignment horizontal="left"/>
      <protection/>
    </xf>
    <xf numFmtId="166" fontId="43" fillId="0" borderId="0" xfId="56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right"/>
      <protection/>
    </xf>
    <xf numFmtId="0" fontId="26" fillId="0" borderId="15" xfId="56" applyFont="1" applyFill="1" applyBorder="1" applyAlignment="1">
      <alignment horizontal="center" vertical="center" wrapText="1"/>
      <protection/>
    </xf>
    <xf numFmtId="0" fontId="26" fillId="0" borderId="40" xfId="56" applyFont="1" applyFill="1" applyBorder="1" applyAlignment="1">
      <alignment horizontal="center" vertical="center" wrapText="1"/>
      <protection/>
    </xf>
    <xf numFmtId="0" fontId="26" fillId="0" borderId="13" xfId="56" applyFont="1" applyFill="1" applyBorder="1" applyAlignment="1">
      <alignment horizontal="center" vertical="center" wrapText="1"/>
      <protection/>
    </xf>
    <xf numFmtId="0" fontId="26" fillId="0" borderId="19" xfId="56" applyFont="1" applyFill="1" applyBorder="1" applyAlignment="1">
      <alignment horizontal="center" vertical="center" wrapText="1"/>
      <protection/>
    </xf>
    <xf numFmtId="0" fontId="26" fillId="0" borderId="14" xfId="56" applyFont="1" applyFill="1" applyBorder="1" applyAlignment="1">
      <alignment horizontal="center" vertical="center" wrapText="1"/>
      <protection/>
    </xf>
    <xf numFmtId="0" fontId="26" fillId="0" borderId="20" xfId="56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right"/>
      <protection/>
    </xf>
    <xf numFmtId="0" fontId="32" fillId="0" borderId="17" xfId="0" applyFont="1" applyBorder="1" applyAlignment="1">
      <alignment horizontal="center"/>
    </xf>
    <xf numFmtId="0" fontId="32" fillId="0" borderId="4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3" fillId="0" borderId="0" xfId="0" applyFont="1" applyFill="1" applyAlignment="1" applyProtection="1">
      <alignment horizontal="left" wrapText="1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23" fillId="0" borderId="0" xfId="0" applyFont="1" applyFill="1" applyAlignment="1" applyProtection="1">
      <alignment horizontal="left"/>
      <protection/>
    </xf>
    <xf numFmtId="0" fontId="25" fillId="0" borderId="17" xfId="0" applyFont="1" applyBorder="1" applyAlignment="1">
      <alignment vertical="top" wrapText="1"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17" xfId="0" applyFont="1" applyBorder="1" applyAlignment="1">
      <alignment wrapText="1"/>
    </xf>
    <xf numFmtId="0" fontId="0" fillId="0" borderId="0" xfId="0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öteleő,önként vállalt feladat megoszlása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LG_H~1\AppData\Local\Temp\mell&#233;klet%20a%20rendelethez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.1"/>
      <sheetName val="2"/>
      <sheetName val="2.1"/>
      <sheetName val="2.2"/>
      <sheetName val="2.3.-2.6."/>
      <sheetName val="2.7.-2.10"/>
      <sheetName val="3"/>
      <sheetName val="3.1"/>
      <sheetName val="4"/>
      <sheetName val="5"/>
      <sheetName val="5.1"/>
      <sheetName val="5.2"/>
      <sheetName val="5.3-5.5"/>
      <sheetName val="6"/>
      <sheetName val="6.1"/>
      <sheetName val="7"/>
      <sheetName val="8,9"/>
      <sheetName val="10,11"/>
      <sheetName val="12"/>
      <sheetName val="13"/>
      <sheetName val="14-16"/>
      <sheetName val="17"/>
      <sheetName val="18"/>
      <sheetName val="19"/>
      <sheetName val="20"/>
      <sheetName val="21"/>
      <sheetName val="22"/>
      <sheetName val="23"/>
      <sheetName val="24.1"/>
      <sheetName val="24.2"/>
      <sheetName val="24.3"/>
      <sheetName val="24.4"/>
      <sheetName val="24.5"/>
      <sheetName val="24.6."/>
      <sheetName val="25"/>
    </sheetNames>
    <sheetDataSet>
      <sheetData sheetId="0"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  <cell r="D12">
            <v>0</v>
          </cell>
        </row>
        <row r="13">
          <cell r="B13">
            <v>0</v>
          </cell>
          <cell r="D13">
            <v>0</v>
          </cell>
        </row>
        <row r="14">
          <cell r="B14">
            <v>0</v>
          </cell>
          <cell r="D14">
            <v>0</v>
          </cell>
        </row>
        <row r="16">
          <cell r="B16">
            <v>0</v>
          </cell>
          <cell r="D16">
            <v>0</v>
          </cell>
        </row>
        <row r="18">
          <cell r="B18">
            <v>0</v>
          </cell>
          <cell r="D18">
            <v>0</v>
          </cell>
        </row>
        <row r="20">
          <cell r="D20">
            <v>0</v>
          </cell>
        </row>
        <row r="22">
          <cell r="B22">
            <v>0</v>
          </cell>
        </row>
        <row r="23">
          <cell r="B23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B28">
            <v>0</v>
          </cell>
          <cell r="D28">
            <v>0</v>
          </cell>
        </row>
        <row r="30">
          <cell r="B30">
            <v>0</v>
          </cell>
          <cell r="D30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B34">
            <v>0</v>
          </cell>
          <cell r="D34">
            <v>0</v>
          </cell>
        </row>
      </sheetData>
      <sheetData sheetId="2">
        <row r="36">
          <cell r="E36">
            <v>0</v>
          </cell>
        </row>
        <row r="55">
          <cell r="E55">
            <v>0</v>
          </cell>
        </row>
        <row r="69">
          <cell r="B69">
            <v>0</v>
          </cell>
        </row>
      </sheetData>
      <sheetData sheetId="5">
        <row r="12">
          <cell r="B12">
            <v>0</v>
          </cell>
        </row>
      </sheetData>
      <sheetData sheetId="6">
        <row r="36">
          <cell r="B36">
            <v>0</v>
          </cell>
        </row>
      </sheetData>
      <sheetData sheetId="7">
        <row r="36">
          <cell r="D36">
            <v>0</v>
          </cell>
        </row>
        <row r="47">
          <cell r="D47">
            <v>0</v>
          </cell>
        </row>
        <row r="55">
          <cell r="D55">
            <v>0</v>
          </cell>
        </row>
        <row r="63">
          <cell r="D63">
            <v>0</v>
          </cell>
        </row>
        <row r="69">
          <cell r="D69">
            <v>0</v>
          </cell>
        </row>
        <row r="75">
          <cell r="D75">
            <v>0</v>
          </cell>
        </row>
        <row r="80">
          <cell r="D80">
            <v>0</v>
          </cell>
        </row>
      </sheetData>
      <sheetData sheetId="9">
        <row r="31">
          <cell r="B31">
            <v>0</v>
          </cell>
        </row>
        <row r="36">
          <cell r="B36">
            <v>0</v>
          </cell>
        </row>
        <row r="47">
          <cell r="B47">
            <v>0</v>
          </cell>
        </row>
        <row r="55">
          <cell r="B55">
            <v>0</v>
          </cell>
        </row>
        <row r="63">
          <cell r="B63">
            <v>0</v>
          </cell>
        </row>
        <row r="69">
          <cell r="B69">
            <v>0</v>
          </cell>
        </row>
        <row r="80">
          <cell r="B80">
            <v>0</v>
          </cell>
        </row>
      </sheetData>
      <sheetData sheetId="10">
        <row r="29">
          <cell r="E29">
            <v>0</v>
          </cell>
        </row>
        <row r="39">
          <cell r="E39">
            <v>0</v>
          </cell>
        </row>
      </sheetData>
      <sheetData sheetId="14">
        <row r="11">
          <cell r="D11">
            <v>0</v>
          </cell>
        </row>
        <row r="13">
          <cell r="D13">
            <v>0</v>
          </cell>
        </row>
        <row r="14">
          <cell r="D14">
            <v>0</v>
          </cell>
        </row>
        <row r="25">
          <cell r="D25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41">
          <cell r="D41">
            <v>0</v>
          </cell>
        </row>
      </sheetData>
      <sheetData sheetId="16">
        <row r="25">
          <cell r="B25">
            <v>0</v>
          </cell>
        </row>
        <row r="41">
          <cell r="B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2"/>
  <sheetViews>
    <sheetView zoomScalePageLayoutView="0" workbookViewId="0" topLeftCell="A13">
      <selection activeCell="G19" sqref="G19"/>
    </sheetView>
  </sheetViews>
  <sheetFormatPr defaultColWidth="9.00390625" defaultRowHeight="12.75"/>
  <cols>
    <col min="1" max="1" width="8.625" style="213" customWidth="1"/>
    <col min="2" max="2" width="103.50390625" style="213" customWidth="1"/>
    <col min="3" max="3" width="16.625" style="213" hidden="1" customWidth="1"/>
    <col min="4" max="4" width="16.375" style="213" customWidth="1"/>
    <col min="5" max="16384" width="9.375" style="213" customWidth="1"/>
  </cols>
  <sheetData>
    <row r="1" spans="2:4" ht="13.5" customHeight="1">
      <c r="B1" s="319" t="s">
        <v>90</v>
      </c>
      <c r="C1" s="319"/>
      <c r="D1" s="319"/>
    </row>
    <row r="2" ht="9" customHeight="1"/>
    <row r="3" spans="2:4" ht="15">
      <c r="B3" s="320" t="s">
        <v>285</v>
      </c>
      <c r="C3" s="320"/>
      <c r="D3" s="90"/>
    </row>
    <row r="4" ht="13.5" customHeight="1">
      <c r="D4" s="214" t="s">
        <v>284</v>
      </c>
    </row>
    <row r="5" spans="2:4" ht="12.75" customHeight="1">
      <c r="B5" s="321" t="s">
        <v>91</v>
      </c>
      <c r="C5" s="321" t="s">
        <v>92</v>
      </c>
      <c r="D5" s="321" t="s">
        <v>93</v>
      </c>
    </row>
    <row r="6" spans="2:4" ht="9.75" customHeight="1">
      <c r="B6" s="321"/>
      <c r="C6" s="321"/>
      <c r="D6" s="321"/>
    </row>
    <row r="7" spans="2:7" ht="16.5" customHeight="1">
      <c r="B7" s="215" t="s">
        <v>286</v>
      </c>
      <c r="C7" s="216">
        <v>126093307</v>
      </c>
      <c r="D7" s="217">
        <v>126234461</v>
      </c>
      <c r="G7" s="218"/>
    </row>
    <row r="8" spans="2:4" ht="16.5" customHeight="1">
      <c r="B8" s="219" t="s">
        <v>94</v>
      </c>
      <c r="C8" s="216">
        <v>108412267</v>
      </c>
      <c r="D8" s="217">
        <v>111565252</v>
      </c>
    </row>
    <row r="9" spans="2:4" ht="16.5" customHeight="1">
      <c r="B9" s="220" t="s">
        <v>95</v>
      </c>
      <c r="C9" s="216">
        <v>125661209</v>
      </c>
      <c r="D9" s="217">
        <v>133367962</v>
      </c>
    </row>
    <row r="10" spans="2:4" ht="16.5" customHeight="1">
      <c r="B10" s="221" t="s">
        <v>96</v>
      </c>
      <c r="C10" s="216">
        <v>4359630</v>
      </c>
      <c r="D10" s="217">
        <f aca="true" t="shared" si="0" ref="D10:D15">SUM(C10:C10)</f>
        <v>4359630</v>
      </c>
    </row>
    <row r="11" spans="2:7" ht="16.5" customHeight="1">
      <c r="B11" s="221" t="s">
        <v>97</v>
      </c>
      <c r="C11" s="216">
        <f>+'[1]2.3.-2.6.'!B12</f>
        <v>0</v>
      </c>
      <c r="D11" s="217">
        <v>16786080</v>
      </c>
      <c r="E11" s="50"/>
      <c r="G11" s="218"/>
    </row>
    <row r="12" spans="2:4" ht="16.5" customHeight="1">
      <c r="B12" s="221" t="s">
        <v>98</v>
      </c>
      <c r="C12" s="216"/>
      <c r="D12" s="217">
        <f t="shared" si="0"/>
        <v>0</v>
      </c>
    </row>
    <row r="13" spans="2:4" ht="16.5" customHeight="1">
      <c r="B13" s="220" t="s">
        <v>99</v>
      </c>
      <c r="C13" s="216"/>
      <c r="D13" s="217">
        <f t="shared" si="0"/>
        <v>0</v>
      </c>
    </row>
    <row r="14" spans="2:4" s="222" customFormat="1" ht="16.5" customHeight="1">
      <c r="B14" s="220" t="s">
        <v>100</v>
      </c>
      <c r="C14" s="216"/>
      <c r="D14" s="217">
        <f t="shared" si="0"/>
        <v>0</v>
      </c>
    </row>
    <row r="15" spans="2:4" ht="16.5" customHeight="1">
      <c r="B15" s="220" t="s">
        <v>101</v>
      </c>
      <c r="C15" s="216"/>
      <c r="D15" s="217">
        <f t="shared" si="0"/>
        <v>0</v>
      </c>
    </row>
    <row r="16" spans="2:4" ht="16.5" customHeight="1">
      <c r="B16" s="220" t="s">
        <v>102</v>
      </c>
      <c r="C16" s="216">
        <v>98468894</v>
      </c>
      <c r="D16" s="217">
        <v>112219814</v>
      </c>
    </row>
    <row r="17" spans="2:4" ht="16.5" customHeight="1">
      <c r="B17" s="223" t="s">
        <v>103</v>
      </c>
      <c r="C17" s="300">
        <f>SUM(C7:C16)</f>
        <v>462995307</v>
      </c>
      <c r="D17" s="217">
        <f>SUM(D7:D16)</f>
        <v>504533199</v>
      </c>
    </row>
    <row r="18" spans="2:4" s="222" customFormat="1" ht="20.25" customHeight="1">
      <c r="B18" s="225" t="s">
        <v>287</v>
      </c>
      <c r="C18" s="71">
        <v>322386992</v>
      </c>
      <c r="D18" s="217">
        <v>327318814</v>
      </c>
    </row>
    <row r="19" spans="2:4" s="222" customFormat="1" ht="16.5" customHeight="1">
      <c r="B19" s="224" t="s">
        <v>104</v>
      </c>
      <c r="C19" s="71">
        <v>33900000</v>
      </c>
      <c r="D19" s="217">
        <v>34763117</v>
      </c>
    </row>
    <row r="20" spans="2:4" ht="16.5" customHeight="1">
      <c r="B20" s="226" t="s">
        <v>105</v>
      </c>
      <c r="C20" s="216"/>
      <c r="D20" s="217">
        <f aca="true" t="shared" si="1" ref="D20:D50">SUM(C20:C20)</f>
        <v>0</v>
      </c>
    </row>
    <row r="21" spans="2:4" ht="16.5" customHeight="1">
      <c r="B21" s="227" t="s">
        <v>106</v>
      </c>
      <c r="C21" s="216">
        <v>13443000</v>
      </c>
      <c r="D21" s="217">
        <v>18158384</v>
      </c>
    </row>
    <row r="22" spans="2:7" ht="16.5" customHeight="1">
      <c r="B22" s="219" t="s">
        <v>107</v>
      </c>
      <c r="C22" s="216">
        <v>100000</v>
      </c>
      <c r="D22" s="217">
        <v>38354</v>
      </c>
      <c r="G22" s="218"/>
    </row>
    <row r="23" spans="2:7" ht="16.5" customHeight="1">
      <c r="B23" s="226" t="s">
        <v>108</v>
      </c>
      <c r="C23" s="216">
        <v>0</v>
      </c>
      <c r="D23" s="217">
        <v>7576186</v>
      </c>
      <c r="G23" s="218"/>
    </row>
    <row r="24" spans="2:4" ht="16.5" customHeight="1">
      <c r="B24" s="226" t="s">
        <v>109</v>
      </c>
      <c r="C24" s="216">
        <v>0</v>
      </c>
      <c r="D24" s="217">
        <f t="shared" si="1"/>
        <v>0</v>
      </c>
    </row>
    <row r="25" spans="2:4" ht="16.5" customHeight="1">
      <c r="B25" s="219" t="s">
        <v>110</v>
      </c>
      <c r="C25" s="216">
        <v>612000</v>
      </c>
      <c r="D25" s="217">
        <v>2192032</v>
      </c>
    </row>
    <row r="26" spans="2:4" ht="16.5" customHeight="1">
      <c r="B26" s="221" t="s">
        <v>111</v>
      </c>
      <c r="C26" s="216"/>
      <c r="D26" s="217">
        <f t="shared" si="1"/>
        <v>0</v>
      </c>
    </row>
    <row r="27" spans="2:51" ht="16.5" customHeight="1">
      <c r="B27" s="219" t="s">
        <v>112</v>
      </c>
      <c r="C27" s="216"/>
      <c r="D27" s="217">
        <f t="shared" si="1"/>
        <v>0</v>
      </c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</row>
    <row r="28" spans="1:51" s="229" customFormat="1" ht="16.5" customHeight="1">
      <c r="A28" s="222"/>
      <c r="B28" s="219" t="s">
        <v>113</v>
      </c>
      <c r="C28" s="71"/>
      <c r="D28" s="217">
        <f t="shared" si="1"/>
        <v>0</v>
      </c>
      <c r="E28" s="222"/>
      <c r="F28" s="222"/>
      <c r="G28" s="228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</row>
    <row r="29" spans="2:51" ht="16.5" customHeight="1">
      <c r="B29" s="221" t="s">
        <v>114</v>
      </c>
      <c r="C29" s="301">
        <v>0</v>
      </c>
      <c r="D29" s="217">
        <v>53400</v>
      </c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</row>
    <row r="30" spans="2:51" ht="16.5" customHeight="1">
      <c r="B30" s="225" t="s">
        <v>115</v>
      </c>
      <c r="C30" s="71">
        <f>SUM(C20:C29)</f>
        <v>14155000</v>
      </c>
      <c r="D30" s="217">
        <f>SUM(D20:D29)</f>
        <v>28018356</v>
      </c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</row>
    <row r="31" spans="2:51" ht="16.5" customHeight="1">
      <c r="B31" s="230"/>
      <c r="C31" s="71"/>
      <c r="D31" s="217">
        <f t="shared" si="1"/>
        <v>0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</row>
    <row r="32" spans="2:4" ht="16.5" customHeight="1">
      <c r="B32" s="227" t="s">
        <v>116</v>
      </c>
      <c r="C32" s="71"/>
      <c r="D32" s="217">
        <f t="shared" si="1"/>
        <v>0</v>
      </c>
    </row>
    <row r="33" spans="2:4" ht="16.5" customHeight="1">
      <c r="B33" s="227" t="s">
        <v>117</v>
      </c>
      <c r="C33" s="216"/>
      <c r="D33" s="217">
        <f t="shared" si="1"/>
        <v>0</v>
      </c>
    </row>
    <row r="34" spans="2:4" ht="16.5" customHeight="1">
      <c r="B34" s="219" t="s">
        <v>118</v>
      </c>
      <c r="C34" s="216">
        <v>0</v>
      </c>
      <c r="D34" s="217">
        <f t="shared" si="1"/>
        <v>0</v>
      </c>
    </row>
    <row r="35" spans="2:4" ht="16.5" customHeight="1">
      <c r="B35" s="225" t="s">
        <v>119</v>
      </c>
      <c r="C35" s="71">
        <f>SUM(C32:C34)</f>
        <v>0</v>
      </c>
      <c r="D35" s="217">
        <f t="shared" si="1"/>
        <v>0</v>
      </c>
    </row>
    <row r="36" spans="2:4" ht="16.5" customHeight="1">
      <c r="B36" s="225" t="s">
        <v>120</v>
      </c>
      <c r="C36" s="71">
        <f>+C17+C19+C30+C35+C18</f>
        <v>833437299</v>
      </c>
      <c r="D36" s="217">
        <f>D17+D18+D19+D30</f>
        <v>894633486</v>
      </c>
    </row>
    <row r="37" spans="2:4" ht="16.5" customHeight="1">
      <c r="B37" s="219"/>
      <c r="C37" s="216"/>
      <c r="D37" s="217">
        <f t="shared" si="1"/>
        <v>0</v>
      </c>
    </row>
    <row r="38" spans="2:4" ht="16.5" customHeight="1">
      <c r="B38" s="219" t="s">
        <v>121</v>
      </c>
      <c r="C38" s="216"/>
      <c r="D38" s="217">
        <f t="shared" si="1"/>
        <v>0</v>
      </c>
    </row>
    <row r="39" spans="2:4" ht="16.5" customHeight="1">
      <c r="B39" s="219" t="s">
        <v>122</v>
      </c>
      <c r="C39" s="216"/>
      <c r="D39" s="217">
        <f t="shared" si="1"/>
        <v>0</v>
      </c>
    </row>
    <row r="40" spans="2:4" ht="16.5" customHeight="1">
      <c r="B40" s="219" t="s">
        <v>123</v>
      </c>
      <c r="C40" s="216">
        <v>308865189</v>
      </c>
      <c r="D40" s="217">
        <f t="shared" si="1"/>
        <v>308865189</v>
      </c>
    </row>
    <row r="41" spans="2:4" ht="16.5" customHeight="1">
      <c r="B41" s="219" t="s">
        <v>124</v>
      </c>
      <c r="C41" s="216"/>
      <c r="D41" s="217">
        <f t="shared" si="1"/>
        <v>0</v>
      </c>
    </row>
    <row r="42" spans="2:4" ht="16.5" customHeight="1">
      <c r="B42" s="219" t="s">
        <v>125</v>
      </c>
      <c r="C42" s="71"/>
      <c r="D42" s="217">
        <f t="shared" si="1"/>
        <v>0</v>
      </c>
    </row>
    <row r="43" spans="2:4" ht="16.5" customHeight="1">
      <c r="B43" s="221" t="s">
        <v>126</v>
      </c>
      <c r="C43" s="71"/>
      <c r="D43" s="217">
        <f t="shared" si="1"/>
        <v>0</v>
      </c>
    </row>
    <row r="44" spans="2:4" ht="16.5" customHeight="1">
      <c r="B44" s="221" t="s">
        <v>127</v>
      </c>
      <c r="C44" s="71"/>
      <c r="D44" s="217">
        <f t="shared" si="1"/>
        <v>0</v>
      </c>
    </row>
    <row r="45" spans="2:4" ht="16.5" customHeight="1">
      <c r="B45" s="225" t="s">
        <v>128</v>
      </c>
      <c r="C45" s="71">
        <f>SUM(C38:C44)</f>
        <v>308865189</v>
      </c>
      <c r="D45" s="217">
        <f t="shared" si="1"/>
        <v>308865189</v>
      </c>
    </row>
    <row r="46" spans="2:4" ht="4.5" customHeight="1">
      <c r="B46" s="219"/>
      <c r="C46" s="71"/>
      <c r="D46" s="217">
        <f t="shared" si="1"/>
        <v>0</v>
      </c>
    </row>
    <row r="47" spans="2:4" ht="16.5" customHeight="1">
      <c r="B47" s="225" t="s">
        <v>129</v>
      </c>
      <c r="C47" s="71">
        <f>+C36+C45</f>
        <v>1142302488</v>
      </c>
      <c r="D47" s="217">
        <f>D36</f>
        <v>894633486</v>
      </c>
    </row>
    <row r="48" spans="2:4" ht="16.5" customHeight="1">
      <c r="B48" s="226" t="s">
        <v>130</v>
      </c>
      <c r="C48" s="216"/>
      <c r="D48" s="217">
        <f t="shared" si="1"/>
        <v>0</v>
      </c>
    </row>
    <row r="49" spans="2:4" ht="16.5" customHeight="1">
      <c r="B49" s="231" t="s">
        <v>131</v>
      </c>
      <c r="C49" s="216"/>
      <c r="D49" s="217">
        <f t="shared" si="1"/>
        <v>0</v>
      </c>
    </row>
    <row r="50" spans="2:4" ht="16.5" customHeight="1">
      <c r="B50" s="226" t="s">
        <v>132</v>
      </c>
      <c r="C50" s="216"/>
      <c r="D50" s="217">
        <f t="shared" si="1"/>
        <v>0</v>
      </c>
    </row>
    <row r="51" spans="2:4" ht="16.5" customHeight="1">
      <c r="B51" s="226" t="s">
        <v>133</v>
      </c>
      <c r="C51" s="216"/>
      <c r="D51" s="217">
        <f aca="true" t="shared" si="2" ref="D51:D81">SUM(C51:C51)</f>
        <v>0</v>
      </c>
    </row>
    <row r="52" spans="2:4" ht="16.5" customHeight="1">
      <c r="B52" s="232" t="s">
        <v>134</v>
      </c>
      <c r="C52" s="301">
        <v>0</v>
      </c>
      <c r="D52" s="217">
        <f t="shared" si="2"/>
        <v>0</v>
      </c>
    </row>
    <row r="53" spans="2:4" ht="16.5" customHeight="1">
      <c r="B53" s="233" t="s">
        <v>135</v>
      </c>
      <c r="C53" s="71">
        <f>SUM(C48:C52)</f>
        <v>0</v>
      </c>
      <c r="D53" s="217">
        <f t="shared" si="2"/>
        <v>0</v>
      </c>
    </row>
    <row r="54" spans="2:4" ht="6.75" customHeight="1">
      <c r="B54" s="234"/>
      <c r="C54" s="71"/>
      <c r="D54" s="217">
        <f t="shared" si="2"/>
        <v>0</v>
      </c>
    </row>
    <row r="55" spans="2:4" ht="16.5" customHeight="1">
      <c r="B55" s="226" t="s">
        <v>136</v>
      </c>
      <c r="C55" s="235">
        <v>0</v>
      </c>
      <c r="D55" s="217">
        <f t="shared" si="2"/>
        <v>0</v>
      </c>
    </row>
    <row r="56" spans="2:4" ht="16.5" customHeight="1">
      <c r="B56" s="226" t="s">
        <v>137</v>
      </c>
      <c r="C56" s="216"/>
      <c r="D56" s="217">
        <f t="shared" si="2"/>
        <v>0</v>
      </c>
    </row>
    <row r="57" spans="2:4" ht="16.5" customHeight="1">
      <c r="B57" s="219" t="s">
        <v>138</v>
      </c>
      <c r="C57" s="235"/>
      <c r="D57" s="217">
        <f t="shared" si="2"/>
        <v>0</v>
      </c>
    </row>
    <row r="58" spans="2:4" ht="16.5" customHeight="1">
      <c r="B58" s="221" t="s">
        <v>139</v>
      </c>
      <c r="C58" s="216"/>
      <c r="D58" s="217">
        <f t="shared" si="2"/>
        <v>0</v>
      </c>
    </row>
    <row r="59" spans="2:4" ht="16.5" customHeight="1">
      <c r="B59" s="221" t="s">
        <v>140</v>
      </c>
      <c r="C59" s="216"/>
      <c r="D59" s="217">
        <f t="shared" si="2"/>
        <v>0</v>
      </c>
    </row>
    <row r="60" spans="2:4" ht="4.5" customHeight="1">
      <c r="B60" s="236"/>
      <c r="C60" s="216"/>
      <c r="D60" s="217">
        <f t="shared" si="2"/>
        <v>0</v>
      </c>
    </row>
    <row r="61" spans="2:4" ht="16.5" customHeight="1">
      <c r="B61" s="237" t="s">
        <v>141</v>
      </c>
      <c r="C61" s="71">
        <f>SUM(C55:C59)</f>
        <v>0</v>
      </c>
      <c r="D61" s="217">
        <f t="shared" si="2"/>
        <v>0</v>
      </c>
    </row>
    <row r="62" spans="2:4" ht="10.5" customHeight="1">
      <c r="B62" s="236"/>
      <c r="C62" s="235"/>
      <c r="D62" s="217">
        <f t="shared" si="2"/>
        <v>0</v>
      </c>
    </row>
    <row r="63" spans="2:4" ht="16.5" customHeight="1">
      <c r="B63" s="231" t="s">
        <v>142</v>
      </c>
      <c r="C63" s="235"/>
      <c r="D63" s="217">
        <f t="shared" si="2"/>
        <v>0</v>
      </c>
    </row>
    <row r="64" spans="2:4" ht="16.5" customHeight="1">
      <c r="B64" s="226" t="s">
        <v>143</v>
      </c>
      <c r="C64" s="235">
        <f>+'[1]2.7.-2.10'!B36</f>
        <v>0</v>
      </c>
      <c r="D64" s="217">
        <f t="shared" si="2"/>
        <v>0</v>
      </c>
    </row>
    <row r="65" spans="2:4" ht="16.5" customHeight="1">
      <c r="B65" s="226" t="s">
        <v>144</v>
      </c>
      <c r="C65" s="235"/>
      <c r="D65" s="217">
        <f t="shared" si="2"/>
        <v>0</v>
      </c>
    </row>
    <row r="66" spans="2:4" ht="5.25" customHeight="1">
      <c r="B66" s="219"/>
      <c r="C66" s="235"/>
      <c r="D66" s="217">
        <f t="shared" si="2"/>
        <v>0</v>
      </c>
    </row>
    <row r="67" spans="2:4" ht="16.5" customHeight="1">
      <c r="B67" s="238" t="s">
        <v>145</v>
      </c>
      <c r="C67" s="239">
        <f>SUM(C63:C65)</f>
        <v>0</v>
      </c>
      <c r="D67" s="217">
        <f t="shared" si="2"/>
        <v>0</v>
      </c>
    </row>
    <row r="68" spans="2:4" ht="5.25" customHeight="1">
      <c r="B68" s="219"/>
      <c r="C68" s="235"/>
      <c r="D68" s="217">
        <f t="shared" si="2"/>
        <v>0</v>
      </c>
    </row>
    <row r="69" spans="2:4" ht="16.5" customHeight="1">
      <c r="B69" s="223" t="s">
        <v>146</v>
      </c>
      <c r="C69" s="71">
        <f>+C53+C61+C67</f>
        <v>0</v>
      </c>
      <c r="D69" s="217">
        <f t="shared" si="2"/>
        <v>0</v>
      </c>
    </row>
    <row r="70" spans="2:4" ht="3.75" customHeight="1">
      <c r="B70" s="219"/>
      <c r="C70" s="235"/>
      <c r="D70" s="217">
        <f t="shared" si="2"/>
        <v>0</v>
      </c>
    </row>
    <row r="71" spans="2:4" ht="16.5" customHeight="1">
      <c r="B71" s="219" t="s">
        <v>121</v>
      </c>
      <c r="C71" s="216"/>
      <c r="D71" s="217">
        <f t="shared" si="2"/>
        <v>0</v>
      </c>
    </row>
    <row r="72" spans="2:4" ht="16.5" customHeight="1">
      <c r="B72" s="219" t="s">
        <v>122</v>
      </c>
      <c r="C72" s="235"/>
      <c r="D72" s="217">
        <f t="shared" si="2"/>
        <v>0</v>
      </c>
    </row>
    <row r="73" spans="2:4" ht="16.5" customHeight="1">
      <c r="B73" s="219" t="s">
        <v>123</v>
      </c>
      <c r="C73" s="216">
        <v>0</v>
      </c>
      <c r="D73" s="217">
        <f t="shared" si="2"/>
        <v>0</v>
      </c>
    </row>
    <row r="74" spans="2:4" ht="16.5" customHeight="1">
      <c r="B74" s="219" t="s">
        <v>124</v>
      </c>
      <c r="C74" s="216"/>
      <c r="D74" s="217">
        <f t="shared" si="2"/>
        <v>0</v>
      </c>
    </row>
    <row r="75" spans="2:4" ht="16.5" customHeight="1">
      <c r="B75" s="219" t="s">
        <v>125</v>
      </c>
      <c r="C75" s="216"/>
      <c r="D75" s="217">
        <f t="shared" si="2"/>
        <v>0</v>
      </c>
    </row>
    <row r="76" spans="2:4" ht="16.5" customHeight="1">
      <c r="B76" s="221" t="s">
        <v>126</v>
      </c>
      <c r="C76" s="216"/>
      <c r="D76" s="217">
        <f t="shared" si="2"/>
        <v>0</v>
      </c>
    </row>
    <row r="77" spans="2:4" ht="16.5" customHeight="1">
      <c r="B77" s="221" t="s">
        <v>127</v>
      </c>
      <c r="C77" s="216"/>
      <c r="D77" s="217">
        <f t="shared" si="2"/>
        <v>0</v>
      </c>
    </row>
    <row r="78" spans="2:4" ht="16.5" customHeight="1">
      <c r="B78" s="225" t="s">
        <v>128</v>
      </c>
      <c r="C78" s="71">
        <f>SUM(C71:C77)</f>
        <v>0</v>
      </c>
      <c r="D78" s="217">
        <f t="shared" si="2"/>
        <v>0</v>
      </c>
    </row>
    <row r="79" spans="2:4" ht="6.75" customHeight="1">
      <c r="B79" s="230"/>
      <c r="C79" s="235"/>
      <c r="D79" s="217">
        <f t="shared" si="2"/>
        <v>0</v>
      </c>
    </row>
    <row r="80" spans="2:4" ht="16.5" customHeight="1">
      <c r="B80" s="225" t="s">
        <v>147</v>
      </c>
      <c r="C80" s="240">
        <f>+C69+C78</f>
        <v>0</v>
      </c>
      <c r="D80" s="217">
        <f t="shared" si="2"/>
        <v>0</v>
      </c>
    </row>
    <row r="81" spans="2:4" ht="7.5" customHeight="1">
      <c r="B81" s="241"/>
      <c r="C81" s="242"/>
      <c r="D81" s="217">
        <f t="shared" si="2"/>
        <v>0</v>
      </c>
    </row>
    <row r="82" spans="2:4" ht="16.5" customHeight="1">
      <c r="B82" s="243" t="s">
        <v>148</v>
      </c>
      <c r="C82" s="240">
        <f>+C47+C80</f>
        <v>1142302488</v>
      </c>
      <c r="D82" s="217">
        <f>D45+D47</f>
        <v>1203498675</v>
      </c>
    </row>
  </sheetData>
  <sheetProtection/>
  <mergeCells count="5">
    <mergeCell ref="B1:D1"/>
    <mergeCell ref="B3:C3"/>
    <mergeCell ref="B5:B6"/>
    <mergeCell ref="C5:C6"/>
    <mergeCell ref="D5:D6"/>
  </mergeCells>
  <printOptions horizontalCentered="1"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view="pageLayout" zoomScaleNormal="120" workbookViewId="0" topLeftCell="A1">
      <selection activeCell="G3" sqref="G3:G4"/>
    </sheetView>
  </sheetViews>
  <sheetFormatPr defaultColWidth="9.00390625" defaultRowHeight="12.75"/>
  <cols>
    <col min="1" max="1" width="5.625" style="99" customWidth="1"/>
    <col min="2" max="2" width="30.125" style="99" customWidth="1"/>
    <col min="3" max="5" width="11.625" style="99" customWidth="1"/>
    <col min="6" max="6" width="13.00390625" style="99" customWidth="1"/>
    <col min="7" max="7" width="15.125" style="99" customWidth="1"/>
    <col min="8" max="16384" width="9.375" style="99" customWidth="1"/>
  </cols>
  <sheetData>
    <row r="1" spans="1:7" ht="33" customHeight="1">
      <c r="A1" s="347" t="s">
        <v>31</v>
      </c>
      <c r="B1" s="347"/>
      <c r="C1" s="347"/>
      <c r="D1" s="347"/>
      <c r="E1" s="347"/>
      <c r="F1" s="347"/>
      <c r="G1" s="347"/>
    </row>
    <row r="2" spans="1:8" ht="15.75" customHeight="1" thickBot="1">
      <c r="A2" s="100"/>
      <c r="B2" s="100"/>
      <c r="C2" s="100"/>
      <c r="D2" s="348"/>
      <c r="E2" s="348"/>
      <c r="F2" s="355" t="s">
        <v>32</v>
      </c>
      <c r="G2" s="355"/>
      <c r="H2" s="101"/>
    </row>
    <row r="3" spans="1:7" ht="63" customHeight="1">
      <c r="A3" s="351" t="s">
        <v>10</v>
      </c>
      <c r="B3" s="353" t="s">
        <v>33</v>
      </c>
      <c r="C3" s="353" t="s">
        <v>34</v>
      </c>
      <c r="D3" s="353"/>
      <c r="E3" s="353"/>
      <c r="F3" s="353"/>
      <c r="G3" s="349" t="s">
        <v>35</v>
      </c>
    </row>
    <row r="4" spans="1:7" ht="15" thickBot="1">
      <c r="A4" s="352"/>
      <c r="B4" s="354"/>
      <c r="C4" s="212" t="s">
        <v>205</v>
      </c>
      <c r="D4" s="212" t="s">
        <v>206</v>
      </c>
      <c r="E4" s="212" t="s">
        <v>269</v>
      </c>
      <c r="F4" s="212" t="s">
        <v>277</v>
      </c>
      <c r="G4" s="350"/>
    </row>
    <row r="5" spans="1:7" ht="15" thickBot="1">
      <c r="A5" s="102">
        <v>1</v>
      </c>
      <c r="B5" s="103">
        <v>2</v>
      </c>
      <c r="C5" s="103">
        <v>3</v>
      </c>
      <c r="D5" s="103">
        <v>4</v>
      </c>
      <c r="E5" s="103">
        <v>5</v>
      </c>
      <c r="F5" s="103">
        <v>6</v>
      </c>
      <c r="G5" s="104">
        <v>7</v>
      </c>
    </row>
    <row r="6" spans="1:7" ht="14.25">
      <c r="A6" s="105" t="s">
        <v>0</v>
      </c>
      <c r="B6" s="106"/>
      <c r="C6" s="107">
        <v>0</v>
      </c>
      <c r="D6" s="107">
        <v>0</v>
      </c>
      <c r="E6" s="107">
        <v>0</v>
      </c>
      <c r="F6" s="107">
        <v>0</v>
      </c>
      <c r="G6" s="108">
        <f>SUM(C6:F6)</f>
        <v>0</v>
      </c>
    </row>
    <row r="7" spans="1:7" ht="14.25">
      <c r="A7" s="109" t="s">
        <v>1</v>
      </c>
      <c r="B7" s="110"/>
      <c r="C7" s="111"/>
      <c r="D7" s="111"/>
      <c r="E7" s="111"/>
      <c r="F7" s="111"/>
      <c r="G7" s="112">
        <f>SUM(C7:F7)</f>
        <v>0</v>
      </c>
    </row>
    <row r="8" spans="1:7" ht="14.25">
      <c r="A8" s="109" t="s">
        <v>2</v>
      </c>
      <c r="B8" s="110"/>
      <c r="C8" s="111"/>
      <c r="D8" s="111"/>
      <c r="E8" s="111"/>
      <c r="F8" s="111"/>
      <c r="G8" s="112">
        <f>SUM(C8:F8)</f>
        <v>0</v>
      </c>
    </row>
    <row r="9" spans="1:7" ht="14.25">
      <c r="A9" s="109" t="s">
        <v>14</v>
      </c>
      <c r="B9" s="110"/>
      <c r="C9" s="111"/>
      <c r="D9" s="111"/>
      <c r="E9" s="111"/>
      <c r="F9" s="111"/>
      <c r="G9" s="112">
        <f>SUM(C9:F9)</f>
        <v>0</v>
      </c>
    </row>
    <row r="10" spans="1:7" ht="15" thickBot="1">
      <c r="A10" s="113" t="s">
        <v>3</v>
      </c>
      <c r="B10" s="114"/>
      <c r="C10" s="115"/>
      <c r="D10" s="115"/>
      <c r="E10" s="115"/>
      <c r="F10" s="115"/>
      <c r="G10" s="112">
        <f>SUM(C10:F10)</f>
        <v>0</v>
      </c>
    </row>
    <row r="11" spans="1:7" ht="15" thickBot="1">
      <c r="A11" s="102" t="s">
        <v>4</v>
      </c>
      <c r="B11" s="116" t="s">
        <v>36</v>
      </c>
      <c r="C11" s="117">
        <f>SUM(C6:C10)</f>
        <v>0</v>
      </c>
      <c r="D11" s="117">
        <f>SUM(D6:D10)</f>
        <v>0</v>
      </c>
      <c r="E11" s="117">
        <f>SUM(E6:E10)</f>
        <v>0</v>
      </c>
      <c r="F11" s="117">
        <f>SUM(F6:F10)</f>
        <v>0</v>
      </c>
      <c r="G11" s="118">
        <f>SUM(G6:G10)</f>
        <v>0</v>
      </c>
    </row>
    <row r="14" spans="1:7" ht="14.25">
      <c r="A14" s="346" t="s">
        <v>73</v>
      </c>
      <c r="B14" s="346"/>
      <c r="C14" s="346"/>
      <c r="D14" s="346"/>
      <c r="E14" s="346"/>
      <c r="F14" s="346"/>
      <c r="G14" s="346"/>
    </row>
    <row r="15" spans="1:7" ht="14.25">
      <c r="A15" s="346"/>
      <c r="B15" s="346"/>
      <c r="C15" s="346"/>
      <c r="D15" s="346"/>
      <c r="E15" s="346"/>
      <c r="F15" s="346"/>
      <c r="G15" s="346"/>
    </row>
  </sheetData>
  <sheetProtection/>
  <mergeCells count="8">
    <mergeCell ref="A14:G15"/>
    <mergeCell ref="A1:G1"/>
    <mergeCell ref="D2:E2"/>
    <mergeCell ref="G3:G4"/>
    <mergeCell ref="A3:A4"/>
    <mergeCell ref="B3:B4"/>
    <mergeCell ref="C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10.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F23" sqref="F23"/>
    </sheetView>
  </sheetViews>
  <sheetFormatPr defaultColWidth="24.875" defaultRowHeight="12.75"/>
  <cols>
    <col min="1" max="1" width="37.375" style="0" customWidth="1"/>
    <col min="2" max="4" width="11.375" style="0" customWidth="1"/>
    <col min="5" max="5" width="42.375" style="0" customWidth="1"/>
    <col min="6" max="8" width="11.375" style="0" customWidth="1"/>
  </cols>
  <sheetData>
    <row r="1" spans="7:9" ht="12.75">
      <c r="G1" s="59"/>
      <c r="H1" s="59" t="s">
        <v>71</v>
      </c>
      <c r="I1" s="59"/>
    </row>
    <row r="2" spans="1:9" ht="12.75">
      <c r="A2" s="345" t="s">
        <v>244</v>
      </c>
      <c r="B2" s="345"/>
      <c r="C2" s="345"/>
      <c r="D2" s="345"/>
      <c r="E2" s="345"/>
      <c r="F2" s="345"/>
      <c r="G2" s="345"/>
      <c r="H2" s="345"/>
      <c r="I2" s="88"/>
    </row>
    <row r="3" spans="1:9" ht="12.75">
      <c r="A3" s="119"/>
      <c r="B3" s="120"/>
      <c r="C3" s="120"/>
      <c r="D3" s="74"/>
      <c r="E3" s="120"/>
      <c r="G3" s="75"/>
      <c r="H3" s="75" t="s">
        <v>295</v>
      </c>
      <c r="I3" s="75"/>
    </row>
    <row r="4" spans="1:9" ht="12.75">
      <c r="A4" s="356" t="s">
        <v>151</v>
      </c>
      <c r="B4" s="356"/>
      <c r="C4" s="356"/>
      <c r="D4" s="356"/>
      <c r="E4" s="356" t="s">
        <v>152</v>
      </c>
      <c r="F4" s="356"/>
      <c r="G4" s="356"/>
      <c r="H4" s="356"/>
      <c r="I4" s="121"/>
    </row>
    <row r="5" spans="1:9" ht="12.75">
      <c r="A5" s="357" t="s">
        <v>153</v>
      </c>
      <c r="B5" s="359" t="s">
        <v>245</v>
      </c>
      <c r="C5" s="360"/>
      <c r="D5" s="361"/>
      <c r="E5" s="357" t="s">
        <v>153</v>
      </c>
      <c r="F5" s="362" t="s">
        <v>245</v>
      </c>
      <c r="G5" s="362"/>
      <c r="H5" s="362"/>
      <c r="I5" s="122"/>
    </row>
    <row r="6" spans="1:9" ht="12.75">
      <c r="A6" s="358"/>
      <c r="B6" s="123">
        <v>2019</v>
      </c>
      <c r="C6" s="123">
        <v>2020</v>
      </c>
      <c r="D6" s="123">
        <v>2021</v>
      </c>
      <c r="E6" s="358"/>
      <c r="F6" s="123">
        <v>2019</v>
      </c>
      <c r="G6" s="123">
        <v>2020</v>
      </c>
      <c r="H6" s="123">
        <v>2021</v>
      </c>
      <c r="I6" s="122"/>
    </row>
    <row r="7" spans="1:9" ht="24.75" customHeight="1">
      <c r="A7" s="69" t="s">
        <v>154</v>
      </c>
      <c r="B7" s="124">
        <v>481750000</v>
      </c>
      <c r="C7" s="124">
        <f aca="true" t="shared" si="0" ref="C7:D9">+B7*1.02</f>
        <v>491385000</v>
      </c>
      <c r="D7" s="124">
        <f t="shared" si="0"/>
        <v>501212700</v>
      </c>
      <c r="E7" s="31" t="s">
        <v>155</v>
      </c>
      <c r="F7" s="124">
        <v>70000000</v>
      </c>
      <c r="G7" s="124">
        <f>+F7*1.02</f>
        <v>71400000</v>
      </c>
      <c r="H7" s="124">
        <f>+G7*1.02</f>
        <v>72828000</v>
      </c>
      <c r="I7" s="125"/>
    </row>
    <row r="8" spans="1:9" ht="24" customHeight="1">
      <c r="A8" s="32" t="s">
        <v>156</v>
      </c>
      <c r="B8" s="124">
        <v>33900000</v>
      </c>
      <c r="C8" s="124">
        <f t="shared" si="0"/>
        <v>34578000</v>
      </c>
      <c r="D8" s="124">
        <f t="shared" si="0"/>
        <v>35269560</v>
      </c>
      <c r="E8" s="37" t="s">
        <v>157</v>
      </c>
      <c r="F8" s="124">
        <v>13650000</v>
      </c>
      <c r="G8" s="124">
        <f aca="true" t="shared" si="1" ref="G8:H35">+F8*1.02</f>
        <v>13923000</v>
      </c>
      <c r="H8" s="124">
        <f t="shared" si="1"/>
        <v>14201460</v>
      </c>
      <c r="I8" s="125"/>
    </row>
    <row r="9" spans="1:9" ht="12.75" customHeight="1">
      <c r="A9" s="211" t="s">
        <v>158</v>
      </c>
      <c r="B9" s="124">
        <v>15000000</v>
      </c>
      <c r="C9" s="124">
        <f t="shared" si="0"/>
        <v>15300000</v>
      </c>
      <c r="D9" s="124">
        <f t="shared" si="0"/>
        <v>15606000</v>
      </c>
      <c r="E9" s="31" t="s">
        <v>159</v>
      </c>
      <c r="F9" s="124">
        <v>90000000</v>
      </c>
      <c r="G9" s="124">
        <f t="shared" si="1"/>
        <v>91800000</v>
      </c>
      <c r="H9" s="124">
        <f t="shared" si="1"/>
        <v>93636000</v>
      </c>
      <c r="I9" s="125"/>
    </row>
    <row r="10" spans="1:9" ht="12.75" customHeight="1">
      <c r="A10" s="211" t="s">
        <v>160</v>
      </c>
      <c r="B10" s="124">
        <f>+'[1]1'!B10*1.02</f>
        <v>0</v>
      </c>
      <c r="C10" s="124">
        <f aca="true" t="shared" si="2" ref="C10:D34">+B10*1.02</f>
        <v>0</v>
      </c>
      <c r="D10" s="124">
        <f t="shared" si="2"/>
        <v>0</v>
      </c>
      <c r="E10" s="31" t="s">
        <v>161</v>
      </c>
      <c r="F10" s="124">
        <v>37000000</v>
      </c>
      <c r="G10" s="124">
        <f t="shared" si="1"/>
        <v>37740000</v>
      </c>
      <c r="H10" s="124">
        <f t="shared" si="1"/>
        <v>38494800</v>
      </c>
      <c r="I10" s="125"/>
    </row>
    <row r="11" spans="1:9" ht="12.75" customHeight="1">
      <c r="A11" s="31"/>
      <c r="B11" s="124">
        <f>+'[1]1'!B11*1.02</f>
        <v>0</v>
      </c>
      <c r="C11" s="124">
        <f t="shared" si="2"/>
        <v>0</v>
      </c>
      <c r="D11" s="124">
        <f t="shared" si="2"/>
        <v>0</v>
      </c>
      <c r="E11" s="31" t="s">
        <v>162</v>
      </c>
      <c r="F11" s="124">
        <v>260000000</v>
      </c>
      <c r="G11" s="124">
        <f t="shared" si="1"/>
        <v>265200000</v>
      </c>
      <c r="H11" s="124">
        <f t="shared" si="1"/>
        <v>270504000</v>
      </c>
      <c r="I11" s="125"/>
    </row>
    <row r="12" spans="1:9" ht="12.75" customHeight="1">
      <c r="A12" s="35"/>
      <c r="B12" s="124">
        <f>+'[1]1'!B12*1.02</f>
        <v>0</v>
      </c>
      <c r="C12" s="124">
        <f t="shared" si="2"/>
        <v>0</v>
      </c>
      <c r="D12" s="124">
        <f t="shared" si="2"/>
        <v>0</v>
      </c>
      <c r="E12" s="61" t="s">
        <v>163</v>
      </c>
      <c r="F12" s="124">
        <f>+'[1]1'!D12*1.02</f>
        <v>0</v>
      </c>
      <c r="G12" s="124">
        <f t="shared" si="1"/>
        <v>0</v>
      </c>
      <c r="H12" s="124">
        <f t="shared" si="1"/>
        <v>0</v>
      </c>
      <c r="I12" s="125"/>
    </row>
    <row r="13" spans="1:9" ht="12.75" customHeight="1">
      <c r="A13" s="62"/>
      <c r="B13" s="124">
        <f>+'[1]1'!B13*1.02</f>
        <v>0</v>
      </c>
      <c r="C13" s="124">
        <f t="shared" si="2"/>
        <v>0</v>
      </c>
      <c r="D13" s="124">
        <f t="shared" si="2"/>
        <v>0</v>
      </c>
      <c r="E13" s="33" t="s">
        <v>164</v>
      </c>
      <c r="F13" s="124">
        <f>+'[1]1'!D13*1.02</f>
        <v>0</v>
      </c>
      <c r="G13" s="124">
        <f t="shared" si="1"/>
        <v>0</v>
      </c>
      <c r="H13" s="124">
        <f t="shared" si="1"/>
        <v>0</v>
      </c>
      <c r="I13" s="125"/>
    </row>
    <row r="14" spans="1:9" ht="12.75" customHeight="1">
      <c r="A14" s="33"/>
      <c r="B14" s="124">
        <f>+'[1]1'!B14*1.02</f>
        <v>0</v>
      </c>
      <c r="C14" s="124">
        <f t="shared" si="2"/>
        <v>0</v>
      </c>
      <c r="D14" s="124">
        <f t="shared" si="2"/>
        <v>0</v>
      </c>
      <c r="E14" s="63"/>
      <c r="F14" s="124">
        <f>+'[1]1'!D14*1.02</f>
        <v>0</v>
      </c>
      <c r="G14" s="124">
        <f t="shared" si="1"/>
        <v>0</v>
      </c>
      <c r="H14" s="124">
        <f t="shared" si="1"/>
        <v>0</v>
      </c>
      <c r="I14" s="125"/>
    </row>
    <row r="15" spans="1:9" ht="12.75" customHeight="1">
      <c r="A15" s="126" t="s">
        <v>165</v>
      </c>
      <c r="B15" s="124">
        <f>SUM(B7:B14)</f>
        <v>530650000</v>
      </c>
      <c r="C15" s="124">
        <f>SUM(C7:C14)</f>
        <v>541263000</v>
      </c>
      <c r="D15" s="124">
        <f>SUM(D7:D14)</f>
        <v>552088260</v>
      </c>
      <c r="E15" s="127" t="s">
        <v>166</v>
      </c>
      <c r="F15" s="124">
        <f>SUM(F7:F14)</f>
        <v>470650000</v>
      </c>
      <c r="G15" s="124">
        <f t="shared" si="1"/>
        <v>480063000</v>
      </c>
      <c r="H15" s="124">
        <f t="shared" si="1"/>
        <v>489664260</v>
      </c>
      <c r="I15" s="125"/>
    </row>
    <row r="16" spans="1:9" ht="12.75" customHeight="1">
      <c r="A16" s="33"/>
      <c r="B16" s="124">
        <f>+'[1]1'!B16*1.02</f>
        <v>0</v>
      </c>
      <c r="C16" s="124">
        <f t="shared" si="2"/>
        <v>0</v>
      </c>
      <c r="D16" s="124">
        <f t="shared" si="2"/>
        <v>0</v>
      </c>
      <c r="E16" s="33"/>
      <c r="F16" s="124">
        <f>+'[1]1'!D16*1.02</f>
        <v>0</v>
      </c>
      <c r="G16" s="124">
        <f t="shared" si="1"/>
        <v>0</v>
      </c>
      <c r="H16" s="124">
        <f t="shared" si="1"/>
        <v>0</v>
      </c>
      <c r="I16" s="125"/>
    </row>
    <row r="17" spans="1:9" ht="12.75" customHeight="1">
      <c r="A17" s="65" t="s">
        <v>167</v>
      </c>
      <c r="B17" s="124">
        <v>0</v>
      </c>
      <c r="C17" s="124">
        <f t="shared" si="2"/>
        <v>0</v>
      </c>
      <c r="D17" s="124">
        <f t="shared" si="2"/>
        <v>0</v>
      </c>
      <c r="E17" s="65" t="s">
        <v>168</v>
      </c>
      <c r="F17" s="124">
        <v>60000000</v>
      </c>
      <c r="G17" s="124">
        <f t="shared" si="1"/>
        <v>61200000</v>
      </c>
      <c r="H17" s="124">
        <f t="shared" si="1"/>
        <v>62424000</v>
      </c>
      <c r="I17" s="125"/>
    </row>
    <row r="18" spans="1:9" ht="12.75" customHeight="1">
      <c r="A18" s="62"/>
      <c r="B18" s="124">
        <f>+'[1]1'!B18*1.02</f>
        <v>0</v>
      </c>
      <c r="C18" s="124">
        <f t="shared" si="2"/>
        <v>0</v>
      </c>
      <c r="D18" s="124">
        <f t="shared" si="2"/>
        <v>0</v>
      </c>
      <c r="E18" s="66"/>
      <c r="F18" s="124">
        <f>+'[1]1'!D18*1.02</f>
        <v>0</v>
      </c>
      <c r="G18" s="124">
        <f t="shared" si="1"/>
        <v>0</v>
      </c>
      <c r="H18" s="124">
        <f t="shared" si="1"/>
        <v>0</v>
      </c>
      <c r="I18" s="125"/>
    </row>
    <row r="19" spans="1:9" ht="23.25" customHeight="1">
      <c r="A19" s="67" t="s">
        <v>169</v>
      </c>
      <c r="B19" s="124">
        <f>B15+B17</f>
        <v>530650000</v>
      </c>
      <c r="C19" s="124">
        <f>C15+C17</f>
        <v>541263000</v>
      </c>
      <c r="D19" s="124">
        <f>D15+D17</f>
        <v>552088260</v>
      </c>
      <c r="E19" s="127" t="s">
        <v>170</v>
      </c>
      <c r="F19" s="124">
        <f>F15+F17</f>
        <v>530650000</v>
      </c>
      <c r="G19" s="124">
        <f t="shared" si="1"/>
        <v>541263000</v>
      </c>
      <c r="H19" s="124">
        <f t="shared" si="1"/>
        <v>552088260</v>
      </c>
      <c r="I19" s="125"/>
    </row>
    <row r="20" spans="1:9" ht="12.75" customHeight="1">
      <c r="A20" s="37"/>
      <c r="B20" s="124"/>
      <c r="C20" s="124"/>
      <c r="D20" s="124"/>
      <c r="E20" s="33"/>
      <c r="F20" s="124">
        <f>+'[1]1'!D20*1.02</f>
        <v>0</v>
      </c>
      <c r="G20" s="124">
        <f t="shared" si="1"/>
        <v>0</v>
      </c>
      <c r="H20" s="124">
        <f t="shared" si="1"/>
        <v>0</v>
      </c>
      <c r="I20" s="125"/>
    </row>
    <row r="21" spans="1:9" ht="18" customHeight="1">
      <c r="A21" s="32" t="s">
        <v>171</v>
      </c>
      <c r="B21" s="124">
        <v>0</v>
      </c>
      <c r="C21" s="124">
        <f t="shared" si="2"/>
        <v>0</v>
      </c>
      <c r="D21" s="124">
        <f t="shared" si="2"/>
        <v>0</v>
      </c>
      <c r="E21" s="33" t="s">
        <v>172</v>
      </c>
      <c r="F21" s="124">
        <v>0</v>
      </c>
      <c r="G21" s="124">
        <f t="shared" si="1"/>
        <v>0</v>
      </c>
      <c r="H21" s="124">
        <f t="shared" si="1"/>
        <v>0</v>
      </c>
      <c r="I21" s="125"/>
    </row>
    <row r="22" spans="1:9" ht="12.75" customHeight="1">
      <c r="A22" s="32" t="s">
        <v>173</v>
      </c>
      <c r="B22" s="124">
        <f>+'[1]1'!B22*1.02</f>
        <v>0</v>
      </c>
      <c r="C22" s="124">
        <f t="shared" si="2"/>
        <v>0</v>
      </c>
      <c r="D22" s="124">
        <f t="shared" si="2"/>
        <v>0</v>
      </c>
      <c r="E22" s="33" t="s">
        <v>174</v>
      </c>
      <c r="F22" s="124">
        <v>0</v>
      </c>
      <c r="G22" s="124">
        <f t="shared" si="1"/>
        <v>0</v>
      </c>
      <c r="H22" s="124">
        <f t="shared" si="1"/>
        <v>0</v>
      </c>
      <c r="I22" s="125"/>
    </row>
    <row r="23" spans="1:9" ht="12.75" customHeight="1">
      <c r="A23" s="31" t="s">
        <v>145</v>
      </c>
      <c r="B23" s="124">
        <f>+'[1]1'!B23*1.02</f>
        <v>0</v>
      </c>
      <c r="C23" s="124">
        <f t="shared" si="2"/>
        <v>0</v>
      </c>
      <c r="D23" s="124">
        <f t="shared" si="2"/>
        <v>0</v>
      </c>
      <c r="E23" s="33" t="s">
        <v>175</v>
      </c>
      <c r="F23" s="124">
        <v>0</v>
      </c>
      <c r="G23" s="124">
        <f t="shared" si="1"/>
        <v>0</v>
      </c>
      <c r="H23" s="124">
        <f t="shared" si="1"/>
        <v>0</v>
      </c>
      <c r="I23" s="125"/>
    </row>
    <row r="24" spans="1:9" ht="12.75" customHeight="1">
      <c r="A24" s="126" t="s">
        <v>176</v>
      </c>
      <c r="B24" s="124">
        <f>SUM(B21:B23)</f>
        <v>0</v>
      </c>
      <c r="C24" s="124">
        <f t="shared" si="2"/>
        <v>0</v>
      </c>
      <c r="D24" s="124">
        <f t="shared" si="2"/>
        <v>0</v>
      </c>
      <c r="E24" s="127" t="s">
        <v>177</v>
      </c>
      <c r="F24" s="124">
        <f>SUM(F21:F23)</f>
        <v>0</v>
      </c>
      <c r="G24" s="124">
        <f t="shared" si="1"/>
        <v>0</v>
      </c>
      <c r="H24" s="124">
        <f t="shared" si="1"/>
        <v>0</v>
      </c>
      <c r="I24" s="125"/>
    </row>
    <row r="25" spans="1:9" ht="12.75" customHeight="1">
      <c r="A25" s="31"/>
      <c r="B25" s="124"/>
      <c r="C25" s="124"/>
      <c r="D25" s="124"/>
      <c r="E25" s="33"/>
      <c r="F25" s="124">
        <f>+'[1]1'!D25*1.02</f>
        <v>0</v>
      </c>
      <c r="G25" s="124">
        <f t="shared" si="1"/>
        <v>0</v>
      </c>
      <c r="H25" s="124">
        <f t="shared" si="1"/>
        <v>0</v>
      </c>
      <c r="I25" s="125"/>
    </row>
    <row r="26" spans="1:9" ht="12.75" customHeight="1">
      <c r="A26" s="65" t="s">
        <v>178</v>
      </c>
      <c r="B26" s="124">
        <f>'1.'!D78*1.02</f>
        <v>0</v>
      </c>
      <c r="C26" s="124">
        <f t="shared" si="2"/>
        <v>0</v>
      </c>
      <c r="D26" s="124">
        <f t="shared" si="2"/>
        <v>0</v>
      </c>
      <c r="E26" s="65" t="s">
        <v>179</v>
      </c>
      <c r="F26" s="124">
        <f>+'[1]1'!D26*1.02</f>
        <v>0</v>
      </c>
      <c r="G26" s="124">
        <f t="shared" si="1"/>
        <v>0</v>
      </c>
      <c r="H26" s="124">
        <f t="shared" si="1"/>
        <v>0</v>
      </c>
      <c r="I26" s="125"/>
    </row>
    <row r="27" spans="1:9" ht="12.75" customHeight="1">
      <c r="A27" s="68" t="s">
        <v>180</v>
      </c>
      <c r="B27" s="124">
        <v>0</v>
      </c>
      <c r="C27" s="124">
        <v>0</v>
      </c>
      <c r="D27" s="124">
        <f t="shared" si="2"/>
        <v>0</v>
      </c>
      <c r="E27" s="65"/>
      <c r="F27" s="124">
        <f>+'[1]1'!D27*1.02</f>
        <v>0</v>
      </c>
      <c r="G27" s="124">
        <f t="shared" si="1"/>
        <v>0</v>
      </c>
      <c r="H27" s="124">
        <f t="shared" si="1"/>
        <v>0</v>
      </c>
      <c r="I27" s="125"/>
    </row>
    <row r="28" spans="1:9" ht="12.75" customHeight="1">
      <c r="A28" s="31"/>
      <c r="B28" s="124">
        <f>+'[1]1'!B28*1.02</f>
        <v>0</v>
      </c>
      <c r="C28" s="124">
        <f t="shared" si="2"/>
        <v>0</v>
      </c>
      <c r="D28" s="124">
        <f t="shared" si="2"/>
        <v>0</v>
      </c>
      <c r="E28" s="33"/>
      <c r="F28" s="124">
        <f>+'[1]1'!D28*1.02</f>
        <v>0</v>
      </c>
      <c r="G28" s="124">
        <f t="shared" si="1"/>
        <v>0</v>
      </c>
      <c r="H28" s="124">
        <f t="shared" si="1"/>
        <v>0</v>
      </c>
      <c r="I28" s="125"/>
    </row>
    <row r="29" spans="1:8" ht="23.25" customHeight="1">
      <c r="A29" s="67" t="s">
        <v>181</v>
      </c>
      <c r="B29" s="124">
        <f>SUM(B24:B26)</f>
        <v>0</v>
      </c>
      <c r="C29" s="124">
        <f t="shared" si="2"/>
        <v>0</v>
      </c>
      <c r="D29" s="124">
        <f t="shared" si="2"/>
        <v>0</v>
      </c>
      <c r="E29" s="65" t="s">
        <v>182</v>
      </c>
      <c r="F29" s="124">
        <f>F24+F26</f>
        <v>0</v>
      </c>
      <c r="G29" s="124">
        <f t="shared" si="1"/>
        <v>0</v>
      </c>
      <c r="H29" s="124">
        <f t="shared" si="1"/>
        <v>0</v>
      </c>
    </row>
    <row r="30" spans="1:8" ht="12.75" customHeight="1">
      <c r="A30" s="69"/>
      <c r="B30" s="124">
        <f>+'[1]1'!B30*1.02</f>
        <v>0</v>
      </c>
      <c r="C30" s="124">
        <f t="shared" si="2"/>
        <v>0</v>
      </c>
      <c r="D30" s="124">
        <f t="shared" si="2"/>
        <v>0</v>
      </c>
      <c r="E30" s="63"/>
      <c r="F30" s="124">
        <f>+'[1]1'!D30*1.02</f>
        <v>0</v>
      </c>
      <c r="G30" s="124">
        <f t="shared" si="1"/>
        <v>0</v>
      </c>
      <c r="H30" s="124">
        <f t="shared" si="1"/>
        <v>0</v>
      </c>
    </row>
    <row r="31" spans="1:8" ht="23.25" customHeight="1">
      <c r="A31" s="34" t="s">
        <v>183</v>
      </c>
      <c r="B31" s="124">
        <f>B15</f>
        <v>530650000</v>
      </c>
      <c r="C31" s="124">
        <f t="shared" si="2"/>
        <v>541263000</v>
      </c>
      <c r="D31" s="124">
        <f t="shared" si="2"/>
        <v>552088260</v>
      </c>
      <c r="E31" s="65" t="s">
        <v>184</v>
      </c>
      <c r="F31" s="124">
        <v>0</v>
      </c>
      <c r="G31" s="124">
        <v>0</v>
      </c>
      <c r="H31" s="124">
        <f t="shared" si="1"/>
        <v>0</v>
      </c>
    </row>
    <row r="32" spans="1:8" ht="12.75" customHeight="1">
      <c r="A32" s="70"/>
      <c r="B32" s="124" t="e">
        <f>+'[1]1'!B32*1.02</f>
        <v>#REF!</v>
      </c>
      <c r="C32" s="124" t="e">
        <f t="shared" si="2"/>
        <v>#REF!</v>
      </c>
      <c r="D32" s="124" t="e">
        <f t="shared" si="2"/>
        <v>#REF!</v>
      </c>
      <c r="E32" s="66"/>
      <c r="F32" s="124">
        <f>+'[1]1'!D32*1.02</f>
        <v>0</v>
      </c>
      <c r="G32" s="124">
        <f t="shared" si="1"/>
        <v>0</v>
      </c>
      <c r="H32" s="124">
        <f t="shared" si="1"/>
        <v>0</v>
      </c>
    </row>
    <row r="33" spans="1:8" ht="22.5" customHeight="1">
      <c r="A33" s="34" t="s">
        <v>185</v>
      </c>
      <c r="B33" s="124">
        <f>B17+B26</f>
        <v>0</v>
      </c>
      <c r="C33" s="124">
        <f t="shared" si="2"/>
        <v>0</v>
      </c>
      <c r="D33" s="124">
        <f t="shared" si="2"/>
        <v>0</v>
      </c>
      <c r="E33" s="65" t="s">
        <v>186</v>
      </c>
      <c r="F33" s="124">
        <f>+'[1]1'!D33*1.02</f>
        <v>0</v>
      </c>
      <c r="G33" s="124">
        <f t="shared" si="1"/>
        <v>0</v>
      </c>
      <c r="H33" s="124">
        <f t="shared" si="1"/>
        <v>0</v>
      </c>
    </row>
    <row r="34" spans="1:8" ht="12.75" customHeight="1">
      <c r="A34" s="69"/>
      <c r="B34" s="124">
        <f>+'[1]1'!B34*1.02</f>
        <v>0</v>
      </c>
      <c r="C34" s="124">
        <f t="shared" si="2"/>
        <v>0</v>
      </c>
      <c r="D34" s="124">
        <f t="shared" si="2"/>
        <v>0</v>
      </c>
      <c r="E34" s="63"/>
      <c r="F34" s="124">
        <f>+'[1]1'!D34*1.02</f>
        <v>0</v>
      </c>
      <c r="G34" s="124">
        <f t="shared" si="1"/>
        <v>0</v>
      </c>
      <c r="H34" s="124">
        <f t="shared" si="1"/>
        <v>0</v>
      </c>
    </row>
    <row r="35" spans="1:8" ht="12.75" customHeight="1">
      <c r="A35" s="47" t="s">
        <v>187</v>
      </c>
      <c r="B35" s="124">
        <f>B19+B29</f>
        <v>530650000</v>
      </c>
      <c r="C35" s="124">
        <f>C19+C29</f>
        <v>541263000</v>
      </c>
      <c r="D35" s="124">
        <f>D19+D29</f>
        <v>552088260</v>
      </c>
      <c r="E35" s="47" t="s">
        <v>188</v>
      </c>
      <c r="F35" s="124">
        <f>F19+F29</f>
        <v>530650000</v>
      </c>
      <c r="G35" s="124">
        <f t="shared" si="1"/>
        <v>541263000</v>
      </c>
      <c r="H35" s="124">
        <f t="shared" si="1"/>
        <v>552088260</v>
      </c>
    </row>
  </sheetData>
  <sheetProtection/>
  <mergeCells count="7">
    <mergeCell ref="A2:H2"/>
    <mergeCell ref="A4:D4"/>
    <mergeCell ref="E4:H4"/>
    <mergeCell ref="A5:A6"/>
    <mergeCell ref="B5:D5"/>
    <mergeCell ref="E5:E6"/>
    <mergeCell ref="F5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46">
      <selection activeCell="A2" sqref="A2:E2"/>
    </sheetView>
  </sheetViews>
  <sheetFormatPr defaultColWidth="9.00390625" defaultRowHeight="12.75"/>
  <cols>
    <col min="1" max="1" width="36.125" style="2" customWidth="1"/>
    <col min="2" max="4" width="13.875" style="2" customWidth="1"/>
    <col min="5" max="5" width="17.625" style="2" customWidth="1"/>
    <col min="6" max="16384" width="9.375" style="2" customWidth="1"/>
  </cols>
  <sheetData>
    <row r="1" spans="1:5" ht="12.75">
      <c r="A1" s="3"/>
      <c r="B1" s="3"/>
      <c r="C1" s="3"/>
      <c r="D1" s="3"/>
      <c r="E1" s="3" t="s">
        <v>68</v>
      </c>
    </row>
    <row r="2" spans="1:5" ht="36" customHeight="1">
      <c r="A2" s="365" t="s">
        <v>265</v>
      </c>
      <c r="B2" s="366"/>
      <c r="C2" s="366"/>
      <c r="D2" s="366"/>
      <c r="E2" s="366"/>
    </row>
    <row r="3" spans="1:5" ht="15.75" customHeight="1">
      <c r="A3" s="1" t="s">
        <v>37</v>
      </c>
      <c r="B3" s="367" t="s">
        <v>272</v>
      </c>
      <c r="C3" s="367"/>
      <c r="D3" s="367"/>
      <c r="E3" s="367"/>
    </row>
    <row r="4" spans="1:5" ht="10.5" customHeight="1" thickBot="1">
      <c r="A4" s="3"/>
      <c r="B4" s="3"/>
      <c r="C4" s="3"/>
      <c r="D4" s="364"/>
      <c r="E4" s="364"/>
    </row>
    <row r="5" spans="1:5" ht="10.5" customHeight="1" thickBot="1">
      <c r="A5" s="4" t="s">
        <v>38</v>
      </c>
      <c r="B5" s="5" t="s">
        <v>205</v>
      </c>
      <c r="C5" s="5" t="s">
        <v>206</v>
      </c>
      <c r="D5" s="5" t="s">
        <v>278</v>
      </c>
      <c r="E5" s="6" t="s">
        <v>39</v>
      </c>
    </row>
    <row r="6" spans="1:5" ht="10.5" customHeight="1">
      <c r="A6" s="7" t="s">
        <v>40</v>
      </c>
      <c r="B6" s="8"/>
      <c r="C6" s="8"/>
      <c r="D6" s="8"/>
      <c r="E6" s="9">
        <f>SUM(B6:D6)</f>
        <v>0</v>
      </c>
    </row>
    <row r="7" spans="1:5" ht="10.5" customHeight="1">
      <c r="A7" s="10" t="s">
        <v>41</v>
      </c>
      <c r="B7" s="11"/>
      <c r="C7" s="11"/>
      <c r="D7" s="11"/>
      <c r="E7" s="12">
        <f>SUM(B7:D7)</f>
        <v>0</v>
      </c>
    </row>
    <row r="8" spans="1:5" ht="10.5" customHeight="1">
      <c r="A8" s="13" t="s">
        <v>42</v>
      </c>
      <c r="B8" s="14">
        <v>184159906</v>
      </c>
      <c r="C8" s="14"/>
      <c r="D8" s="14"/>
      <c r="E8" s="15">
        <f>SUM(B8:D8)</f>
        <v>184159906</v>
      </c>
    </row>
    <row r="9" spans="1:5" ht="10.5" customHeight="1" thickBot="1">
      <c r="A9" s="16"/>
      <c r="B9" s="17"/>
      <c r="C9" s="17"/>
      <c r="D9" s="17"/>
      <c r="E9" s="15">
        <f>SUM(B9:D9)</f>
        <v>0</v>
      </c>
    </row>
    <row r="10" spans="1:5" ht="10.5" customHeight="1" thickBot="1">
      <c r="A10" s="18" t="s">
        <v>43</v>
      </c>
      <c r="B10" s="19">
        <f>B6+SUM(B8:B9)</f>
        <v>184159906</v>
      </c>
      <c r="C10" s="19">
        <f>C6+SUM(C8:C9)</f>
        <v>0</v>
      </c>
      <c r="D10" s="19">
        <f>D6+SUM(D8:D9)</f>
        <v>0</v>
      </c>
      <c r="E10" s="20">
        <f>E6+SUM(E8:E9)</f>
        <v>184159906</v>
      </c>
    </row>
    <row r="11" spans="1:5" ht="10.5" customHeight="1" thickBot="1">
      <c r="A11" s="21"/>
      <c r="B11" s="21"/>
      <c r="C11" s="21"/>
      <c r="D11" s="21"/>
      <c r="E11" s="21"/>
    </row>
    <row r="12" spans="1:5" ht="10.5" customHeight="1" thickBot="1">
      <c r="A12" s="4" t="s">
        <v>44</v>
      </c>
      <c r="B12" s="5" t="str">
        <f>B5</f>
        <v>2017.</v>
      </c>
      <c r="C12" s="5" t="str">
        <f>C5</f>
        <v>2018.</v>
      </c>
      <c r="D12" s="5" t="str">
        <f>D5</f>
        <v>2019. után</v>
      </c>
      <c r="E12" s="6" t="s">
        <v>39</v>
      </c>
    </row>
    <row r="13" spans="1:5" ht="10.5" customHeight="1">
      <c r="A13" s="7" t="s">
        <v>45</v>
      </c>
      <c r="B13" s="8"/>
      <c r="C13" s="8"/>
      <c r="D13" s="8"/>
      <c r="E13" s="9">
        <f>SUM(B13:D13)</f>
        <v>0</v>
      </c>
    </row>
    <row r="14" spans="1:5" ht="10.5" customHeight="1">
      <c r="A14" s="22" t="s">
        <v>46</v>
      </c>
      <c r="B14" s="14">
        <v>0</v>
      </c>
      <c r="C14" s="14">
        <v>184159906</v>
      </c>
      <c r="D14" s="14"/>
      <c r="E14" s="15">
        <f>SUM(B14:D14)</f>
        <v>184159906</v>
      </c>
    </row>
    <row r="15" spans="1:5" ht="10.5" customHeight="1">
      <c r="A15" s="13" t="s">
        <v>47</v>
      </c>
      <c r="B15" s="14"/>
      <c r="C15" s="14"/>
      <c r="D15" s="14"/>
      <c r="E15" s="15">
        <f>SUM(B15:D15)</f>
        <v>0</v>
      </c>
    </row>
    <row r="16" spans="1:5" ht="10.5" customHeight="1" thickBot="1">
      <c r="A16" s="13" t="s">
        <v>48</v>
      </c>
      <c r="B16" s="14"/>
      <c r="C16" s="14"/>
      <c r="D16" s="14"/>
      <c r="E16" s="15">
        <f>SUM(B16:D16)</f>
        <v>0</v>
      </c>
    </row>
    <row r="17" spans="1:5" ht="10.5" customHeight="1" thickBot="1">
      <c r="A17" s="18" t="s">
        <v>49</v>
      </c>
      <c r="B17" s="19">
        <f>SUM(B13:B16)</f>
        <v>0</v>
      </c>
      <c r="C17" s="19">
        <f>SUM(C13:C16)</f>
        <v>184159906</v>
      </c>
      <c r="D17" s="19">
        <f>SUM(D13:D16)</f>
        <v>0</v>
      </c>
      <c r="E17" s="20">
        <f>SUM(E13:E16)</f>
        <v>184159906</v>
      </c>
    </row>
    <row r="18" spans="1:5" ht="10.5" customHeight="1">
      <c r="A18" s="3"/>
      <c r="B18" s="3"/>
      <c r="C18" s="3"/>
      <c r="D18" s="3"/>
      <c r="E18" s="3"/>
    </row>
    <row r="19" spans="1:5" ht="16.5" customHeight="1">
      <c r="A19" s="1" t="s">
        <v>37</v>
      </c>
      <c r="B19" s="367" t="s">
        <v>273</v>
      </c>
      <c r="C19" s="367"/>
      <c r="D19" s="367"/>
      <c r="E19" s="367"/>
    </row>
    <row r="20" spans="1:5" ht="10.5" customHeight="1" thickBot="1">
      <c r="A20" s="3"/>
      <c r="B20" s="3"/>
      <c r="C20" s="3"/>
      <c r="D20" s="364"/>
      <c r="E20" s="364"/>
    </row>
    <row r="21" spans="1:5" ht="10.5" customHeight="1" thickBot="1">
      <c r="A21" s="4" t="s">
        <v>38</v>
      </c>
      <c r="B21" s="5" t="s">
        <v>205</v>
      </c>
      <c r="C21" s="5" t="s">
        <v>206</v>
      </c>
      <c r="D21" s="5" t="s">
        <v>278</v>
      </c>
      <c r="E21" s="6" t="s">
        <v>39</v>
      </c>
    </row>
    <row r="22" spans="1:5" ht="10.5" customHeight="1">
      <c r="A22" s="7" t="s">
        <v>40</v>
      </c>
      <c r="B22" s="8"/>
      <c r="C22" s="8"/>
      <c r="D22" s="8"/>
      <c r="E22" s="9">
        <f>SUM(B22:D22)</f>
        <v>0</v>
      </c>
    </row>
    <row r="23" spans="1:5" ht="10.5" customHeight="1">
      <c r="A23" s="10" t="s">
        <v>41</v>
      </c>
      <c r="B23" s="11"/>
      <c r="C23" s="11"/>
      <c r="D23" s="11"/>
      <c r="E23" s="12">
        <f>SUM(B23:D23)</f>
        <v>0</v>
      </c>
    </row>
    <row r="24" spans="1:5" ht="10.5" customHeight="1">
      <c r="A24" s="13" t="s">
        <v>42</v>
      </c>
      <c r="B24" s="14"/>
      <c r="C24" s="14">
        <v>141601695</v>
      </c>
      <c r="D24" s="14"/>
      <c r="E24" s="15">
        <f>SUM(B24:D24)</f>
        <v>141601695</v>
      </c>
    </row>
    <row r="25" spans="1:5" ht="10.5" customHeight="1" thickBot="1">
      <c r="A25" s="16"/>
      <c r="B25" s="17"/>
      <c r="C25" s="17"/>
      <c r="D25" s="17"/>
      <c r="E25" s="15">
        <f>SUM(B25:D25)</f>
        <v>0</v>
      </c>
    </row>
    <row r="26" spans="1:5" ht="10.5" customHeight="1" thickBot="1">
      <c r="A26" s="18" t="s">
        <v>43</v>
      </c>
      <c r="B26" s="19">
        <f>B22+SUM(B24:B25)</f>
        <v>0</v>
      </c>
      <c r="C26" s="19">
        <f>C22+SUM(C24:C25)</f>
        <v>141601695</v>
      </c>
      <c r="D26" s="19">
        <f>D22+SUM(D24:D25)</f>
        <v>0</v>
      </c>
      <c r="E26" s="20">
        <f>E22+SUM(E24:E25)</f>
        <v>141601695</v>
      </c>
    </row>
    <row r="27" spans="1:5" ht="10.5" customHeight="1" thickBot="1">
      <c r="A27" s="21"/>
      <c r="B27" s="21"/>
      <c r="C27" s="21"/>
      <c r="D27" s="21"/>
      <c r="E27" s="21"/>
    </row>
    <row r="28" spans="1:5" ht="10.5" customHeight="1" thickBot="1">
      <c r="A28" s="4" t="s">
        <v>44</v>
      </c>
      <c r="B28" s="5" t="str">
        <f>B21</f>
        <v>2017.</v>
      </c>
      <c r="C28" s="5" t="str">
        <f>C21</f>
        <v>2018.</v>
      </c>
      <c r="D28" s="5" t="str">
        <f>D21</f>
        <v>2019. után</v>
      </c>
      <c r="E28" s="6" t="s">
        <v>39</v>
      </c>
    </row>
    <row r="29" spans="1:5" ht="10.5" customHeight="1">
      <c r="A29" s="7" t="s">
        <v>45</v>
      </c>
      <c r="B29" s="8"/>
      <c r="C29" s="8"/>
      <c r="D29" s="8"/>
      <c r="E29" s="9">
        <f>SUM(B29:D29)</f>
        <v>0</v>
      </c>
    </row>
    <row r="30" spans="1:5" ht="10.5" customHeight="1">
      <c r="A30" s="22" t="s">
        <v>46</v>
      </c>
      <c r="B30" s="14"/>
      <c r="C30" s="14">
        <v>141601695</v>
      </c>
      <c r="D30" s="14"/>
      <c r="E30" s="15">
        <f>SUM(B30:D30)</f>
        <v>141601695</v>
      </c>
    </row>
    <row r="31" spans="1:5" ht="10.5" customHeight="1">
      <c r="A31" s="13" t="s">
        <v>47</v>
      </c>
      <c r="B31" s="14"/>
      <c r="C31" s="14"/>
      <c r="D31" s="14"/>
      <c r="E31" s="15">
        <f>SUM(B31:D31)</f>
        <v>0</v>
      </c>
    </row>
    <row r="32" spans="1:5" ht="10.5" customHeight="1" thickBot="1">
      <c r="A32" s="13" t="s">
        <v>48</v>
      </c>
      <c r="B32" s="14"/>
      <c r="C32" s="14"/>
      <c r="D32" s="14"/>
      <c r="E32" s="15">
        <f>SUM(B32:D32)</f>
        <v>0</v>
      </c>
    </row>
    <row r="33" spans="1:5" ht="10.5" customHeight="1" thickBot="1">
      <c r="A33" s="18" t="s">
        <v>49</v>
      </c>
      <c r="B33" s="19">
        <f>SUM(B29:B32)</f>
        <v>0</v>
      </c>
      <c r="C33" s="19">
        <f>SUM(C29:C32)</f>
        <v>141601695</v>
      </c>
      <c r="D33" s="19">
        <f>SUM(D29:D32)</f>
        <v>0</v>
      </c>
      <c r="E33" s="20">
        <f>SUM(E29:E32)</f>
        <v>141601695</v>
      </c>
    </row>
    <row r="34" spans="1:5" ht="10.5" customHeight="1">
      <c r="A34" s="23"/>
      <c r="B34" s="24"/>
      <c r="C34" s="24"/>
      <c r="D34" s="24"/>
      <c r="E34" s="24"/>
    </row>
    <row r="35" spans="1:5" ht="30" customHeight="1">
      <c r="A35" s="1" t="s">
        <v>37</v>
      </c>
      <c r="B35" s="363" t="s">
        <v>283</v>
      </c>
      <c r="C35" s="363"/>
      <c r="D35" s="363"/>
      <c r="E35" s="363"/>
    </row>
    <row r="36" spans="1:5" ht="10.5" customHeight="1" thickBot="1">
      <c r="A36" s="3"/>
      <c r="B36" s="3"/>
      <c r="C36" s="3"/>
      <c r="D36" s="364"/>
      <c r="E36" s="364"/>
    </row>
    <row r="37" spans="1:5" ht="10.5" customHeight="1" thickBot="1">
      <c r="A37" s="4" t="s">
        <v>38</v>
      </c>
      <c r="B37" s="5" t="s">
        <v>205</v>
      </c>
      <c r="C37" s="5" t="s">
        <v>206</v>
      </c>
      <c r="D37" s="5" t="s">
        <v>278</v>
      </c>
      <c r="E37" s="6" t="s">
        <v>39</v>
      </c>
    </row>
    <row r="38" spans="1:5" ht="10.5" customHeight="1">
      <c r="A38" s="7" t="s">
        <v>40</v>
      </c>
      <c r="B38" s="8"/>
      <c r="C38" s="8"/>
      <c r="D38" s="8"/>
      <c r="E38" s="9">
        <f>SUM(B38:D38)</f>
        <v>0</v>
      </c>
    </row>
    <row r="39" spans="1:5" ht="10.5" customHeight="1">
      <c r="A39" s="10" t="s">
        <v>41</v>
      </c>
      <c r="B39" s="11"/>
      <c r="C39" s="11"/>
      <c r="D39" s="11"/>
      <c r="E39" s="12">
        <f>SUM(B39:D39)</f>
        <v>0</v>
      </c>
    </row>
    <row r="40" spans="1:5" ht="10.5" customHeight="1" thickBot="1">
      <c r="A40" s="13" t="s">
        <v>42</v>
      </c>
      <c r="B40" s="14">
        <v>57404000</v>
      </c>
      <c r="C40" s="14"/>
      <c r="D40" s="14"/>
      <c r="E40" s="15">
        <f>SUM(B40:D40)</f>
        <v>57404000</v>
      </c>
    </row>
    <row r="41" spans="1:5" ht="10.5" customHeight="1" thickBot="1">
      <c r="A41" s="18" t="s">
        <v>43</v>
      </c>
      <c r="B41" s="19">
        <f>B38+SUM(B40:B40)</f>
        <v>57404000</v>
      </c>
      <c r="C41" s="19">
        <f>C38+SUM(C40:C40)</f>
        <v>0</v>
      </c>
      <c r="D41" s="19">
        <f>D38+SUM(D40:D40)</f>
        <v>0</v>
      </c>
      <c r="E41" s="20">
        <f>E38+SUM(E40:E40)</f>
        <v>57404000</v>
      </c>
    </row>
    <row r="42" spans="1:5" ht="10.5" customHeight="1" thickBot="1">
      <c r="A42" s="21"/>
      <c r="B42" s="21"/>
      <c r="C42" s="21"/>
      <c r="D42" s="21"/>
      <c r="E42" s="21"/>
    </row>
    <row r="43" spans="1:5" ht="10.5" customHeight="1" thickBot="1">
      <c r="A43" s="4" t="s">
        <v>44</v>
      </c>
      <c r="B43" s="5" t="str">
        <f>B37</f>
        <v>2017.</v>
      </c>
      <c r="C43" s="5" t="str">
        <f>C37</f>
        <v>2018.</v>
      </c>
      <c r="D43" s="5" t="str">
        <f>D37</f>
        <v>2019. után</v>
      </c>
      <c r="E43" s="6" t="s">
        <v>39</v>
      </c>
    </row>
    <row r="44" spans="1:5" ht="10.5" customHeight="1">
      <c r="A44" s="7" t="s">
        <v>45</v>
      </c>
      <c r="B44" s="8"/>
      <c r="C44" s="8"/>
      <c r="D44" s="8"/>
      <c r="E44" s="9">
        <f>SUM(B44:D44)</f>
        <v>0</v>
      </c>
    </row>
    <row r="45" spans="1:5" ht="10.5" customHeight="1">
      <c r="A45" s="22" t="s">
        <v>46</v>
      </c>
      <c r="B45" s="14"/>
      <c r="C45" s="14">
        <v>56134000</v>
      </c>
      <c r="D45" s="14"/>
      <c r="E45" s="15">
        <f>SUM(B45:D45)</f>
        <v>56134000</v>
      </c>
    </row>
    <row r="46" spans="1:5" ht="10.5" customHeight="1">
      <c r="A46" s="13" t="s">
        <v>47</v>
      </c>
      <c r="B46" s="14">
        <v>1270000</v>
      </c>
      <c r="C46" s="14"/>
      <c r="D46" s="14"/>
      <c r="E46" s="15">
        <f>SUM(B46:D46)</f>
        <v>1270000</v>
      </c>
    </row>
    <row r="47" spans="1:5" ht="10.5" customHeight="1" thickBot="1">
      <c r="A47" s="13" t="s">
        <v>48</v>
      </c>
      <c r="B47" s="14"/>
      <c r="C47" s="14"/>
      <c r="D47" s="14"/>
      <c r="E47" s="15">
        <f>SUM(B47:D47)</f>
        <v>0</v>
      </c>
    </row>
    <row r="48" spans="1:5" ht="10.5" customHeight="1" thickBot="1">
      <c r="A48" s="18" t="s">
        <v>49</v>
      </c>
      <c r="B48" s="19">
        <f>SUM(B44:B47)</f>
        <v>1270000</v>
      </c>
      <c r="C48" s="19">
        <f>SUM(C44:C47)</f>
        <v>56134000</v>
      </c>
      <c r="D48" s="19">
        <f>SUM(D44:D47)</f>
        <v>0</v>
      </c>
      <c r="E48" s="20">
        <f>SUM(E44:E47)</f>
        <v>57404000</v>
      </c>
    </row>
    <row r="49" spans="1:5" ht="24" customHeight="1">
      <c r="A49" s="1" t="s">
        <v>37</v>
      </c>
      <c r="B49" s="363" t="s">
        <v>296</v>
      </c>
      <c r="C49" s="363"/>
      <c r="D49" s="363"/>
      <c r="E49" s="363"/>
    </row>
    <row r="50" spans="1:5" ht="14.25" thickBot="1">
      <c r="A50" s="3"/>
      <c r="B50" s="3"/>
      <c r="C50" s="3"/>
      <c r="D50" s="364"/>
      <c r="E50" s="364"/>
    </row>
    <row r="51" spans="1:5" ht="13.5" thickBot="1">
      <c r="A51" s="4" t="s">
        <v>38</v>
      </c>
      <c r="B51" s="5" t="s">
        <v>205</v>
      </c>
      <c r="C51" s="5" t="s">
        <v>206</v>
      </c>
      <c r="D51" s="5" t="s">
        <v>278</v>
      </c>
      <c r="E51" s="6" t="s">
        <v>39</v>
      </c>
    </row>
    <row r="52" spans="1:5" ht="12.75">
      <c r="A52" s="7" t="s">
        <v>40</v>
      </c>
      <c r="B52" s="8"/>
      <c r="C52" s="8"/>
      <c r="D52" s="8"/>
      <c r="E52" s="9">
        <f>SUM(B52:D52)</f>
        <v>0</v>
      </c>
    </row>
    <row r="53" spans="1:5" ht="12.75">
      <c r="A53" s="10" t="s">
        <v>41</v>
      </c>
      <c r="B53" s="11"/>
      <c r="C53" s="11"/>
      <c r="D53" s="11"/>
      <c r="E53" s="12">
        <f>SUM(B53:D53)</f>
        <v>0</v>
      </c>
    </row>
    <row r="54" spans="1:5" ht="13.5" thickBot="1">
      <c r="A54" s="13" t="s">
        <v>42</v>
      </c>
      <c r="B54" s="14"/>
      <c r="C54" s="14">
        <v>180785297</v>
      </c>
      <c r="D54" s="14"/>
      <c r="E54" s="15">
        <f>SUM(B54:D54)</f>
        <v>180785297</v>
      </c>
    </row>
    <row r="55" spans="1:5" ht="13.5" thickBot="1">
      <c r="A55" s="18" t="s">
        <v>43</v>
      </c>
      <c r="B55" s="19">
        <f>B52+SUM(B54:B54)</f>
        <v>0</v>
      </c>
      <c r="C55" s="19">
        <f>C52+SUM(C54:C54)</f>
        <v>180785297</v>
      </c>
      <c r="D55" s="19">
        <f>D52+SUM(D54:D54)</f>
        <v>0</v>
      </c>
      <c r="E55" s="20">
        <f>E52+SUM(E54:E54)</f>
        <v>180785297</v>
      </c>
    </row>
    <row r="56" spans="1:5" ht="13.5" thickBot="1">
      <c r="A56" s="21"/>
      <c r="B56" s="21"/>
      <c r="C56" s="21"/>
      <c r="D56" s="21"/>
      <c r="E56" s="21"/>
    </row>
    <row r="57" spans="1:5" ht="13.5" thickBot="1">
      <c r="A57" s="4" t="s">
        <v>44</v>
      </c>
      <c r="B57" s="5" t="str">
        <f>B51</f>
        <v>2017.</v>
      </c>
      <c r="C57" s="5" t="str">
        <f>C51</f>
        <v>2018.</v>
      </c>
      <c r="D57" s="5" t="str">
        <f>D51</f>
        <v>2019. után</v>
      </c>
      <c r="E57" s="6" t="s">
        <v>39</v>
      </c>
    </row>
    <row r="58" spans="1:5" ht="12.75">
      <c r="A58" s="7" t="s">
        <v>45</v>
      </c>
      <c r="B58" s="8"/>
      <c r="C58" s="8"/>
      <c r="D58" s="8"/>
      <c r="E58" s="9">
        <f>SUM(B58:D58)</f>
        <v>0</v>
      </c>
    </row>
    <row r="59" spans="1:5" ht="12.75">
      <c r="A59" s="22" t="s">
        <v>46</v>
      </c>
      <c r="B59" s="14"/>
      <c r="C59" s="14">
        <v>90392648</v>
      </c>
      <c r="D59" s="14">
        <v>90392649</v>
      </c>
      <c r="E59" s="15">
        <f>SUM(B59:D59)</f>
        <v>180785297</v>
      </c>
    </row>
    <row r="60" spans="1:5" ht="12.75">
      <c r="A60" s="13" t="s">
        <v>47</v>
      </c>
      <c r="B60" s="14"/>
      <c r="C60" s="14"/>
      <c r="D60" s="14"/>
      <c r="E60" s="15">
        <f>SUM(B60:D60)</f>
        <v>0</v>
      </c>
    </row>
    <row r="61" spans="1:5" ht="13.5" thickBot="1">
      <c r="A61" s="13" t="s">
        <v>48</v>
      </c>
      <c r="B61" s="14"/>
      <c r="C61" s="14"/>
      <c r="D61" s="14"/>
      <c r="E61" s="15">
        <f>SUM(B61:D61)</f>
        <v>0</v>
      </c>
    </row>
    <row r="62" spans="1:5" ht="13.5" thickBot="1">
      <c r="A62" s="18" t="s">
        <v>49</v>
      </c>
      <c r="B62" s="19">
        <f>SUM(B58:B61)</f>
        <v>0</v>
      </c>
      <c r="C62" s="19">
        <f>SUM(C58:C61)</f>
        <v>90392648</v>
      </c>
      <c r="D62" s="19">
        <f>SUM(D58:D61)</f>
        <v>90392649</v>
      </c>
      <c r="E62" s="20">
        <f>SUM(E58:E61)</f>
        <v>180785297</v>
      </c>
    </row>
    <row r="65" spans="1:5" ht="27.75" customHeight="1">
      <c r="A65" s="1" t="s">
        <v>37</v>
      </c>
      <c r="B65" s="363" t="s">
        <v>297</v>
      </c>
      <c r="C65" s="363"/>
      <c r="D65" s="363"/>
      <c r="E65" s="363"/>
    </row>
    <row r="66" spans="1:5" ht="14.25" thickBot="1">
      <c r="A66" s="3"/>
      <c r="B66" s="3"/>
      <c r="C66" s="3"/>
      <c r="D66" s="364"/>
      <c r="E66" s="364"/>
    </row>
    <row r="67" spans="1:5" ht="13.5" thickBot="1">
      <c r="A67" s="4" t="s">
        <v>38</v>
      </c>
      <c r="B67" s="5" t="s">
        <v>205</v>
      </c>
      <c r="C67" s="5" t="s">
        <v>206</v>
      </c>
      <c r="D67" s="5" t="s">
        <v>278</v>
      </c>
      <c r="E67" s="6" t="s">
        <v>39</v>
      </c>
    </row>
    <row r="68" spans="1:5" ht="12.75">
      <c r="A68" s="7" t="s">
        <v>40</v>
      </c>
      <c r="B68" s="8"/>
      <c r="C68" s="8"/>
      <c r="D68" s="8"/>
      <c r="E68" s="9">
        <f>SUM(B68:D68)</f>
        <v>0</v>
      </c>
    </row>
    <row r="69" spans="1:5" ht="12.75">
      <c r="A69" s="10" t="s">
        <v>41</v>
      </c>
      <c r="B69" s="11"/>
      <c r="C69" s="11"/>
      <c r="D69" s="11"/>
      <c r="E69" s="12">
        <f>SUM(B69:D69)</f>
        <v>0</v>
      </c>
    </row>
    <row r="70" spans="1:5" ht="13.5" thickBot="1">
      <c r="A70" s="13" t="s">
        <v>42</v>
      </c>
      <c r="B70" s="14"/>
      <c r="C70" s="14">
        <v>36343448</v>
      </c>
      <c r="D70" s="14"/>
      <c r="E70" s="15">
        <f>SUM(B70:D70)</f>
        <v>36343448</v>
      </c>
    </row>
    <row r="71" spans="1:5" ht="13.5" thickBot="1">
      <c r="A71" s="18" t="s">
        <v>43</v>
      </c>
      <c r="B71" s="19">
        <f>B68+SUM(B70:B70)</f>
        <v>0</v>
      </c>
      <c r="C71" s="19">
        <f>C68+SUM(C70:C70)</f>
        <v>36343448</v>
      </c>
      <c r="D71" s="19">
        <f>D68+SUM(D70:D70)</f>
        <v>0</v>
      </c>
      <c r="E71" s="20">
        <f>E68+SUM(E70:E70)</f>
        <v>36343448</v>
      </c>
    </row>
    <row r="72" spans="1:5" ht="13.5" thickBot="1">
      <c r="A72" s="21"/>
      <c r="B72" s="21"/>
      <c r="C72" s="21"/>
      <c r="D72" s="21"/>
      <c r="E72" s="21"/>
    </row>
    <row r="73" spans="1:5" ht="13.5" thickBot="1">
      <c r="A73" s="4" t="s">
        <v>44</v>
      </c>
      <c r="B73" s="5" t="str">
        <f>B67</f>
        <v>2017.</v>
      </c>
      <c r="C73" s="5" t="str">
        <f>C67</f>
        <v>2018.</v>
      </c>
      <c r="D73" s="5" t="str">
        <f>D67</f>
        <v>2019. után</v>
      </c>
      <c r="E73" s="6" t="s">
        <v>39</v>
      </c>
    </row>
    <row r="74" spans="1:5" ht="12.75">
      <c r="A74" s="7" t="s">
        <v>45</v>
      </c>
      <c r="B74" s="8"/>
      <c r="C74" s="8"/>
      <c r="D74" s="8"/>
      <c r="E74" s="9">
        <f>SUM(B74:D74)</f>
        <v>0</v>
      </c>
    </row>
    <row r="75" spans="1:5" ht="12.75">
      <c r="A75" s="22" t="s">
        <v>46</v>
      </c>
      <c r="B75" s="14"/>
      <c r="C75" s="14"/>
      <c r="D75" s="14"/>
      <c r="E75" s="15">
        <f>SUM(B75:D75)</f>
        <v>0</v>
      </c>
    </row>
    <row r="76" spans="1:5" ht="12.75">
      <c r="A76" s="13" t="s">
        <v>47</v>
      </c>
      <c r="B76" s="14"/>
      <c r="C76" s="14">
        <v>36343448</v>
      </c>
      <c r="D76" s="14"/>
      <c r="E76" s="15">
        <f>SUM(B76:D76)</f>
        <v>36343448</v>
      </c>
    </row>
    <row r="77" spans="1:5" ht="13.5" thickBot="1">
      <c r="A77" s="13" t="s">
        <v>48</v>
      </c>
      <c r="B77" s="14"/>
      <c r="C77" s="14"/>
      <c r="D77" s="14"/>
      <c r="E77" s="15">
        <f>SUM(B77:D77)</f>
        <v>0</v>
      </c>
    </row>
    <row r="78" spans="1:5" ht="13.5" thickBot="1">
      <c r="A78" s="18" t="s">
        <v>49</v>
      </c>
      <c r="B78" s="19">
        <f>SUM(B74:B77)</f>
        <v>0</v>
      </c>
      <c r="C78" s="19">
        <f>SUM(C74:C77)</f>
        <v>36343448</v>
      </c>
      <c r="D78" s="19">
        <f>SUM(D74:D77)</f>
        <v>0</v>
      </c>
      <c r="E78" s="20">
        <f>SUM(E74:E77)</f>
        <v>36343448</v>
      </c>
    </row>
  </sheetData>
  <sheetProtection/>
  <mergeCells count="11">
    <mergeCell ref="A2:E2"/>
    <mergeCell ref="B35:E35"/>
    <mergeCell ref="D36:E36"/>
    <mergeCell ref="B3:E3"/>
    <mergeCell ref="D4:E4"/>
    <mergeCell ref="B19:E19"/>
    <mergeCell ref="D20:E20"/>
    <mergeCell ref="B49:E49"/>
    <mergeCell ref="D50:E50"/>
    <mergeCell ref="B65:E65"/>
    <mergeCell ref="D66:E66"/>
  </mergeCells>
  <conditionalFormatting sqref="B17:D17 B10:D10 B33:E34 B26:D26 E6:E10 E13:E17 E22:E26 E29:E33 E38:E41 E52:E55">
    <cfRule type="cellIs" priority="5" dxfId="0" operator="equal" stopIfTrue="1">
      <formula>0</formula>
    </cfRule>
  </conditionalFormatting>
  <conditionalFormatting sqref="B48:E48 B41:D41 E44:E47">
    <cfRule type="cellIs" priority="4" dxfId="0" operator="equal" stopIfTrue="1">
      <formula>0</formula>
    </cfRule>
  </conditionalFormatting>
  <conditionalFormatting sqref="B62:E62 B55:D55 E58:E61">
    <cfRule type="cellIs" priority="3" dxfId="0" operator="equal" stopIfTrue="1">
      <formula>0</formula>
    </cfRule>
  </conditionalFormatting>
  <conditionalFormatting sqref="E68:E71">
    <cfRule type="cellIs" priority="2" dxfId="0" operator="equal" stopIfTrue="1">
      <formula>0</formula>
    </cfRule>
  </conditionalFormatting>
  <conditionalFormatting sqref="B78:E78 B71:D71 E74:E77">
    <cfRule type="cellIs" priority="1" dxfId="0" operator="equal" stopIfTrue="1">
      <formula>0</formula>
    </cfRule>
  </conditionalFormatting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tabSelected="1" zoomScalePageLayoutView="0" workbookViewId="0" topLeftCell="A1">
      <selection activeCell="A30" sqref="A30"/>
    </sheetView>
  </sheetViews>
  <sheetFormatPr defaultColWidth="9.00390625" defaultRowHeight="12.75"/>
  <cols>
    <col min="1" max="1" width="69.00390625" style="49" customWidth="1"/>
    <col min="2" max="2" width="28.125" style="49" customWidth="1"/>
    <col min="3" max="16384" width="9.375" style="49" customWidth="1"/>
  </cols>
  <sheetData>
    <row r="1" spans="1:2" ht="12.75">
      <c r="A1" s="89"/>
      <c r="B1" s="87" t="s">
        <v>264</v>
      </c>
    </row>
    <row r="4" spans="1:2" ht="12.75">
      <c r="A4" s="371" t="s">
        <v>220</v>
      </c>
      <c r="B4" s="371"/>
    </row>
    <row r="5" spans="1:2" ht="12.75">
      <c r="A5" s="372" t="s">
        <v>221</v>
      </c>
      <c r="B5" s="373"/>
    </row>
    <row r="6" spans="1:2" ht="12.75">
      <c r="A6" s="90"/>
      <c r="B6" s="91"/>
    </row>
    <row r="8" ht="12.75">
      <c r="B8" s="87" t="s">
        <v>222</v>
      </c>
    </row>
    <row r="9" spans="1:2" ht="36" customHeight="1">
      <c r="A9" s="92" t="s">
        <v>223</v>
      </c>
      <c r="B9" s="93" t="s">
        <v>224</v>
      </c>
    </row>
    <row r="10" spans="1:2" ht="15" customHeight="1">
      <c r="A10" s="368" t="s">
        <v>225</v>
      </c>
      <c r="B10" s="370">
        <v>0</v>
      </c>
    </row>
    <row r="11" spans="1:2" ht="15" customHeight="1">
      <c r="A11" s="374"/>
      <c r="B11" s="370"/>
    </row>
    <row r="12" spans="1:2" ht="15" customHeight="1">
      <c r="A12" s="368" t="s">
        <v>226</v>
      </c>
      <c r="B12" s="370">
        <v>0</v>
      </c>
    </row>
    <row r="13" spans="1:2" ht="15" customHeight="1">
      <c r="A13" s="369"/>
      <c r="B13" s="370"/>
    </row>
    <row r="14" spans="1:2" ht="15" customHeight="1">
      <c r="A14" s="94" t="s">
        <v>227</v>
      </c>
      <c r="B14" s="194">
        <v>0</v>
      </c>
    </row>
    <row r="15" spans="1:2" ht="15" customHeight="1">
      <c r="A15" s="95" t="s">
        <v>228</v>
      </c>
      <c r="B15" s="194">
        <v>0</v>
      </c>
    </row>
    <row r="16" spans="1:2" ht="15" customHeight="1">
      <c r="A16" s="95" t="s">
        <v>229</v>
      </c>
      <c r="B16" s="194">
        <v>0</v>
      </c>
    </row>
    <row r="17" spans="1:2" ht="15" customHeight="1">
      <c r="A17" s="95" t="s">
        <v>230</v>
      </c>
      <c r="B17" s="194">
        <v>0</v>
      </c>
    </row>
    <row r="18" spans="1:2" ht="15" customHeight="1">
      <c r="A18" s="95" t="s">
        <v>231</v>
      </c>
      <c r="B18" s="194">
        <v>0</v>
      </c>
    </row>
    <row r="19" spans="1:2" ht="15" customHeight="1">
      <c r="A19" s="95" t="s">
        <v>232</v>
      </c>
      <c r="B19" s="194">
        <v>0</v>
      </c>
    </row>
    <row r="20" spans="1:2" ht="15" customHeight="1">
      <c r="A20" s="95" t="s">
        <v>233</v>
      </c>
      <c r="B20" s="194">
        <v>0</v>
      </c>
    </row>
    <row r="21" spans="1:2" ht="15" customHeight="1">
      <c r="A21" s="95" t="s">
        <v>234</v>
      </c>
      <c r="B21" s="194">
        <v>0</v>
      </c>
    </row>
    <row r="22" spans="1:2" ht="15" customHeight="1">
      <c r="A22" s="96" t="s">
        <v>235</v>
      </c>
      <c r="B22" s="194">
        <v>0</v>
      </c>
    </row>
    <row r="23" spans="1:2" ht="15" customHeight="1">
      <c r="A23" s="96" t="s">
        <v>236</v>
      </c>
      <c r="B23" s="194">
        <v>0</v>
      </c>
    </row>
    <row r="24" spans="1:2" ht="15" customHeight="1">
      <c r="A24" s="97" t="s">
        <v>237</v>
      </c>
      <c r="B24" s="194">
        <v>0</v>
      </c>
    </row>
    <row r="25" spans="1:2" ht="15" customHeight="1">
      <c r="A25" s="94" t="s">
        <v>238</v>
      </c>
      <c r="B25" s="194">
        <v>0</v>
      </c>
    </row>
    <row r="26" spans="1:2" ht="15" customHeight="1">
      <c r="A26" s="95" t="s">
        <v>228</v>
      </c>
      <c r="B26" s="194">
        <v>0</v>
      </c>
    </row>
    <row r="27" spans="1:2" ht="15" customHeight="1">
      <c r="A27" s="95" t="s">
        <v>229</v>
      </c>
      <c r="B27" s="194">
        <v>0</v>
      </c>
    </row>
    <row r="28" spans="1:2" ht="15" customHeight="1">
      <c r="A28" s="95" t="s">
        <v>230</v>
      </c>
      <c r="B28" s="194">
        <v>0</v>
      </c>
    </row>
    <row r="29" spans="1:2" ht="15" customHeight="1">
      <c r="A29" s="95" t="s">
        <v>231</v>
      </c>
      <c r="B29" s="194">
        <v>0</v>
      </c>
    </row>
    <row r="30" spans="1:2" ht="15" customHeight="1">
      <c r="A30" s="95" t="s">
        <v>232</v>
      </c>
      <c r="B30" s="194">
        <v>0</v>
      </c>
    </row>
    <row r="31" spans="1:2" ht="15" customHeight="1">
      <c r="A31" s="95" t="s">
        <v>233</v>
      </c>
      <c r="B31" s="194">
        <v>0</v>
      </c>
    </row>
    <row r="32" spans="1:2" ht="15" customHeight="1">
      <c r="A32" s="95" t="s">
        <v>234</v>
      </c>
      <c r="B32" s="194">
        <v>0</v>
      </c>
    </row>
    <row r="33" spans="1:2" ht="15" customHeight="1">
      <c r="A33" s="96" t="s">
        <v>235</v>
      </c>
      <c r="B33" s="194">
        <v>0</v>
      </c>
    </row>
    <row r="34" spans="1:2" ht="15" customHeight="1">
      <c r="A34" s="96" t="s">
        <v>236</v>
      </c>
      <c r="B34" s="194">
        <v>0</v>
      </c>
    </row>
    <row r="35" spans="1:2" ht="15" customHeight="1">
      <c r="A35" s="97" t="s">
        <v>239</v>
      </c>
      <c r="B35" s="194">
        <v>0</v>
      </c>
    </row>
    <row r="36" spans="1:2" ht="15" customHeight="1">
      <c r="A36" s="98" t="s">
        <v>240</v>
      </c>
      <c r="B36" s="194">
        <v>0</v>
      </c>
    </row>
    <row r="37" spans="1:2" ht="15" customHeight="1">
      <c r="A37" s="98" t="s">
        <v>241</v>
      </c>
      <c r="B37" s="194">
        <v>0</v>
      </c>
    </row>
    <row r="38" spans="1:2" ht="15" customHeight="1">
      <c r="A38" s="98" t="s">
        <v>242</v>
      </c>
      <c r="B38" s="194">
        <v>0</v>
      </c>
    </row>
    <row r="39" spans="1:2" ht="15" customHeight="1">
      <c r="A39" s="46" t="s">
        <v>243</v>
      </c>
      <c r="B39" s="73">
        <v>0</v>
      </c>
    </row>
  </sheetData>
  <sheetProtection/>
  <mergeCells count="6">
    <mergeCell ref="A12:A13"/>
    <mergeCell ref="B12:B13"/>
    <mergeCell ref="A4:B4"/>
    <mergeCell ref="A5:B5"/>
    <mergeCell ref="A10:A11"/>
    <mergeCell ref="B10:B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8" sqref="P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59.125" style="0" customWidth="1"/>
    <col min="2" max="2" width="14.50390625" style="0" customWidth="1"/>
    <col min="3" max="3" width="49.125" style="0" customWidth="1"/>
    <col min="4" max="4" width="16.125" style="0" customWidth="1"/>
  </cols>
  <sheetData>
    <row r="1" ht="12.75">
      <c r="D1" s="59" t="s">
        <v>67</v>
      </c>
    </row>
    <row r="2" spans="1:4" ht="12.75">
      <c r="A2" s="322" t="s">
        <v>149</v>
      </c>
      <c r="B2" s="322"/>
      <c r="C2" s="322"/>
      <c r="D2" s="322"/>
    </row>
    <row r="3" spans="1:4" ht="12.75">
      <c r="A3" s="322" t="s">
        <v>206</v>
      </c>
      <c r="B3" s="322"/>
      <c r="C3" s="322"/>
      <c r="D3" s="322"/>
    </row>
    <row r="4" spans="1:4" ht="12.75">
      <c r="A4" t="s">
        <v>150</v>
      </c>
      <c r="D4" s="59" t="s">
        <v>288</v>
      </c>
    </row>
    <row r="5" spans="1:4" ht="13.5" customHeight="1">
      <c r="A5" s="323" t="s">
        <v>151</v>
      </c>
      <c r="B5" s="323"/>
      <c r="C5" s="323" t="s">
        <v>152</v>
      </c>
      <c r="D5" s="323"/>
    </row>
    <row r="6" spans="1:4" ht="13.5" customHeight="1">
      <c r="A6" s="48" t="s">
        <v>153</v>
      </c>
      <c r="B6" s="48" t="s">
        <v>50</v>
      </c>
      <c r="C6" s="48" t="s">
        <v>153</v>
      </c>
      <c r="D6" s="48" t="s">
        <v>50</v>
      </c>
    </row>
    <row r="7" spans="1:4" ht="13.5" customHeight="1">
      <c r="A7" s="31" t="s">
        <v>154</v>
      </c>
      <c r="B7" s="60">
        <f>'1.'!D17</f>
        <v>504533199</v>
      </c>
      <c r="C7" s="31" t="s">
        <v>155</v>
      </c>
      <c r="D7" s="60">
        <v>108034106</v>
      </c>
    </row>
    <row r="8" spans="1:4" ht="21" customHeight="1">
      <c r="A8" s="32" t="s">
        <v>156</v>
      </c>
      <c r="B8" s="60">
        <f>'1.'!D19</f>
        <v>34763117</v>
      </c>
      <c r="C8" s="37" t="s">
        <v>157</v>
      </c>
      <c r="D8" s="60">
        <v>15144843</v>
      </c>
    </row>
    <row r="9" spans="1:4" ht="13.5" customHeight="1">
      <c r="A9" s="33" t="s">
        <v>158</v>
      </c>
      <c r="B9" s="60">
        <f>'1.'!D30</f>
        <v>28018356</v>
      </c>
      <c r="C9" s="31" t="s">
        <v>159</v>
      </c>
      <c r="D9" s="60">
        <v>103282505</v>
      </c>
    </row>
    <row r="10" spans="1:4" ht="13.5" customHeight="1">
      <c r="A10" s="33" t="s">
        <v>160</v>
      </c>
      <c r="B10" s="60">
        <v>0</v>
      </c>
      <c r="C10" s="31" t="s">
        <v>161</v>
      </c>
      <c r="D10" s="60">
        <v>35299020</v>
      </c>
    </row>
    <row r="11" spans="1:4" ht="13.5" customHeight="1">
      <c r="A11" s="31"/>
      <c r="B11" s="60">
        <v>0</v>
      </c>
      <c r="C11" s="31" t="s">
        <v>279</v>
      </c>
      <c r="D11" s="60">
        <v>254603985</v>
      </c>
    </row>
    <row r="12" spans="1:4" ht="13.5" customHeight="1">
      <c r="A12" s="35"/>
      <c r="B12" s="60">
        <v>0</v>
      </c>
      <c r="C12" s="61" t="s">
        <v>280</v>
      </c>
      <c r="D12" s="60">
        <v>19923994</v>
      </c>
    </row>
    <row r="13" spans="1:4" ht="13.5" customHeight="1">
      <c r="A13" s="62"/>
      <c r="B13" s="60">
        <v>0</v>
      </c>
      <c r="C13" s="61" t="s">
        <v>377</v>
      </c>
      <c r="D13" s="60">
        <v>2453947</v>
      </c>
    </row>
    <row r="14" spans="1:4" ht="13.5" customHeight="1">
      <c r="A14" s="33"/>
      <c r="B14" s="60">
        <v>0</v>
      </c>
      <c r="C14" s="33"/>
      <c r="D14" s="60">
        <v>0</v>
      </c>
    </row>
    <row r="15" spans="1:4" ht="13.5" customHeight="1">
      <c r="A15" s="35" t="s">
        <v>165</v>
      </c>
      <c r="B15" s="64">
        <f>SUM(B7:B14)</f>
        <v>567314672</v>
      </c>
      <c r="C15" s="65" t="s">
        <v>166</v>
      </c>
      <c r="D15" s="64">
        <f>SUM(D7:D14)</f>
        <v>538742400</v>
      </c>
    </row>
    <row r="16" spans="1:4" ht="13.5" customHeight="1">
      <c r="A16" s="33"/>
      <c r="B16" s="60">
        <v>0</v>
      </c>
      <c r="C16" s="33"/>
      <c r="D16" s="60"/>
    </row>
    <row r="17" spans="1:4" ht="13.5" customHeight="1">
      <c r="A17" s="65" t="s">
        <v>167</v>
      </c>
      <c r="B17" s="60">
        <v>0</v>
      </c>
      <c r="C17" s="65" t="s">
        <v>168</v>
      </c>
      <c r="D17" s="64">
        <v>72376377</v>
      </c>
    </row>
    <row r="18" spans="1:4" ht="13.5" customHeight="1">
      <c r="A18" s="62"/>
      <c r="B18" s="60">
        <v>0</v>
      </c>
      <c r="C18" s="66"/>
      <c r="D18" s="60">
        <v>0</v>
      </c>
    </row>
    <row r="19" spans="1:4" ht="13.5" customHeight="1">
      <c r="A19" s="67" t="s">
        <v>169</v>
      </c>
      <c r="B19" s="64">
        <f>SUM(B15:B18)</f>
        <v>567314672</v>
      </c>
      <c r="C19" s="65" t="s">
        <v>170</v>
      </c>
      <c r="D19" s="64">
        <f>SUM(D15:D18)</f>
        <v>611118777</v>
      </c>
    </row>
    <row r="20" spans="1:4" ht="13.5" customHeight="1">
      <c r="A20" s="37"/>
      <c r="B20" s="60">
        <v>0</v>
      </c>
      <c r="C20" s="33"/>
      <c r="D20" s="60">
        <v>0</v>
      </c>
    </row>
    <row r="21" spans="1:4" ht="13.5" customHeight="1">
      <c r="A21" s="32" t="s">
        <v>171</v>
      </c>
      <c r="B21" s="60">
        <f>'1.'!D18</f>
        <v>327318814</v>
      </c>
      <c r="C21" s="33" t="s">
        <v>172</v>
      </c>
      <c r="D21" s="60">
        <v>265547906</v>
      </c>
    </row>
    <row r="22" spans="1:4" ht="13.5" customHeight="1">
      <c r="A22" s="32" t="s">
        <v>173</v>
      </c>
      <c r="B22" s="60">
        <v>0</v>
      </c>
      <c r="C22" s="33" t="s">
        <v>174</v>
      </c>
      <c r="D22" s="60">
        <v>326831992</v>
      </c>
    </row>
    <row r="23" spans="1:4" ht="13.5" customHeight="1">
      <c r="A23" s="31" t="s">
        <v>145</v>
      </c>
      <c r="B23" s="60">
        <v>0</v>
      </c>
      <c r="C23" s="33" t="s">
        <v>175</v>
      </c>
      <c r="D23" s="60">
        <v>0</v>
      </c>
    </row>
    <row r="24" spans="1:4" ht="13.5" customHeight="1">
      <c r="A24" s="35" t="s">
        <v>176</v>
      </c>
      <c r="B24" s="64">
        <f>B21+B22+B23</f>
        <v>327318814</v>
      </c>
      <c r="C24" s="65" t="s">
        <v>177</v>
      </c>
      <c r="D24" s="64">
        <f>SUM(D20:D23)</f>
        <v>592379898</v>
      </c>
    </row>
    <row r="25" spans="1:4" ht="13.5" customHeight="1">
      <c r="A25" s="31"/>
      <c r="B25" s="60">
        <v>0</v>
      </c>
      <c r="C25" s="33"/>
      <c r="D25" s="60">
        <v>0</v>
      </c>
    </row>
    <row r="26" spans="1:4" ht="13.5" customHeight="1">
      <c r="A26" s="65" t="s">
        <v>178</v>
      </c>
      <c r="B26" s="60">
        <v>308865189</v>
      </c>
      <c r="C26" s="65" t="s">
        <v>179</v>
      </c>
      <c r="D26" s="60">
        <v>0</v>
      </c>
    </row>
    <row r="27" spans="1:4" ht="13.5" customHeight="1">
      <c r="A27" s="68" t="s">
        <v>180</v>
      </c>
      <c r="B27" s="60">
        <v>0</v>
      </c>
      <c r="C27" s="65"/>
      <c r="D27" s="60">
        <v>0</v>
      </c>
    </row>
    <row r="28" spans="1:4" ht="13.5" customHeight="1">
      <c r="A28" s="31"/>
      <c r="B28" s="60">
        <v>0</v>
      </c>
      <c r="C28" s="33"/>
      <c r="D28" s="60">
        <v>0</v>
      </c>
    </row>
    <row r="29" spans="1:4" ht="13.5" customHeight="1">
      <c r="A29" s="67" t="s">
        <v>181</v>
      </c>
      <c r="B29" s="64">
        <f>SUM(B24:B28)</f>
        <v>636184003</v>
      </c>
      <c r="C29" s="65" t="s">
        <v>182</v>
      </c>
      <c r="D29" s="64">
        <f>SUM(D24:D28)</f>
        <v>592379898</v>
      </c>
    </row>
    <row r="30" spans="1:4" ht="13.5" customHeight="1">
      <c r="A30" s="69"/>
      <c r="B30" s="60">
        <v>0</v>
      </c>
      <c r="C30" s="63"/>
      <c r="D30" s="60">
        <v>0</v>
      </c>
    </row>
    <row r="31" spans="1:4" ht="13.5" customHeight="1">
      <c r="A31" s="34" t="s">
        <v>274</v>
      </c>
      <c r="B31" s="64">
        <f>B15+B17+B24</f>
        <v>894633486</v>
      </c>
      <c r="C31" s="65" t="s">
        <v>184</v>
      </c>
      <c r="D31" s="64">
        <f>D15+D24</f>
        <v>1131122298</v>
      </c>
    </row>
    <row r="32" spans="1:4" ht="13.5" customHeight="1">
      <c r="A32" s="70"/>
      <c r="B32" s="60">
        <v>0</v>
      </c>
      <c r="C32" s="66"/>
      <c r="D32" s="60">
        <v>0</v>
      </c>
    </row>
    <row r="33" spans="1:4" ht="13.5" customHeight="1">
      <c r="A33" s="34" t="s">
        <v>185</v>
      </c>
      <c r="B33" s="60">
        <v>0</v>
      </c>
      <c r="C33" s="65" t="s">
        <v>186</v>
      </c>
      <c r="D33" s="60">
        <v>0</v>
      </c>
    </row>
    <row r="34" spans="1:4" ht="13.5" customHeight="1">
      <c r="A34" s="69"/>
      <c r="B34" s="60">
        <v>0</v>
      </c>
      <c r="C34" s="63"/>
      <c r="D34" s="60">
        <v>0</v>
      </c>
    </row>
    <row r="35" spans="1:4" ht="13.5" customHeight="1">
      <c r="A35" s="47" t="s">
        <v>187</v>
      </c>
      <c r="B35" s="64">
        <f>B19+B29</f>
        <v>1203498675</v>
      </c>
      <c r="C35" s="47" t="s">
        <v>188</v>
      </c>
      <c r="D35" s="64">
        <f>D19+D29</f>
        <v>1203498675</v>
      </c>
    </row>
    <row r="36" spans="2:4" ht="12.75">
      <c r="B36" s="30"/>
      <c r="D36" s="30"/>
    </row>
  </sheetData>
  <sheetProtection/>
  <mergeCells count="4">
    <mergeCell ref="A2:D2"/>
    <mergeCell ref="A3:D3"/>
    <mergeCell ref="A5:B5"/>
    <mergeCell ref="C5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3">
      <selection activeCell="B8" sqref="B8"/>
    </sheetView>
  </sheetViews>
  <sheetFormatPr defaultColWidth="9.00390625" defaultRowHeight="12.75"/>
  <cols>
    <col min="1" max="1" width="5.875" style="0" customWidth="1"/>
    <col min="2" max="2" width="55.625" style="311" customWidth="1"/>
    <col min="3" max="3" width="16.125" style="0" customWidth="1"/>
    <col min="4" max="4" width="10.875" style="0" customWidth="1"/>
    <col min="5" max="5" width="20.00390625" style="0" customWidth="1"/>
    <col min="7" max="7" width="13.00390625" style="0" bestFit="1" customWidth="1"/>
  </cols>
  <sheetData>
    <row r="1" spans="2:5" ht="12.75">
      <c r="B1" s="303" t="s">
        <v>299</v>
      </c>
      <c r="C1" s="304" t="s">
        <v>300</v>
      </c>
      <c r="D1" s="304" t="s">
        <v>301</v>
      </c>
      <c r="E1" s="304" t="s">
        <v>302</v>
      </c>
    </row>
    <row r="2" spans="1:5" ht="25.5">
      <c r="A2" s="375" t="s">
        <v>0</v>
      </c>
      <c r="B2" s="303" t="s">
        <v>303</v>
      </c>
      <c r="C2" s="305">
        <v>4580000</v>
      </c>
      <c r="D2" s="306">
        <v>12.94</v>
      </c>
      <c r="E2" s="240">
        <v>59265200</v>
      </c>
    </row>
    <row r="3" spans="1:5" ht="25.5">
      <c r="A3" s="375" t="s">
        <v>1</v>
      </c>
      <c r="B3" s="303" t="s">
        <v>304</v>
      </c>
      <c r="C3" s="304"/>
      <c r="D3" s="304"/>
      <c r="E3" s="304"/>
    </row>
    <row r="4" spans="1:7" ht="25.5">
      <c r="A4" s="375" t="s">
        <v>2</v>
      </c>
      <c r="B4" s="303" t="s">
        <v>336</v>
      </c>
      <c r="C4" s="305">
        <v>22300</v>
      </c>
      <c r="D4" s="304" t="s">
        <v>305</v>
      </c>
      <c r="E4" s="305">
        <v>5610680</v>
      </c>
      <c r="G4" s="30"/>
    </row>
    <row r="5" spans="1:7" ht="12.75">
      <c r="A5" s="375" t="s">
        <v>14</v>
      </c>
      <c r="B5" s="303" t="s">
        <v>337</v>
      </c>
      <c r="C5" s="304" t="s">
        <v>305</v>
      </c>
      <c r="D5" s="304" t="s">
        <v>305</v>
      </c>
      <c r="E5" s="305">
        <v>7104000</v>
      </c>
      <c r="G5" s="30"/>
    </row>
    <row r="6" spans="1:7" ht="12.75">
      <c r="A6" s="375" t="s">
        <v>3</v>
      </c>
      <c r="B6" s="303" t="s">
        <v>338</v>
      </c>
      <c r="C6" s="304" t="s">
        <v>305</v>
      </c>
      <c r="D6" s="304" t="s">
        <v>305</v>
      </c>
      <c r="E6" s="305">
        <v>138000</v>
      </c>
      <c r="G6" s="30"/>
    </row>
    <row r="7" spans="1:5" ht="12.75">
      <c r="A7" s="375" t="s">
        <v>4</v>
      </c>
      <c r="B7" s="303" t="s">
        <v>335</v>
      </c>
      <c r="C7" s="304" t="s">
        <v>305</v>
      </c>
      <c r="D7" s="304" t="s">
        <v>305</v>
      </c>
      <c r="E7" s="305">
        <v>4396990</v>
      </c>
    </row>
    <row r="8" spans="1:7" ht="12.75">
      <c r="A8" s="375" t="s">
        <v>15</v>
      </c>
      <c r="B8" s="303" t="s">
        <v>339</v>
      </c>
      <c r="C8" s="305">
        <v>2700</v>
      </c>
      <c r="D8" s="304" t="s">
        <v>305</v>
      </c>
      <c r="E8" s="305">
        <v>9728100</v>
      </c>
      <c r="G8" s="30"/>
    </row>
    <row r="9" spans="1:5" ht="12.75">
      <c r="A9" s="375" t="s">
        <v>5</v>
      </c>
      <c r="B9" s="303" t="s">
        <v>306</v>
      </c>
      <c r="C9" s="304" t="s">
        <v>305</v>
      </c>
      <c r="D9" s="304" t="s">
        <v>305</v>
      </c>
      <c r="E9" s="240">
        <v>38809337</v>
      </c>
    </row>
    <row r="10" spans="1:5" ht="12.75">
      <c r="A10" s="375" t="s">
        <v>341</v>
      </c>
      <c r="B10" s="303" t="s">
        <v>340</v>
      </c>
      <c r="C10" s="304" t="s">
        <v>305</v>
      </c>
      <c r="D10" s="304" t="s">
        <v>305</v>
      </c>
      <c r="E10" s="307">
        <v>125052307</v>
      </c>
    </row>
    <row r="11" spans="1:5" ht="12.75">
      <c r="A11" s="375"/>
      <c r="B11" s="303" t="s">
        <v>380</v>
      </c>
      <c r="C11" s="304"/>
      <c r="D11" s="304"/>
      <c r="E11" s="307">
        <v>141154</v>
      </c>
    </row>
    <row r="12" spans="1:5" ht="12.75">
      <c r="A12" s="375" t="s">
        <v>6</v>
      </c>
      <c r="B12" s="303" t="s">
        <v>307</v>
      </c>
      <c r="C12" s="304" t="s">
        <v>305</v>
      </c>
      <c r="D12" s="305">
        <v>0</v>
      </c>
      <c r="E12" s="240">
        <v>1041000</v>
      </c>
    </row>
    <row r="13" spans="1:5" ht="26.25">
      <c r="A13" s="375" t="s">
        <v>7</v>
      </c>
      <c r="B13" s="303" t="s">
        <v>370</v>
      </c>
      <c r="C13" s="304" t="s">
        <v>305</v>
      </c>
      <c r="D13" s="304" t="s">
        <v>305</v>
      </c>
      <c r="E13" s="308">
        <f>E10+E11+E12</f>
        <v>126234461</v>
      </c>
    </row>
    <row r="14" spans="1:5" ht="12.75">
      <c r="A14" s="375" t="s">
        <v>8</v>
      </c>
      <c r="B14" s="303"/>
      <c r="C14" s="304"/>
      <c r="D14" s="304"/>
      <c r="E14" s="304"/>
    </row>
    <row r="15" spans="1:5" ht="25.5">
      <c r="A15" s="375" t="s">
        <v>9</v>
      </c>
      <c r="B15" s="303" t="s">
        <v>308</v>
      </c>
      <c r="C15" s="304"/>
      <c r="D15" s="304"/>
      <c r="E15" s="304"/>
    </row>
    <row r="16" spans="1:5" ht="25.5">
      <c r="A16" s="375" t="s">
        <v>21</v>
      </c>
      <c r="B16" s="303" t="s">
        <v>309</v>
      </c>
      <c r="C16" s="304"/>
      <c r="D16" s="304"/>
      <c r="E16" s="304"/>
    </row>
    <row r="17" spans="1:5" ht="12.75">
      <c r="A17" s="375" t="s">
        <v>22</v>
      </c>
      <c r="B17" s="303" t="s">
        <v>310</v>
      </c>
      <c r="C17" s="305">
        <v>4419000</v>
      </c>
      <c r="D17" s="309">
        <v>15.6</v>
      </c>
      <c r="E17" s="305">
        <v>45957600</v>
      </c>
    </row>
    <row r="18" spans="1:5" ht="38.25">
      <c r="A18" s="375" t="s">
        <v>23</v>
      </c>
      <c r="B18" s="303" t="s">
        <v>311</v>
      </c>
      <c r="C18" s="305">
        <v>2205000</v>
      </c>
      <c r="D18" s="309">
        <v>9</v>
      </c>
      <c r="E18" s="305">
        <v>13230000</v>
      </c>
    </row>
    <row r="19" spans="1:5" ht="38.25">
      <c r="A19" s="375" t="s">
        <v>24</v>
      </c>
      <c r="B19" s="303" t="s">
        <v>312</v>
      </c>
      <c r="C19" s="305">
        <v>4419000</v>
      </c>
      <c r="D19" s="309">
        <v>1</v>
      </c>
      <c r="E19" s="305">
        <v>2946000</v>
      </c>
    </row>
    <row r="20" spans="1:5" ht="25.5">
      <c r="A20" s="375" t="s">
        <v>25</v>
      </c>
      <c r="B20" s="303" t="s">
        <v>313</v>
      </c>
      <c r="C20" s="304"/>
      <c r="D20" s="304"/>
      <c r="E20" s="304"/>
    </row>
    <row r="21" spans="1:5" ht="12.75">
      <c r="A21" s="375" t="s">
        <v>26</v>
      </c>
      <c r="B21" s="303" t="s">
        <v>310</v>
      </c>
      <c r="C21" s="305">
        <v>4419000</v>
      </c>
      <c r="D21" s="309">
        <v>15.4</v>
      </c>
      <c r="E21" s="305">
        <v>22684200</v>
      </c>
    </row>
    <row r="22" spans="1:5" ht="38.25">
      <c r="A22" s="375" t="s">
        <v>27</v>
      </c>
      <c r="B22" s="303" t="s">
        <v>311</v>
      </c>
      <c r="C22" s="305">
        <v>2205000</v>
      </c>
      <c r="D22" s="309">
        <v>9</v>
      </c>
      <c r="E22" s="305">
        <v>6615000</v>
      </c>
    </row>
    <row r="23" spans="1:5" ht="38.25">
      <c r="A23" s="375" t="s">
        <v>28</v>
      </c>
      <c r="B23" s="303" t="s">
        <v>312</v>
      </c>
      <c r="C23" s="305">
        <v>4419000</v>
      </c>
      <c r="D23" s="309">
        <v>1</v>
      </c>
      <c r="E23" s="305">
        <v>1473000</v>
      </c>
    </row>
    <row r="24" spans="1:5" ht="12.75">
      <c r="A24" s="375" t="s">
        <v>29</v>
      </c>
      <c r="B24" s="303" t="s">
        <v>314</v>
      </c>
      <c r="C24" s="304"/>
      <c r="D24" s="304"/>
      <c r="E24" s="304"/>
    </row>
    <row r="25" spans="1:5" ht="12.75">
      <c r="A25" s="375" t="s">
        <v>30</v>
      </c>
      <c r="B25" s="303" t="s">
        <v>315</v>
      </c>
      <c r="C25" s="305">
        <v>81700</v>
      </c>
      <c r="D25" s="309">
        <v>175</v>
      </c>
      <c r="E25" s="305">
        <v>9531667</v>
      </c>
    </row>
    <row r="26" spans="1:5" ht="25.5">
      <c r="A26" s="375" t="s">
        <v>342</v>
      </c>
      <c r="B26" s="303" t="s">
        <v>316</v>
      </c>
      <c r="C26" s="305">
        <v>40850</v>
      </c>
      <c r="D26" s="309">
        <v>0</v>
      </c>
      <c r="E26" s="305">
        <v>0</v>
      </c>
    </row>
    <row r="27" spans="1:5" ht="12.75">
      <c r="A27" s="375" t="s">
        <v>343</v>
      </c>
      <c r="B27" s="303" t="s">
        <v>315</v>
      </c>
      <c r="C27" s="305">
        <v>81700</v>
      </c>
      <c r="D27" s="305">
        <v>175</v>
      </c>
      <c r="E27" s="305">
        <v>4765833</v>
      </c>
    </row>
    <row r="28" spans="1:5" ht="25.5">
      <c r="A28" s="375" t="s">
        <v>344</v>
      </c>
      <c r="B28" s="303" t="s">
        <v>317</v>
      </c>
      <c r="C28" s="304"/>
      <c r="D28" s="304"/>
      <c r="E28" s="304"/>
    </row>
    <row r="29" spans="1:5" ht="12.75">
      <c r="A29" s="375" t="s">
        <v>345</v>
      </c>
      <c r="B29" s="303" t="s">
        <v>315</v>
      </c>
      <c r="C29" s="304"/>
      <c r="D29" s="304"/>
      <c r="E29" s="304"/>
    </row>
    <row r="30" spans="1:5" ht="38.25">
      <c r="A30" s="375" t="s">
        <v>346</v>
      </c>
      <c r="B30" s="303" t="s">
        <v>318</v>
      </c>
      <c r="C30" s="305">
        <v>401000</v>
      </c>
      <c r="D30" s="309">
        <v>5.7</v>
      </c>
      <c r="E30" s="305">
        <f>C30*D30</f>
        <v>2285700</v>
      </c>
    </row>
    <row r="31" spans="1:5" ht="38.25">
      <c r="A31" s="375"/>
      <c r="B31" s="303" t="s">
        <v>381</v>
      </c>
      <c r="C31" s="305">
        <v>367584</v>
      </c>
      <c r="D31" s="309">
        <v>2</v>
      </c>
      <c r="E31" s="305">
        <f>C31*D31</f>
        <v>735168</v>
      </c>
    </row>
    <row r="32" spans="1:5" ht="38.25">
      <c r="A32" s="375"/>
      <c r="B32" s="303" t="s">
        <v>382</v>
      </c>
      <c r="C32" s="305">
        <v>1341084</v>
      </c>
      <c r="D32" s="309">
        <v>1</v>
      </c>
      <c r="E32" s="305">
        <f>C32*D32</f>
        <v>1341084</v>
      </c>
    </row>
    <row r="33" spans="1:5" ht="26.25">
      <c r="A33" s="375" t="s">
        <v>347</v>
      </c>
      <c r="B33" s="303" t="s">
        <v>371</v>
      </c>
      <c r="C33" s="304" t="s">
        <v>305</v>
      </c>
      <c r="D33" s="304" t="s">
        <v>305</v>
      </c>
      <c r="E33" s="308">
        <f>SUM(E17:E32)</f>
        <v>111565252</v>
      </c>
    </row>
    <row r="34" spans="1:5" ht="12.75">
      <c r="A34" s="375" t="s">
        <v>348</v>
      </c>
      <c r="B34" s="303"/>
      <c r="C34" s="304"/>
      <c r="D34" s="304"/>
      <c r="E34" s="304"/>
    </row>
    <row r="35" spans="1:5" ht="26.25">
      <c r="A35" s="375" t="s">
        <v>349</v>
      </c>
      <c r="B35" s="303" t="s">
        <v>319</v>
      </c>
      <c r="C35" s="304" t="s">
        <v>305</v>
      </c>
      <c r="D35" s="304" t="s">
        <v>305</v>
      </c>
      <c r="E35" s="310">
        <v>27834000</v>
      </c>
    </row>
    <row r="36" spans="1:7" ht="33.75" customHeight="1">
      <c r="A36" s="375" t="s">
        <v>350</v>
      </c>
      <c r="B36" s="303" t="s">
        <v>372</v>
      </c>
      <c r="C36" s="304"/>
      <c r="D36" s="304"/>
      <c r="E36" s="310">
        <f>E37+E38+E39+E40+E42</f>
        <v>19231696</v>
      </c>
      <c r="G36" s="30"/>
    </row>
    <row r="37" spans="1:5" ht="12.75">
      <c r="A37" s="375" t="s">
        <v>351</v>
      </c>
      <c r="B37" s="303" t="s">
        <v>320</v>
      </c>
      <c r="C37" s="305">
        <v>3400000</v>
      </c>
      <c r="D37" s="305">
        <v>3400000</v>
      </c>
      <c r="E37" s="305">
        <v>3400000</v>
      </c>
    </row>
    <row r="38" spans="1:5" ht="12.75">
      <c r="A38" s="375" t="s">
        <v>352</v>
      </c>
      <c r="B38" s="303" t="s">
        <v>321</v>
      </c>
      <c r="C38" s="305">
        <v>60896</v>
      </c>
      <c r="D38" s="305">
        <v>51</v>
      </c>
      <c r="E38" s="305">
        <f>C38*D38</f>
        <v>3105696</v>
      </c>
    </row>
    <row r="39" spans="1:5" ht="12.75">
      <c r="A39" s="375" t="s">
        <v>353</v>
      </c>
      <c r="B39" s="303" t="s">
        <v>322</v>
      </c>
      <c r="C39" s="305">
        <v>25000</v>
      </c>
      <c r="D39" s="305">
        <v>10</v>
      </c>
      <c r="E39" s="305">
        <v>250000</v>
      </c>
    </row>
    <row r="40" spans="1:5" ht="25.5">
      <c r="A40" s="375" t="s">
        <v>354</v>
      </c>
      <c r="B40" s="303" t="s">
        <v>323</v>
      </c>
      <c r="C40" s="305">
        <v>429000</v>
      </c>
      <c r="D40" s="305">
        <v>24</v>
      </c>
      <c r="E40" s="305">
        <f>C40*D40</f>
        <v>10296000</v>
      </c>
    </row>
    <row r="41" spans="1:5" ht="12.75">
      <c r="A41" s="375" t="s">
        <v>355</v>
      </c>
      <c r="B41" s="303" t="s">
        <v>324</v>
      </c>
      <c r="C41" s="304"/>
      <c r="D41" s="304"/>
      <c r="E41" s="304"/>
    </row>
    <row r="42" spans="1:5" ht="12.75">
      <c r="A42" s="375" t="s">
        <v>356</v>
      </c>
      <c r="B42" s="303" t="s">
        <v>325</v>
      </c>
      <c r="C42" s="305">
        <v>109000</v>
      </c>
      <c r="D42" s="305">
        <v>20</v>
      </c>
      <c r="E42" s="305">
        <v>2180000</v>
      </c>
    </row>
    <row r="43" spans="1:5" ht="15.75">
      <c r="A43" s="375" t="s">
        <v>357</v>
      </c>
      <c r="B43" s="303" t="s">
        <v>373</v>
      </c>
      <c r="C43" s="304"/>
      <c r="D43" s="304"/>
      <c r="E43" s="310">
        <f>E44+E45</f>
        <v>27048039</v>
      </c>
    </row>
    <row r="44" spans="1:5" ht="25.5">
      <c r="A44" s="375" t="s">
        <v>358</v>
      </c>
      <c r="B44" s="303" t="s">
        <v>326</v>
      </c>
      <c r="C44" s="305">
        <v>1900000</v>
      </c>
      <c r="D44" s="306">
        <v>6.12</v>
      </c>
      <c r="E44" s="305">
        <f>C44*D44</f>
        <v>11628000</v>
      </c>
    </row>
    <row r="45" spans="1:5" ht="12.75">
      <c r="A45" s="375" t="s">
        <v>359</v>
      </c>
      <c r="B45" s="303" t="s">
        <v>327</v>
      </c>
      <c r="C45" s="304" t="s">
        <v>305</v>
      </c>
      <c r="D45" s="304" t="s">
        <v>305</v>
      </c>
      <c r="E45" s="305">
        <v>15420039</v>
      </c>
    </row>
    <row r="46" spans="1:5" ht="25.5">
      <c r="A46" s="375" t="s">
        <v>360</v>
      </c>
      <c r="B46" s="303" t="s">
        <v>328</v>
      </c>
      <c r="C46" s="304"/>
      <c r="D46" s="304"/>
      <c r="E46" s="304"/>
    </row>
    <row r="47" spans="1:5" ht="15.75">
      <c r="A47" s="375" t="s">
        <v>361</v>
      </c>
      <c r="B47" s="303" t="s">
        <v>329</v>
      </c>
      <c r="C47" s="305">
        <v>570</v>
      </c>
      <c r="D47" s="305">
        <v>13588</v>
      </c>
      <c r="E47" s="310">
        <f>C47*D47</f>
        <v>7745160</v>
      </c>
    </row>
    <row r="48" spans="1:5" ht="15.75">
      <c r="A48" s="375" t="s">
        <v>362</v>
      </c>
      <c r="B48" s="303" t="s">
        <v>374</v>
      </c>
      <c r="C48" s="304"/>
      <c r="D48" s="304"/>
      <c r="E48" s="310">
        <f>E49+E50+E51</f>
        <v>43587000</v>
      </c>
    </row>
    <row r="49" spans="1:5" ht="38.25">
      <c r="A49" s="375" t="s">
        <v>363</v>
      </c>
      <c r="B49" s="303" t="s">
        <v>330</v>
      </c>
      <c r="C49" s="305">
        <v>4419000</v>
      </c>
      <c r="D49" s="309">
        <v>2</v>
      </c>
      <c r="E49" s="305">
        <v>8838000</v>
      </c>
    </row>
    <row r="50" spans="1:5" ht="38.25">
      <c r="A50" s="375" t="s">
        <v>364</v>
      </c>
      <c r="B50" s="303" t="s">
        <v>331</v>
      </c>
      <c r="C50" s="305">
        <v>2993000</v>
      </c>
      <c r="D50" s="309">
        <v>10</v>
      </c>
      <c r="E50" s="305">
        <f>C50*D50</f>
        <v>29930000</v>
      </c>
    </row>
    <row r="51" spans="1:5" ht="12.75">
      <c r="A51" s="375" t="s">
        <v>365</v>
      </c>
      <c r="B51" s="303" t="s">
        <v>332</v>
      </c>
      <c r="C51" s="304" t="s">
        <v>305</v>
      </c>
      <c r="D51" s="304" t="s">
        <v>305</v>
      </c>
      <c r="E51" s="305">
        <v>4819000</v>
      </c>
    </row>
    <row r="52" spans="1:7" ht="31.5" customHeight="1">
      <c r="A52" s="375" t="s">
        <v>366</v>
      </c>
      <c r="B52" s="303" t="s">
        <v>375</v>
      </c>
      <c r="C52" s="304" t="s">
        <v>305</v>
      </c>
      <c r="D52" s="304" t="s">
        <v>305</v>
      </c>
      <c r="E52" s="308">
        <f>E35+E36+E43+E47+E48</f>
        <v>125445895</v>
      </c>
      <c r="G52" s="30"/>
    </row>
    <row r="53" spans="1:5" ht="12.75">
      <c r="A53" s="375" t="s">
        <v>367</v>
      </c>
      <c r="B53" s="303"/>
      <c r="C53" s="304"/>
      <c r="D53" s="304"/>
      <c r="E53" s="304"/>
    </row>
    <row r="54" spans="1:5" ht="18" customHeight="1">
      <c r="A54" s="375" t="s">
        <v>368</v>
      </c>
      <c r="B54" s="303" t="s">
        <v>333</v>
      </c>
      <c r="C54" s="304"/>
      <c r="D54" s="304"/>
      <c r="E54" s="304"/>
    </row>
    <row r="55" spans="1:5" ht="26.25">
      <c r="A55" s="375" t="s">
        <v>369</v>
      </c>
      <c r="B55" s="303" t="s">
        <v>334</v>
      </c>
      <c r="C55" s="305">
        <v>1210</v>
      </c>
      <c r="D55" s="305">
        <v>0</v>
      </c>
      <c r="E55" s="310">
        <v>4359630</v>
      </c>
    </row>
    <row r="57" ht="18">
      <c r="E57" s="312">
        <f>E13+E33+E52+E55</f>
        <v>367605238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&amp;R&amp;"Times New Roman CE,Félkövér dőlt"3.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51.00390625" style="244" customWidth="1"/>
    <col min="2" max="2" width="14.50390625" style="49" customWidth="1"/>
    <col min="3" max="4" width="13.375" style="49" customWidth="1"/>
    <col min="5" max="5" width="51.00390625" style="244" customWidth="1"/>
    <col min="6" max="6" width="14.00390625" style="49" customWidth="1"/>
    <col min="7" max="7" width="11.375" style="49" customWidth="1"/>
    <col min="8" max="8" width="11.50390625" style="49" customWidth="1"/>
    <col min="9" max="16384" width="9.375" style="49" customWidth="1"/>
  </cols>
  <sheetData>
    <row r="1" spans="1:8" ht="10.5" customHeight="1">
      <c r="A1" s="329" t="s">
        <v>69</v>
      </c>
      <c r="B1" s="329"/>
      <c r="C1" s="329"/>
      <c r="D1" s="329"/>
      <c r="E1" s="329"/>
      <c r="F1" s="329"/>
      <c r="G1" s="329"/>
      <c r="H1" s="329"/>
    </row>
    <row r="2" spans="1:8" ht="18.75" customHeight="1">
      <c r="A2" s="328" t="s">
        <v>189</v>
      </c>
      <c r="B2" s="328"/>
      <c r="C2" s="328"/>
      <c r="D2" s="328"/>
      <c r="E2" s="328"/>
      <c r="F2" s="328"/>
      <c r="G2" s="328"/>
      <c r="H2" s="328"/>
    </row>
    <row r="3" spans="1:8" ht="18.75" customHeight="1">
      <c r="A3" s="328" t="s">
        <v>206</v>
      </c>
      <c r="B3" s="328"/>
      <c r="C3" s="328"/>
      <c r="D3" s="328"/>
      <c r="E3" s="328"/>
      <c r="F3" s="328"/>
      <c r="G3" s="328"/>
      <c r="H3" s="328"/>
    </row>
    <row r="4" spans="1:6" ht="18.75" customHeight="1">
      <c r="A4" s="244" t="s">
        <v>150</v>
      </c>
      <c r="F4" s="193" t="s">
        <v>288</v>
      </c>
    </row>
    <row r="5" spans="1:8" ht="18.75" customHeight="1">
      <c r="A5" s="330" t="s">
        <v>151</v>
      </c>
      <c r="B5" s="331"/>
      <c r="C5" s="331"/>
      <c r="D5" s="332"/>
      <c r="E5" s="330" t="s">
        <v>152</v>
      </c>
      <c r="F5" s="331"/>
      <c r="G5" s="331"/>
      <c r="H5" s="332"/>
    </row>
    <row r="6" spans="1:8" ht="18.75" customHeight="1">
      <c r="A6" s="245" t="s">
        <v>153</v>
      </c>
      <c r="B6" s="333" t="s">
        <v>50</v>
      </c>
      <c r="C6" s="334"/>
      <c r="D6" s="335"/>
      <c r="E6" s="250" t="s">
        <v>153</v>
      </c>
      <c r="F6" s="333" t="s">
        <v>50</v>
      </c>
      <c r="G6" s="334"/>
      <c r="H6" s="335"/>
    </row>
    <row r="7" spans="1:8" ht="25.5" customHeight="1">
      <c r="A7" s="246"/>
      <c r="B7" s="195" t="s">
        <v>190</v>
      </c>
      <c r="C7" s="195" t="s">
        <v>191</v>
      </c>
      <c r="D7" s="196" t="s">
        <v>192</v>
      </c>
      <c r="E7" s="246"/>
      <c r="F7" s="195" t="s">
        <v>190</v>
      </c>
      <c r="G7" s="195" t="s">
        <v>191</v>
      </c>
      <c r="H7" s="195" t="s">
        <v>192</v>
      </c>
    </row>
    <row r="8" spans="1:8" ht="18.75" customHeight="1">
      <c r="A8" s="51" t="s">
        <v>154</v>
      </c>
      <c r="B8" s="197">
        <f>'2.'!B7</f>
        <v>504533199</v>
      </c>
      <c r="C8" s="197"/>
      <c r="D8" s="197">
        <v>0</v>
      </c>
      <c r="E8" s="51" t="s">
        <v>155</v>
      </c>
      <c r="F8" s="198">
        <f>'2.'!D7</f>
        <v>108034106</v>
      </c>
      <c r="G8" s="72"/>
      <c r="H8" s="40">
        <v>0</v>
      </c>
    </row>
    <row r="9" spans="1:8" ht="24" customHeight="1">
      <c r="A9" s="52" t="s">
        <v>156</v>
      </c>
      <c r="B9" s="198">
        <f>'2.'!B8</f>
        <v>34763117</v>
      </c>
      <c r="C9" s="198"/>
      <c r="D9" s="197"/>
      <c r="E9" s="56" t="s">
        <v>157</v>
      </c>
      <c r="F9" s="198">
        <f>'2.'!D8</f>
        <v>15144843</v>
      </c>
      <c r="G9" s="72"/>
      <c r="H9" s="40">
        <v>0</v>
      </c>
    </row>
    <row r="10" spans="1:8" ht="18.75" customHeight="1">
      <c r="A10" s="53" t="s">
        <v>158</v>
      </c>
      <c r="B10" s="198">
        <f>'2.'!B9</f>
        <v>28018356</v>
      </c>
      <c r="C10" s="198">
        <v>0</v>
      </c>
      <c r="D10" s="197">
        <f>+'[1]4'!B31</f>
        <v>0</v>
      </c>
      <c r="E10" s="51" t="s">
        <v>159</v>
      </c>
      <c r="F10" s="198">
        <f>'2.'!D9</f>
        <v>103282505</v>
      </c>
      <c r="G10" s="72"/>
      <c r="H10" s="40">
        <v>0</v>
      </c>
    </row>
    <row r="11" spans="1:8" ht="18.75" customHeight="1">
      <c r="A11" s="53" t="s">
        <v>160</v>
      </c>
      <c r="B11" s="198">
        <f>+'[1]2'!E36</f>
        <v>0</v>
      </c>
      <c r="C11" s="198">
        <f>+'[1]3'!D36</f>
        <v>0</v>
      </c>
      <c r="D11" s="197">
        <f>+'[1]4'!B36</f>
        <v>0</v>
      </c>
      <c r="E11" s="51" t="s">
        <v>161</v>
      </c>
      <c r="F11" s="198">
        <f>'2.'!D10</f>
        <v>35299020</v>
      </c>
      <c r="G11" s="72">
        <f>+'[1]6'!D11</f>
        <v>0</v>
      </c>
      <c r="H11" s="40"/>
    </row>
    <row r="12" spans="1:8" ht="18.75" customHeight="1">
      <c r="A12" s="51"/>
      <c r="B12" s="198"/>
      <c r="C12" s="198"/>
      <c r="D12" s="197"/>
      <c r="E12" s="51" t="s">
        <v>282</v>
      </c>
      <c r="F12" s="198">
        <f>'2.'!D11</f>
        <v>254603985</v>
      </c>
      <c r="G12" s="72">
        <v>0</v>
      </c>
      <c r="H12" s="40"/>
    </row>
    <row r="13" spans="1:8" ht="18.75" customHeight="1">
      <c r="A13" s="55"/>
      <c r="B13" s="198"/>
      <c r="C13" s="198"/>
      <c r="D13" s="197"/>
      <c r="E13" s="251" t="s">
        <v>281</v>
      </c>
      <c r="F13" s="198">
        <f>'2.'!D12</f>
        <v>19923994</v>
      </c>
      <c r="G13" s="72">
        <f>+'[1]6'!D13</f>
        <v>0</v>
      </c>
      <c r="H13" s="40"/>
    </row>
    <row r="14" spans="1:8" ht="18.75" customHeight="1">
      <c r="A14" s="57"/>
      <c r="B14" s="198"/>
      <c r="C14" s="198"/>
      <c r="D14" s="197"/>
      <c r="E14" s="251" t="s">
        <v>378</v>
      </c>
      <c r="F14" s="198">
        <f>'2.'!D13</f>
        <v>2453947</v>
      </c>
      <c r="G14" s="72">
        <f>+'[1]6'!D14</f>
        <v>0</v>
      </c>
      <c r="H14" s="40"/>
    </row>
    <row r="15" spans="1:8" ht="17.25" customHeight="1">
      <c r="A15" s="53"/>
      <c r="B15" s="199"/>
      <c r="C15" s="199"/>
      <c r="D15" s="197"/>
      <c r="E15" s="53"/>
      <c r="F15" s="199"/>
      <c r="G15" s="199"/>
      <c r="H15" s="199"/>
    </row>
    <row r="16" spans="1:8" ht="28.5" customHeight="1">
      <c r="A16" s="55" t="s">
        <v>165</v>
      </c>
      <c r="B16" s="199">
        <f>SUM(B8:B15)</f>
        <v>567314672</v>
      </c>
      <c r="C16" s="199">
        <f>SUM(C8:C15)</f>
        <v>0</v>
      </c>
      <c r="D16" s="199">
        <f>SUM(D8:D15)</f>
        <v>0</v>
      </c>
      <c r="E16" s="247" t="s">
        <v>166</v>
      </c>
      <c r="F16" s="199">
        <f>SUM(F8:F14)</f>
        <v>538742400</v>
      </c>
      <c r="G16" s="199">
        <f>SUM(G8:G12)</f>
        <v>0</v>
      </c>
      <c r="H16" s="199">
        <f>SUM(H8:H12)</f>
        <v>0</v>
      </c>
    </row>
    <row r="17" spans="1:8" ht="17.25" customHeight="1">
      <c r="A17" s="53"/>
      <c r="B17" s="198"/>
      <c r="C17" s="200"/>
      <c r="D17" s="197"/>
      <c r="E17" s="53"/>
      <c r="F17" s="198"/>
      <c r="G17" s="72"/>
      <c r="H17" s="40"/>
    </row>
    <row r="18" spans="1:8" ht="18.75" customHeight="1">
      <c r="A18" s="247" t="s">
        <v>167</v>
      </c>
      <c r="B18" s="201">
        <v>308865189</v>
      </c>
      <c r="C18" s="202">
        <f>+'[1]3'!D47</f>
        <v>0</v>
      </c>
      <c r="D18" s="203">
        <f>+'[1]4'!B47</f>
        <v>0</v>
      </c>
      <c r="E18" s="247" t="s">
        <v>168</v>
      </c>
      <c r="F18" s="199">
        <v>72376377</v>
      </c>
      <c r="G18" s="71">
        <f>+'[1]6'!D25</f>
        <v>0</v>
      </c>
      <c r="H18" s="39">
        <f>+'[1]7'!B25</f>
        <v>0</v>
      </c>
    </row>
    <row r="19" spans="1:8" ht="17.25" customHeight="1">
      <c r="A19" s="57"/>
      <c r="B19" s="198"/>
      <c r="C19" s="200"/>
      <c r="D19" s="197"/>
      <c r="E19" s="253"/>
      <c r="F19" s="198"/>
      <c r="G19" s="72"/>
      <c r="H19" s="40"/>
    </row>
    <row r="20" spans="1:8" ht="18.75" customHeight="1">
      <c r="A20" s="204" t="s">
        <v>169</v>
      </c>
      <c r="B20" s="199">
        <f>+B16+B18</f>
        <v>876179861</v>
      </c>
      <c r="C20" s="199">
        <f>+C16+C18</f>
        <v>0</v>
      </c>
      <c r="D20" s="199">
        <f>+D16+D18</f>
        <v>0</v>
      </c>
      <c r="E20" s="247" t="s">
        <v>170</v>
      </c>
      <c r="F20" s="199">
        <f>+F16+F18</f>
        <v>611118777</v>
      </c>
      <c r="G20" s="199">
        <f>+G16+G18</f>
        <v>0</v>
      </c>
      <c r="H20" s="199">
        <f>+H16+H18</f>
        <v>0</v>
      </c>
    </row>
    <row r="21" spans="1:8" ht="17.25" customHeight="1">
      <c r="A21" s="56"/>
      <c r="B21" s="205"/>
      <c r="C21" s="199"/>
      <c r="D21" s="197"/>
      <c r="E21" s="53"/>
      <c r="F21" s="199"/>
      <c r="G21" s="199"/>
      <c r="H21" s="199"/>
    </row>
    <row r="22" spans="1:8" ht="18.75" customHeight="1">
      <c r="A22" s="52" t="s">
        <v>171</v>
      </c>
      <c r="B22" s="198">
        <f>+'[1]2'!E55</f>
        <v>0</v>
      </c>
      <c r="C22" s="200">
        <f>+'[1]3'!D55</f>
        <v>0</v>
      </c>
      <c r="D22" s="197">
        <f>+'[1]4'!B55</f>
        <v>0</v>
      </c>
      <c r="E22" s="53" t="s">
        <v>172</v>
      </c>
      <c r="F22" s="198">
        <f>'2.'!D21</f>
        <v>265547906</v>
      </c>
      <c r="G22" s="72">
        <f>+'[1]6'!D29</f>
        <v>0</v>
      </c>
      <c r="H22" s="40"/>
    </row>
    <row r="23" spans="1:8" ht="18.75" customHeight="1">
      <c r="A23" s="52" t="s">
        <v>173</v>
      </c>
      <c r="B23" s="198">
        <f>'2.'!B21</f>
        <v>327318814</v>
      </c>
      <c r="C23" s="198">
        <f>+'[1]3'!D63</f>
        <v>0</v>
      </c>
      <c r="D23" s="197">
        <f>+'[1]4'!B63</f>
        <v>0</v>
      </c>
      <c r="E23" s="53" t="s">
        <v>174</v>
      </c>
      <c r="F23" s="198">
        <f>'2.'!D22</f>
        <v>326831992</v>
      </c>
      <c r="G23" s="72">
        <f>+'[1]6'!D30</f>
        <v>0</v>
      </c>
      <c r="H23" s="40"/>
    </row>
    <row r="24" spans="1:8" ht="18.75" customHeight="1">
      <c r="A24" s="51" t="s">
        <v>145</v>
      </c>
      <c r="B24" s="206">
        <f>+'[1]2'!B69</f>
        <v>0</v>
      </c>
      <c r="C24" s="200">
        <f>+'[1]3'!D69</f>
        <v>0</v>
      </c>
      <c r="D24" s="197">
        <f>+'[1]4'!B69</f>
        <v>0</v>
      </c>
      <c r="E24" s="53" t="s">
        <v>175</v>
      </c>
      <c r="F24" s="198">
        <f>+'[1]5'!E29</f>
        <v>0</v>
      </c>
      <c r="G24" s="72">
        <f>+'[1]6'!D31</f>
        <v>0</v>
      </c>
      <c r="H24" s="40"/>
    </row>
    <row r="25" spans="1:8" ht="23.25" customHeight="1">
      <c r="A25" s="55" t="s">
        <v>176</v>
      </c>
      <c r="B25" s="199">
        <f>SUM(B22:B24)</f>
        <v>327318814</v>
      </c>
      <c r="C25" s="199">
        <f>SUM(C22:C24)</f>
        <v>0</v>
      </c>
      <c r="D25" s="199">
        <f>SUM(D22:D24)</f>
        <v>0</v>
      </c>
      <c r="E25" s="247" t="s">
        <v>177</v>
      </c>
      <c r="F25" s="199">
        <f>SUM(F22:F24)</f>
        <v>592379898</v>
      </c>
      <c r="G25" s="199">
        <f>SUM(G22:G24)</f>
        <v>0</v>
      </c>
      <c r="H25" s="199">
        <f>SUM(H22:H24)</f>
        <v>0</v>
      </c>
    </row>
    <row r="26" spans="1:8" ht="17.25" customHeight="1">
      <c r="A26" s="51"/>
      <c r="B26" s="198"/>
      <c r="C26" s="200"/>
      <c r="D26" s="197"/>
      <c r="E26" s="53"/>
      <c r="F26" s="198"/>
      <c r="G26" s="72"/>
      <c r="H26" s="40"/>
    </row>
    <row r="27" spans="1:8" ht="18.75" customHeight="1">
      <c r="A27" s="247" t="s">
        <v>178</v>
      </c>
      <c r="B27" s="198">
        <v>0</v>
      </c>
      <c r="C27" s="207">
        <f>+'[1]3'!D80</f>
        <v>0</v>
      </c>
      <c r="D27" s="208">
        <f>+'[1]4'!B80</f>
        <v>0</v>
      </c>
      <c r="E27" s="247" t="s">
        <v>179</v>
      </c>
      <c r="F27" s="199">
        <f>+'[1]5'!E39</f>
        <v>0</v>
      </c>
      <c r="G27" s="71">
        <f>+'[1]6'!D41</f>
        <v>0</v>
      </c>
      <c r="H27" s="39">
        <f>+'[1]7'!B41</f>
        <v>0</v>
      </c>
    </row>
    <row r="28" spans="1:8" ht="18.75" customHeight="1">
      <c r="A28" s="248" t="s">
        <v>180</v>
      </c>
      <c r="B28" s="198">
        <v>0</v>
      </c>
      <c r="C28" s="200">
        <f>+'[1]3'!D75</f>
        <v>0</v>
      </c>
      <c r="D28" s="197"/>
      <c r="E28" s="247"/>
      <c r="F28" s="198"/>
      <c r="G28" s="72"/>
      <c r="H28" s="40"/>
    </row>
    <row r="29" spans="1:8" ht="17.25" customHeight="1">
      <c r="A29" s="51"/>
      <c r="B29" s="206"/>
      <c r="C29" s="200"/>
      <c r="D29" s="197"/>
      <c r="E29" s="53"/>
      <c r="F29" s="198"/>
      <c r="G29" s="72"/>
      <c r="H29" s="40"/>
    </row>
    <row r="30" spans="1:8" ht="18.75" customHeight="1">
      <c r="A30" s="204" t="s">
        <v>181</v>
      </c>
      <c r="B30" s="199">
        <f>+B25+B27</f>
        <v>327318814</v>
      </c>
      <c r="C30" s="199">
        <f>+C25+C27</f>
        <v>0</v>
      </c>
      <c r="D30" s="199">
        <f>+D25+D27</f>
        <v>0</v>
      </c>
      <c r="E30" s="247" t="s">
        <v>182</v>
      </c>
      <c r="F30" s="199">
        <f>+F25+F27</f>
        <v>592379898</v>
      </c>
      <c r="G30" s="199">
        <f>+G25+G27</f>
        <v>0</v>
      </c>
      <c r="H30" s="199">
        <f>+H25+H27</f>
        <v>0</v>
      </c>
    </row>
    <row r="31" spans="1:8" ht="17.25" customHeight="1">
      <c r="A31" s="51"/>
      <c r="B31" s="198"/>
      <c r="C31" s="198"/>
      <c r="D31" s="198"/>
      <c r="E31" s="252"/>
      <c r="F31" s="198"/>
      <c r="G31" s="72"/>
      <c r="H31" s="40"/>
    </row>
    <row r="32" spans="1:8" ht="18.75" customHeight="1">
      <c r="A32" s="54" t="s">
        <v>183</v>
      </c>
      <c r="B32" s="199">
        <f>B16+B25</f>
        <v>894633486</v>
      </c>
      <c r="C32" s="199">
        <f>+C16+C25</f>
        <v>0</v>
      </c>
      <c r="D32" s="199">
        <f>+D16+D25</f>
        <v>0</v>
      </c>
      <c r="E32" s="247" t="s">
        <v>184</v>
      </c>
      <c r="F32" s="199">
        <f>+F16+F25</f>
        <v>1131122298</v>
      </c>
      <c r="G32" s="199">
        <f>+G16+G25</f>
        <v>0</v>
      </c>
      <c r="H32" s="199">
        <f>+H16+H25</f>
        <v>0</v>
      </c>
    </row>
    <row r="33" spans="1:8" ht="17.25" customHeight="1">
      <c r="A33" s="196"/>
      <c r="B33" s="199"/>
      <c r="C33" s="199"/>
      <c r="D33" s="199"/>
      <c r="E33" s="253"/>
      <c r="F33" s="199"/>
      <c r="G33" s="199"/>
      <c r="H33" s="199"/>
    </row>
    <row r="34" spans="1:8" ht="18.75" customHeight="1">
      <c r="A34" s="54" t="s">
        <v>185</v>
      </c>
      <c r="B34" s="199">
        <f>B18+B27</f>
        <v>308865189</v>
      </c>
      <c r="C34" s="199">
        <f>+C18+C27</f>
        <v>0</v>
      </c>
      <c r="D34" s="199">
        <f>+D18+D27</f>
        <v>0</v>
      </c>
      <c r="E34" s="247" t="s">
        <v>186</v>
      </c>
      <c r="F34" s="199">
        <f>+F18+F27</f>
        <v>72376377</v>
      </c>
      <c r="G34" s="199">
        <f>+G18+G27</f>
        <v>0</v>
      </c>
      <c r="H34" s="199">
        <f>+H18+H27</f>
        <v>0</v>
      </c>
    </row>
    <row r="35" spans="1:8" ht="17.25" customHeight="1">
      <c r="A35" s="51"/>
      <c r="B35" s="199"/>
      <c r="C35" s="199"/>
      <c r="D35" s="199"/>
      <c r="E35" s="252"/>
      <c r="F35" s="199"/>
      <c r="G35" s="199"/>
      <c r="H35" s="199"/>
    </row>
    <row r="36" spans="1:8" ht="18.75" customHeight="1">
      <c r="A36" s="58" t="s">
        <v>187</v>
      </c>
      <c r="B36" s="199">
        <f>+B32+B34</f>
        <v>1203498675</v>
      </c>
      <c r="C36" s="199">
        <f>+C32+C34</f>
        <v>0</v>
      </c>
      <c r="D36" s="199">
        <f>+D32+D34</f>
        <v>0</v>
      </c>
      <c r="E36" s="58" t="s">
        <v>188</v>
      </c>
      <c r="F36" s="199">
        <f>+F32+F34</f>
        <v>1203498675</v>
      </c>
      <c r="G36" s="199">
        <f>+G32+G34</f>
        <v>0</v>
      </c>
      <c r="H36" s="199">
        <f>+H32+H34</f>
        <v>0</v>
      </c>
    </row>
    <row r="37" spans="1:8" ht="18.75" customHeight="1">
      <c r="A37" s="249" t="s">
        <v>193</v>
      </c>
      <c r="B37" s="324">
        <f>+B36+C36+D36</f>
        <v>1203498675</v>
      </c>
      <c r="C37" s="325"/>
      <c r="D37" s="326"/>
      <c r="E37" s="249" t="s">
        <v>194</v>
      </c>
      <c r="F37" s="327">
        <f>+F36+G36+H36</f>
        <v>1203498675</v>
      </c>
      <c r="G37" s="327"/>
      <c r="H37" s="327"/>
    </row>
    <row r="38" ht="18.75" customHeight="1"/>
  </sheetData>
  <sheetProtection/>
  <mergeCells count="9">
    <mergeCell ref="B37:D37"/>
    <mergeCell ref="F37:H37"/>
    <mergeCell ref="A2:H2"/>
    <mergeCell ref="A1:H1"/>
    <mergeCell ref="A5:D5"/>
    <mergeCell ref="E5:H5"/>
    <mergeCell ref="B6:D6"/>
    <mergeCell ref="F6:H6"/>
    <mergeCell ref="A3:H3"/>
  </mergeCells>
  <printOptions horizontalCentered="1"/>
  <pageMargins left="0.9055118110236221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2.00390625" style="255" customWidth="1"/>
    <col min="2" max="2" width="25.375" style="255" customWidth="1"/>
    <col min="3" max="16384" width="9.375" style="255" customWidth="1"/>
  </cols>
  <sheetData>
    <row r="1" spans="1:2" ht="15">
      <c r="A1" s="254"/>
      <c r="B1" s="75" t="s">
        <v>70</v>
      </c>
    </row>
    <row r="2" spans="1:2" ht="15">
      <c r="A2" s="254"/>
      <c r="B2" s="254"/>
    </row>
    <row r="3" spans="1:2" ht="15">
      <c r="A3" s="316" t="s">
        <v>195</v>
      </c>
      <c r="B3" s="316"/>
    </row>
    <row r="4" spans="1:2" ht="15">
      <c r="A4" s="256"/>
      <c r="B4" s="257"/>
    </row>
    <row r="5" spans="1:2" ht="15">
      <c r="A5" s="317" t="s">
        <v>289</v>
      </c>
      <c r="B5" s="317"/>
    </row>
    <row r="6" spans="1:2" ht="15">
      <c r="A6" s="258" t="s">
        <v>197</v>
      </c>
      <c r="B6" s="259" t="s">
        <v>198</v>
      </c>
    </row>
    <row r="7" spans="1:2" ht="15">
      <c r="A7" s="261" t="s">
        <v>268</v>
      </c>
      <c r="B7" s="260">
        <v>184159906</v>
      </c>
    </row>
    <row r="8" spans="1:2" ht="15">
      <c r="A8" s="262" t="s">
        <v>271</v>
      </c>
      <c r="B8" s="263">
        <v>81388000</v>
      </c>
    </row>
    <row r="9" spans="1:2" ht="15">
      <c r="A9" s="264"/>
      <c r="B9" s="263"/>
    </row>
    <row r="10" spans="1:2" ht="15">
      <c r="A10" s="265"/>
      <c r="B10" s="263"/>
    </row>
    <row r="11" spans="1:2" ht="15">
      <c r="A11" s="266" t="s">
        <v>199</v>
      </c>
      <c r="B11" s="267">
        <f>SUM(B7:B10)</f>
        <v>265547906</v>
      </c>
    </row>
    <row r="12" spans="1:2" ht="39.75" customHeight="1">
      <c r="A12" s="254"/>
      <c r="B12" s="254"/>
    </row>
    <row r="13" spans="1:2" ht="15">
      <c r="A13" s="318" t="s">
        <v>72</v>
      </c>
      <c r="B13" s="318"/>
    </row>
    <row r="14" spans="1:2" ht="15">
      <c r="A14" s="254"/>
      <c r="B14" s="254"/>
    </row>
    <row r="15" spans="1:2" ht="15">
      <c r="A15" s="316" t="s">
        <v>201</v>
      </c>
      <c r="B15" s="316"/>
    </row>
    <row r="16" spans="1:2" ht="15">
      <c r="A16" s="268"/>
      <c r="B16" s="269"/>
    </row>
    <row r="17" spans="1:2" ht="15">
      <c r="A17" s="315" t="s">
        <v>196</v>
      </c>
      <c r="B17" s="315"/>
    </row>
    <row r="18" spans="1:2" ht="15">
      <c r="A18" s="270" t="s">
        <v>202</v>
      </c>
      <c r="B18" s="271" t="s">
        <v>198</v>
      </c>
    </row>
    <row r="19" spans="1:2" ht="15">
      <c r="A19" s="272" t="s">
        <v>290</v>
      </c>
      <c r="B19" s="272">
        <v>141601695</v>
      </c>
    </row>
    <row r="20" spans="1:2" ht="15">
      <c r="A20" s="272" t="s">
        <v>291</v>
      </c>
      <c r="B20" s="272">
        <v>180785297</v>
      </c>
    </row>
    <row r="21" spans="1:2" ht="15">
      <c r="A21" s="272" t="s">
        <v>379</v>
      </c>
      <c r="B21" s="272">
        <v>3500000</v>
      </c>
    </row>
    <row r="22" spans="1:2" ht="15">
      <c r="A22" s="273" t="s">
        <v>203</v>
      </c>
      <c r="B22" s="274">
        <f>SUM(B19:B21)</f>
        <v>325886992</v>
      </c>
    </row>
  </sheetData>
  <sheetProtection/>
  <mergeCells count="5">
    <mergeCell ref="A17:B17"/>
    <mergeCell ref="A3:B3"/>
    <mergeCell ref="A5:B5"/>
    <mergeCell ref="A13:B13"/>
    <mergeCell ref="A15:B15"/>
  </mergeCells>
  <printOptions horizont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C15" sqref="C15:N19"/>
    </sheetView>
  </sheetViews>
  <sheetFormatPr defaultColWidth="9.00390625" defaultRowHeight="12.75"/>
  <cols>
    <col min="1" max="1" width="6.125" style="167" customWidth="1"/>
    <col min="2" max="2" width="31.00390625" style="166" customWidth="1"/>
    <col min="3" max="5" width="10.125" style="166" bestFit="1" customWidth="1"/>
    <col min="6" max="7" width="11.125" style="166" bestFit="1" customWidth="1"/>
    <col min="8" max="10" width="10.125" style="166" bestFit="1" customWidth="1"/>
    <col min="11" max="11" width="12.125" style="166" customWidth="1"/>
    <col min="12" max="12" width="11.125" style="166" bestFit="1" customWidth="1"/>
    <col min="13" max="13" width="12.125" style="166" customWidth="1"/>
    <col min="14" max="14" width="10.125" style="166" bestFit="1" customWidth="1"/>
    <col min="15" max="15" width="12.875" style="167" customWidth="1"/>
    <col min="16" max="16" width="6.875" style="166" customWidth="1"/>
    <col min="17" max="16384" width="9.375" style="166" customWidth="1"/>
  </cols>
  <sheetData>
    <row r="1" spans="1:16" ht="30.75" customHeight="1">
      <c r="A1" s="313" t="s">
        <v>292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36" t="s">
        <v>270</v>
      </c>
    </row>
    <row r="2" spans="15:16" ht="12" customHeight="1" thickBot="1">
      <c r="O2" s="168"/>
      <c r="P2" s="336"/>
    </row>
    <row r="3" spans="1:16" s="167" customFormat="1" ht="25.5" customHeight="1" thickBot="1">
      <c r="A3" s="169" t="s">
        <v>10</v>
      </c>
      <c r="B3" s="170" t="s">
        <v>18</v>
      </c>
      <c r="C3" s="170" t="s">
        <v>51</v>
      </c>
      <c r="D3" s="170" t="s">
        <v>52</v>
      </c>
      <c r="E3" s="170" t="s">
        <v>53</v>
      </c>
      <c r="F3" s="170" t="s">
        <v>54</v>
      </c>
      <c r="G3" s="170" t="s">
        <v>55</v>
      </c>
      <c r="H3" s="170" t="s">
        <v>56</v>
      </c>
      <c r="I3" s="170" t="s">
        <v>57</v>
      </c>
      <c r="J3" s="170" t="s">
        <v>58</v>
      </c>
      <c r="K3" s="170" t="s">
        <v>59</v>
      </c>
      <c r="L3" s="170" t="s">
        <v>60</v>
      </c>
      <c r="M3" s="170" t="s">
        <v>61</v>
      </c>
      <c r="N3" s="170" t="s">
        <v>62</v>
      </c>
      <c r="O3" s="192" t="s">
        <v>49</v>
      </c>
      <c r="P3" s="336"/>
    </row>
    <row r="4" spans="1:16" s="172" customFormat="1" ht="15" customHeight="1" thickBot="1">
      <c r="A4" s="171" t="s">
        <v>0</v>
      </c>
      <c r="B4" s="337" t="s">
        <v>16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9"/>
      <c r="P4" s="336"/>
    </row>
    <row r="5" spans="1:16" s="172" customFormat="1" ht="27" customHeight="1" thickBot="1">
      <c r="A5" s="171" t="s">
        <v>1</v>
      </c>
      <c r="B5" s="42" t="s">
        <v>154</v>
      </c>
      <c r="C5" s="173">
        <v>42044433</v>
      </c>
      <c r="D5" s="173">
        <v>42044433</v>
      </c>
      <c r="E5" s="173">
        <v>42044433</v>
      </c>
      <c r="F5" s="173">
        <v>42044433</v>
      </c>
      <c r="G5" s="173">
        <v>42044433</v>
      </c>
      <c r="H5" s="173">
        <v>42044433</v>
      </c>
      <c r="I5" s="173">
        <v>42044433</v>
      </c>
      <c r="J5" s="173">
        <v>42044433</v>
      </c>
      <c r="K5" s="173">
        <v>42044433</v>
      </c>
      <c r="L5" s="173">
        <v>42044433</v>
      </c>
      <c r="M5" s="173">
        <v>42044433</v>
      </c>
      <c r="N5" s="173">
        <v>42044436</v>
      </c>
      <c r="O5" s="174">
        <f aca="true" t="shared" si="0" ref="O5:O13">SUM(C5:N5)</f>
        <v>504533199</v>
      </c>
      <c r="P5" s="336"/>
    </row>
    <row r="6" spans="1:16" s="178" customFormat="1" ht="19.5" customHeight="1" thickBot="1">
      <c r="A6" s="171" t="s">
        <v>2</v>
      </c>
      <c r="B6" s="138" t="s">
        <v>156</v>
      </c>
      <c r="C6" s="176">
        <v>525000</v>
      </c>
      <c r="D6" s="176">
        <v>1087000</v>
      </c>
      <c r="E6" s="176">
        <v>11736000</v>
      </c>
      <c r="F6" s="176">
        <v>433000</v>
      </c>
      <c r="G6" s="176">
        <v>283000</v>
      </c>
      <c r="H6" s="176">
        <v>576000</v>
      </c>
      <c r="I6" s="176">
        <v>178000</v>
      </c>
      <c r="J6" s="176">
        <v>1000000</v>
      </c>
      <c r="K6" s="176">
        <v>13720000</v>
      </c>
      <c r="L6" s="176">
        <v>256000</v>
      </c>
      <c r="M6" s="176">
        <v>538000</v>
      </c>
      <c r="N6" s="176">
        <v>4431117</v>
      </c>
      <c r="O6" s="177">
        <f t="shared" si="0"/>
        <v>34763117</v>
      </c>
      <c r="P6" s="336"/>
    </row>
    <row r="7" spans="1:16" s="178" customFormat="1" ht="18.75" customHeight="1" thickBot="1">
      <c r="A7" s="171" t="s">
        <v>14</v>
      </c>
      <c r="B7" s="43" t="s">
        <v>158</v>
      </c>
      <c r="C7" s="180">
        <v>808000</v>
      </c>
      <c r="D7" s="180">
        <v>651000</v>
      </c>
      <c r="E7" s="180">
        <v>843000</v>
      </c>
      <c r="F7" s="180">
        <v>2768000</v>
      </c>
      <c r="G7" s="180">
        <v>901000</v>
      </c>
      <c r="H7" s="180">
        <v>956000</v>
      </c>
      <c r="I7" s="180">
        <v>902000</v>
      </c>
      <c r="J7" s="180">
        <v>738000</v>
      </c>
      <c r="K7" s="180">
        <v>1697356</v>
      </c>
      <c r="L7" s="180">
        <v>596000</v>
      </c>
      <c r="M7" s="180">
        <v>4247000</v>
      </c>
      <c r="N7" s="180">
        <v>12911000</v>
      </c>
      <c r="O7" s="181">
        <f t="shared" si="0"/>
        <v>28018356</v>
      </c>
      <c r="P7" s="336"/>
    </row>
    <row r="8" spans="1:16" s="178" customFormat="1" ht="22.5" customHeight="1" thickBot="1">
      <c r="A8" s="171" t="s">
        <v>3</v>
      </c>
      <c r="B8" s="43" t="s">
        <v>160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7">
        <f t="shared" si="0"/>
        <v>0</v>
      </c>
      <c r="P8" s="336"/>
    </row>
    <row r="9" spans="1:16" s="178" customFormat="1" ht="21" customHeight="1" thickBot="1">
      <c r="A9" s="171" t="s">
        <v>4</v>
      </c>
      <c r="B9" s="138" t="s">
        <v>171</v>
      </c>
      <c r="C9" s="176"/>
      <c r="D9" s="176"/>
      <c r="E9" s="176"/>
      <c r="F9" s="176">
        <v>141601695</v>
      </c>
      <c r="G9" s="176">
        <v>180785297</v>
      </c>
      <c r="H9" s="176">
        <v>4931822</v>
      </c>
      <c r="I9" s="176"/>
      <c r="J9" s="176"/>
      <c r="K9" s="176"/>
      <c r="L9" s="176"/>
      <c r="M9" s="176"/>
      <c r="N9" s="176"/>
      <c r="O9" s="177">
        <f t="shared" si="0"/>
        <v>327318814</v>
      </c>
      <c r="P9" s="336"/>
    </row>
    <row r="10" spans="1:16" s="178" customFormat="1" ht="17.25" customHeight="1" thickBot="1">
      <c r="A10" s="171" t="s">
        <v>15</v>
      </c>
      <c r="B10" s="138" t="s">
        <v>173</v>
      </c>
      <c r="C10" s="176"/>
      <c r="D10" s="176"/>
      <c r="E10" s="176"/>
      <c r="F10" s="176"/>
      <c r="G10" s="176"/>
      <c r="H10" s="176">
        <v>0</v>
      </c>
      <c r="I10" s="176">
        <v>0</v>
      </c>
      <c r="J10" s="176"/>
      <c r="K10" s="176"/>
      <c r="L10" s="176"/>
      <c r="M10" s="176"/>
      <c r="N10" s="176"/>
      <c r="O10" s="177">
        <f t="shared" si="0"/>
        <v>0</v>
      </c>
      <c r="P10" s="336"/>
    </row>
    <row r="11" spans="1:16" s="178" customFormat="1" ht="23.25" customHeight="1" thickBot="1">
      <c r="A11" s="171" t="s">
        <v>5</v>
      </c>
      <c r="B11" s="42" t="s">
        <v>145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>
        <f t="shared" si="0"/>
        <v>0</v>
      </c>
      <c r="P11" s="336"/>
    </row>
    <row r="12" spans="1:16" s="178" customFormat="1" ht="24" customHeight="1" thickBot="1">
      <c r="A12" s="171" t="s">
        <v>6</v>
      </c>
      <c r="B12" s="157" t="s">
        <v>167</v>
      </c>
      <c r="C12" s="176">
        <v>25738766</v>
      </c>
      <c r="D12" s="176">
        <v>25738766</v>
      </c>
      <c r="E12" s="176">
        <v>25738765</v>
      </c>
      <c r="F12" s="176">
        <v>25738766</v>
      </c>
      <c r="G12" s="176">
        <v>25738765.5</v>
      </c>
      <c r="H12" s="176">
        <v>25738765.4</v>
      </c>
      <c r="I12" s="176">
        <v>25738765.3</v>
      </c>
      <c r="J12" s="176">
        <v>25738765.2</v>
      </c>
      <c r="K12" s="176">
        <v>25738765.1</v>
      </c>
      <c r="L12" s="176">
        <v>25738765</v>
      </c>
      <c r="M12" s="176">
        <v>25738764.9</v>
      </c>
      <c r="N12" s="176">
        <v>25738770</v>
      </c>
      <c r="O12" s="177">
        <f t="shared" si="0"/>
        <v>308865189.4</v>
      </c>
      <c r="P12" s="336"/>
    </row>
    <row r="13" spans="1:16" s="172" customFormat="1" ht="15.75" customHeight="1" thickBot="1">
      <c r="A13" s="171" t="s">
        <v>7</v>
      </c>
      <c r="B13" s="182" t="s">
        <v>63</v>
      </c>
      <c r="C13" s="183">
        <f aca="true" t="shared" si="1" ref="C13:N13">SUM(C5:C12)</f>
        <v>69116199</v>
      </c>
      <c r="D13" s="183">
        <f t="shared" si="1"/>
        <v>69521199</v>
      </c>
      <c r="E13" s="183">
        <f t="shared" si="1"/>
        <v>80362198</v>
      </c>
      <c r="F13" s="183">
        <f t="shared" si="1"/>
        <v>212585894</v>
      </c>
      <c r="G13" s="183">
        <f t="shared" si="1"/>
        <v>249752495.5</v>
      </c>
      <c r="H13" s="183">
        <f t="shared" si="1"/>
        <v>74247020.4</v>
      </c>
      <c r="I13" s="183">
        <f t="shared" si="1"/>
        <v>68863198.3</v>
      </c>
      <c r="J13" s="183">
        <f t="shared" si="1"/>
        <v>69521198.2</v>
      </c>
      <c r="K13" s="183">
        <f t="shared" si="1"/>
        <v>83200554.1</v>
      </c>
      <c r="L13" s="183">
        <f t="shared" si="1"/>
        <v>68635198</v>
      </c>
      <c r="M13" s="183">
        <f t="shared" si="1"/>
        <v>72568197.9</v>
      </c>
      <c r="N13" s="183">
        <f t="shared" si="1"/>
        <v>85125323</v>
      </c>
      <c r="O13" s="184">
        <f t="shared" si="0"/>
        <v>1203498675.4</v>
      </c>
      <c r="P13" s="336"/>
    </row>
    <row r="14" spans="1:16" s="172" customFormat="1" ht="15" customHeight="1" thickBot="1">
      <c r="A14" s="171" t="s">
        <v>8</v>
      </c>
      <c r="B14" s="337" t="s">
        <v>17</v>
      </c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9"/>
      <c r="P14" s="336"/>
    </row>
    <row r="15" spans="1:16" s="178" customFormat="1" ht="13.5" customHeight="1" thickBot="1">
      <c r="A15" s="171" t="s">
        <v>9</v>
      </c>
      <c r="B15" s="179" t="s">
        <v>19</v>
      </c>
      <c r="C15" s="180">
        <v>8715000</v>
      </c>
      <c r="D15" s="180">
        <v>7882000</v>
      </c>
      <c r="E15" s="180">
        <v>8548000</v>
      </c>
      <c r="F15" s="180">
        <v>8079000</v>
      </c>
      <c r="G15" s="180">
        <v>9952000</v>
      </c>
      <c r="H15" s="180">
        <v>8627000</v>
      </c>
      <c r="I15" s="180">
        <v>8664000</v>
      </c>
      <c r="J15" s="180">
        <v>9067000</v>
      </c>
      <c r="K15" s="180">
        <v>9067000</v>
      </c>
      <c r="L15" s="180">
        <v>9067000</v>
      </c>
      <c r="M15" s="180">
        <v>9340000</v>
      </c>
      <c r="N15" s="180">
        <v>11026106</v>
      </c>
      <c r="O15" s="181">
        <f aca="true" t="shared" si="2" ref="O15:O24">SUM(C15:N15)</f>
        <v>108034106</v>
      </c>
      <c r="P15" s="336"/>
    </row>
    <row r="16" spans="1:16" s="178" customFormat="1" ht="27" customHeight="1" thickBot="1">
      <c r="A16" s="171" t="s">
        <v>21</v>
      </c>
      <c r="B16" s="175" t="s">
        <v>11</v>
      </c>
      <c r="C16" s="176">
        <v>1393000</v>
      </c>
      <c r="D16" s="176">
        <v>994000</v>
      </c>
      <c r="E16" s="176">
        <v>1116000</v>
      </c>
      <c r="F16" s="176">
        <v>1104000</v>
      </c>
      <c r="G16" s="176">
        <v>1240000</v>
      </c>
      <c r="H16" s="176">
        <v>1133000</v>
      </c>
      <c r="I16" s="176">
        <v>1136000</v>
      </c>
      <c r="J16" s="176">
        <v>1350000</v>
      </c>
      <c r="K16" s="176">
        <v>1350000</v>
      </c>
      <c r="L16" s="176">
        <v>1350000</v>
      </c>
      <c r="M16" s="176">
        <v>1450000</v>
      </c>
      <c r="N16" s="176">
        <v>1528843</v>
      </c>
      <c r="O16" s="177">
        <f t="shared" si="2"/>
        <v>15144843</v>
      </c>
      <c r="P16" s="336"/>
    </row>
    <row r="17" spans="1:16" s="178" customFormat="1" ht="13.5" customHeight="1" thickBot="1">
      <c r="A17" s="171" t="s">
        <v>22</v>
      </c>
      <c r="B17" s="175" t="s">
        <v>20</v>
      </c>
      <c r="C17" s="176">
        <v>9072053</v>
      </c>
      <c r="D17" s="176">
        <v>9072053</v>
      </c>
      <c r="E17" s="176">
        <v>9072053</v>
      </c>
      <c r="F17" s="176">
        <v>9072053</v>
      </c>
      <c r="G17" s="176">
        <v>9072053</v>
      </c>
      <c r="H17" s="176">
        <v>9072053</v>
      </c>
      <c r="I17" s="176">
        <v>9072053</v>
      </c>
      <c r="J17" s="176">
        <v>9072053</v>
      </c>
      <c r="K17" s="176">
        <v>9072053</v>
      </c>
      <c r="L17" s="176">
        <v>9072048</v>
      </c>
      <c r="M17" s="176">
        <v>6280990</v>
      </c>
      <c r="N17" s="176">
        <v>6280990</v>
      </c>
      <c r="O17" s="177">
        <f t="shared" si="2"/>
        <v>103282505</v>
      </c>
      <c r="P17" s="336"/>
    </row>
    <row r="18" spans="1:16" s="178" customFormat="1" ht="13.5" customHeight="1" thickBot="1">
      <c r="A18" s="171" t="s">
        <v>23</v>
      </c>
      <c r="B18" s="175" t="s">
        <v>64</v>
      </c>
      <c r="C18" s="176">
        <v>100000</v>
      </c>
      <c r="D18" s="176">
        <v>8552000</v>
      </c>
      <c r="E18" s="176">
        <v>3077000</v>
      </c>
      <c r="F18" s="176">
        <v>1055000</v>
      </c>
      <c r="G18" s="176">
        <v>2850020</v>
      </c>
      <c r="H18" s="176">
        <v>3000000</v>
      </c>
      <c r="I18" s="176">
        <v>3075000</v>
      </c>
      <c r="J18" s="176">
        <v>2510000</v>
      </c>
      <c r="K18" s="176">
        <v>3070000</v>
      </c>
      <c r="L18" s="176">
        <v>2500000</v>
      </c>
      <c r="M18" s="176">
        <v>2510000</v>
      </c>
      <c r="N18" s="176">
        <v>3000000</v>
      </c>
      <c r="O18" s="177">
        <f t="shared" si="2"/>
        <v>35299020</v>
      </c>
      <c r="P18" s="336"/>
    </row>
    <row r="19" spans="1:16" s="178" customFormat="1" ht="12.75" customHeight="1" thickBot="1">
      <c r="A19" s="171" t="s">
        <v>24</v>
      </c>
      <c r="B19" s="175" t="s">
        <v>12</v>
      </c>
      <c r="C19" s="176">
        <v>21189481</v>
      </c>
      <c r="D19" s="176">
        <v>23189481</v>
      </c>
      <c r="E19" s="176">
        <v>22874481</v>
      </c>
      <c r="F19" s="176">
        <v>23187481</v>
      </c>
      <c r="G19" s="176">
        <v>23864485</v>
      </c>
      <c r="H19" s="176">
        <v>22189481</v>
      </c>
      <c r="I19" s="176">
        <v>23864481</v>
      </c>
      <c r="J19" s="176">
        <v>23189481</v>
      </c>
      <c r="K19" s="176">
        <v>23189481</v>
      </c>
      <c r="L19" s="176">
        <v>23189481</v>
      </c>
      <c r="M19" s="176">
        <v>23864481</v>
      </c>
      <c r="N19" s="176">
        <v>23189631</v>
      </c>
      <c r="O19" s="177">
        <f t="shared" si="2"/>
        <v>276981926</v>
      </c>
      <c r="P19" s="336"/>
    </row>
    <row r="20" spans="1:16" s="178" customFormat="1" ht="21.75" customHeight="1" thickBot="1">
      <c r="A20" s="171" t="s">
        <v>25</v>
      </c>
      <c r="B20" s="175" t="s">
        <v>87</v>
      </c>
      <c r="C20" s="176"/>
      <c r="D20" s="176"/>
      <c r="E20" s="176"/>
      <c r="F20" s="176">
        <v>100000000</v>
      </c>
      <c r="G20" s="176">
        <v>50000000</v>
      </c>
      <c r="H20" s="176">
        <v>0</v>
      </c>
      <c r="I20" s="176"/>
      <c r="J20" s="176">
        <v>0</v>
      </c>
      <c r="K20" s="176">
        <v>0</v>
      </c>
      <c r="L20" s="176">
        <v>115547906</v>
      </c>
      <c r="M20" s="176"/>
      <c r="N20" s="176"/>
      <c r="O20" s="177">
        <f t="shared" si="2"/>
        <v>265547906</v>
      </c>
      <c r="P20" s="336"/>
    </row>
    <row r="21" spans="1:16" s="178" customFormat="1" ht="20.25" customHeight="1" thickBot="1">
      <c r="A21" s="171" t="s">
        <v>26</v>
      </c>
      <c r="B21" s="175" t="s">
        <v>13</v>
      </c>
      <c r="C21" s="176"/>
      <c r="D21" s="176"/>
      <c r="E21" s="176"/>
      <c r="F21" s="176"/>
      <c r="G21" s="176"/>
      <c r="H21" s="176"/>
      <c r="I21" s="176"/>
      <c r="J21" s="176"/>
      <c r="K21" s="176">
        <v>180785297</v>
      </c>
      <c r="L21" s="176"/>
      <c r="M21" s="176">
        <v>141601695</v>
      </c>
      <c r="N21" s="176">
        <v>4445000</v>
      </c>
      <c r="O21" s="177">
        <f t="shared" si="2"/>
        <v>326831992</v>
      </c>
      <c r="P21" s="336"/>
    </row>
    <row r="22" spans="1:16" s="178" customFormat="1" ht="13.5" customHeight="1" thickBot="1">
      <c r="A22" s="171" t="s">
        <v>27</v>
      </c>
      <c r="B22" s="175" t="s">
        <v>88</v>
      </c>
      <c r="C22" s="176"/>
      <c r="D22" s="176"/>
      <c r="E22" s="176"/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6">
        <v>0</v>
      </c>
      <c r="O22" s="177">
        <f t="shared" si="2"/>
        <v>0</v>
      </c>
      <c r="P22" s="336"/>
    </row>
    <row r="23" spans="1:16" s="178" customFormat="1" ht="18" customHeight="1" thickBot="1">
      <c r="A23" s="171" t="s">
        <v>28</v>
      </c>
      <c r="B23" s="175" t="s">
        <v>89</v>
      </c>
      <c r="C23" s="176">
        <v>18049951</v>
      </c>
      <c r="D23" s="176">
        <v>4938766</v>
      </c>
      <c r="E23" s="176">
        <v>4938766</v>
      </c>
      <c r="F23" s="176">
        <v>4938766</v>
      </c>
      <c r="G23" s="176">
        <v>4938766</v>
      </c>
      <c r="H23" s="176">
        <v>4938766</v>
      </c>
      <c r="I23" s="176">
        <v>4938766</v>
      </c>
      <c r="J23" s="176">
        <v>4938766</v>
      </c>
      <c r="K23" s="176">
        <v>4938766</v>
      </c>
      <c r="L23" s="176">
        <v>4938766</v>
      </c>
      <c r="M23" s="176">
        <v>4938766</v>
      </c>
      <c r="N23" s="176">
        <v>4938766</v>
      </c>
      <c r="O23" s="177">
        <f t="shared" si="2"/>
        <v>72376377</v>
      </c>
      <c r="P23" s="336"/>
    </row>
    <row r="24" spans="1:16" s="172" customFormat="1" ht="15.75" customHeight="1" thickBot="1">
      <c r="A24" s="171" t="s">
        <v>29</v>
      </c>
      <c r="B24" s="185" t="s">
        <v>65</v>
      </c>
      <c r="C24" s="183">
        <f aca="true" t="shared" si="3" ref="C24:N24">SUM(C15:C23)</f>
        <v>58519485</v>
      </c>
      <c r="D24" s="183">
        <f t="shared" si="3"/>
        <v>54628300</v>
      </c>
      <c r="E24" s="183">
        <f t="shared" si="3"/>
        <v>49626300</v>
      </c>
      <c r="F24" s="183">
        <f t="shared" si="3"/>
        <v>147436300</v>
      </c>
      <c r="G24" s="183">
        <f t="shared" si="3"/>
        <v>101917324</v>
      </c>
      <c r="H24" s="183">
        <f t="shared" si="3"/>
        <v>48960300</v>
      </c>
      <c r="I24" s="183">
        <f t="shared" si="3"/>
        <v>50750300</v>
      </c>
      <c r="J24" s="183">
        <f t="shared" si="3"/>
        <v>50127300</v>
      </c>
      <c r="K24" s="183">
        <f t="shared" si="3"/>
        <v>231472597</v>
      </c>
      <c r="L24" s="183">
        <f t="shared" si="3"/>
        <v>165665201</v>
      </c>
      <c r="M24" s="183">
        <f t="shared" si="3"/>
        <v>189985932</v>
      </c>
      <c r="N24" s="183">
        <f t="shared" si="3"/>
        <v>54409336</v>
      </c>
      <c r="O24" s="184">
        <f t="shared" si="2"/>
        <v>1203498675</v>
      </c>
      <c r="P24" s="336"/>
    </row>
    <row r="25" spans="1:16" ht="15.75" thickBot="1">
      <c r="A25" s="171" t="s">
        <v>30</v>
      </c>
      <c r="B25" s="186" t="s">
        <v>66</v>
      </c>
      <c r="C25" s="187">
        <f aca="true" t="shared" si="4" ref="C25:O25">C13-C24</f>
        <v>10596714</v>
      </c>
      <c r="D25" s="187">
        <f t="shared" si="4"/>
        <v>14892899</v>
      </c>
      <c r="E25" s="187">
        <f t="shared" si="4"/>
        <v>30735898</v>
      </c>
      <c r="F25" s="187">
        <f t="shared" si="4"/>
        <v>65149594</v>
      </c>
      <c r="G25" s="187">
        <f t="shared" si="4"/>
        <v>147835171.5</v>
      </c>
      <c r="H25" s="187">
        <f t="shared" si="4"/>
        <v>25286720.400000006</v>
      </c>
      <c r="I25" s="187">
        <f t="shared" si="4"/>
        <v>18112898.299999997</v>
      </c>
      <c r="J25" s="187">
        <f t="shared" si="4"/>
        <v>19393898.200000003</v>
      </c>
      <c r="K25" s="187">
        <f t="shared" si="4"/>
        <v>-148272042.9</v>
      </c>
      <c r="L25" s="187">
        <f t="shared" si="4"/>
        <v>-97030003</v>
      </c>
      <c r="M25" s="187">
        <f t="shared" si="4"/>
        <v>-117417734.1</v>
      </c>
      <c r="N25" s="187">
        <f t="shared" si="4"/>
        <v>30715987</v>
      </c>
      <c r="O25" s="188">
        <f t="shared" si="4"/>
        <v>0.40000009536743164</v>
      </c>
      <c r="P25" s="336"/>
    </row>
    <row r="26" ht="15">
      <c r="A26" s="189"/>
    </row>
    <row r="27" spans="2:4" ht="15.75">
      <c r="B27" s="190"/>
      <c r="C27" s="191"/>
      <c r="D27" s="191"/>
    </row>
  </sheetData>
  <sheetProtection/>
  <mergeCells count="4">
    <mergeCell ref="A1:O1"/>
    <mergeCell ref="P1:P25"/>
    <mergeCell ref="B4:O4"/>
    <mergeCell ref="B14:O1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selection activeCell="N48" sqref="N48"/>
    </sheetView>
  </sheetViews>
  <sheetFormatPr defaultColWidth="9.00390625" defaultRowHeight="12.75"/>
  <cols>
    <col min="1" max="1" width="35.375" style="128" customWidth="1"/>
    <col min="2" max="2" width="11.50390625" style="2" bestFit="1" customWidth="1"/>
    <col min="3" max="3" width="13.125" style="2" customWidth="1"/>
    <col min="4" max="4" width="12.00390625" style="2" customWidth="1"/>
    <col min="5" max="5" width="13.875" style="2" customWidth="1"/>
    <col min="6" max="6" width="12.625" style="2" bestFit="1" customWidth="1"/>
    <col min="7" max="7" width="11.50390625" style="2" customWidth="1"/>
    <col min="8" max="9" width="12.875" style="2" customWidth="1"/>
    <col min="10" max="10" width="14.375" style="2" customWidth="1"/>
    <col min="11" max="11" width="12.625" style="2" bestFit="1" customWidth="1"/>
    <col min="12" max="12" width="13.50390625" style="2" bestFit="1" customWidth="1"/>
    <col min="13" max="13" width="11.125" style="2" customWidth="1"/>
    <col min="14" max="14" width="15.00390625" style="2" bestFit="1" customWidth="1"/>
    <col min="15" max="15" width="9.375" style="38" customWidth="1"/>
    <col min="16" max="16" width="9.375" style="2" customWidth="1"/>
    <col min="17" max="17" width="17.50390625" style="2" customWidth="1"/>
    <col min="18" max="16384" width="9.375" style="2" customWidth="1"/>
  </cols>
  <sheetData>
    <row r="1" spans="1:14" ht="12.75">
      <c r="A1" s="340" t="s">
        <v>298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</row>
    <row r="2" ht="12.75">
      <c r="M2" s="129" t="s">
        <v>263</v>
      </c>
    </row>
    <row r="3" ht="13.5" thickBot="1"/>
    <row r="4" spans="1:14" ht="25.5" customHeight="1">
      <c r="A4" s="130" t="s">
        <v>246</v>
      </c>
      <c r="B4" s="131" t="s">
        <v>247</v>
      </c>
      <c r="C4" s="131" t="s">
        <v>248</v>
      </c>
      <c r="D4" s="131" t="s">
        <v>249</v>
      </c>
      <c r="E4" s="131" t="s">
        <v>250</v>
      </c>
      <c r="F4" s="131" t="s">
        <v>251</v>
      </c>
      <c r="G4" s="131" t="s">
        <v>252</v>
      </c>
      <c r="H4" s="131" t="s">
        <v>253</v>
      </c>
      <c r="I4" s="131" t="s">
        <v>254</v>
      </c>
      <c r="J4" s="131" t="s">
        <v>255</v>
      </c>
      <c r="K4" s="131" t="s">
        <v>256</v>
      </c>
      <c r="L4" s="131" t="s">
        <v>257</v>
      </c>
      <c r="M4" s="131" t="s">
        <v>258</v>
      </c>
      <c r="N4" s="132" t="s">
        <v>259</v>
      </c>
    </row>
    <row r="5" spans="1:14" ht="18" customHeight="1">
      <c r="A5" s="133" t="s">
        <v>260</v>
      </c>
      <c r="B5" s="134">
        <v>308865184</v>
      </c>
      <c r="C5" s="134">
        <f>+B48</f>
        <v>319461898</v>
      </c>
      <c r="D5" s="134">
        <f aca="true" t="shared" si="0" ref="D5:M5">+C48</f>
        <v>308616031</v>
      </c>
      <c r="E5" s="134">
        <f t="shared" si="0"/>
        <v>313613164</v>
      </c>
      <c r="F5" s="134">
        <f t="shared" si="0"/>
        <v>353023992</v>
      </c>
      <c r="G5" s="134">
        <f t="shared" si="0"/>
        <v>475120398</v>
      </c>
      <c r="H5" s="134">
        <f t="shared" si="0"/>
        <v>474668352.6</v>
      </c>
      <c r="I5" s="134">
        <f t="shared" si="0"/>
        <v>467042485.3</v>
      </c>
      <c r="J5" s="134">
        <f t="shared" si="0"/>
        <v>460697618.1</v>
      </c>
      <c r="K5" s="134">
        <f t="shared" si="0"/>
        <v>286686810</v>
      </c>
      <c r="L5" s="134">
        <f t="shared" si="0"/>
        <v>163918042</v>
      </c>
      <c r="M5" s="134">
        <f t="shared" si="0"/>
        <v>20761543.1</v>
      </c>
      <c r="N5" s="135"/>
    </row>
    <row r="6" spans="1:14" ht="22.5">
      <c r="A6" s="42" t="s">
        <v>154</v>
      </c>
      <c r="B6" s="173">
        <v>42044433</v>
      </c>
      <c r="C6" s="173">
        <v>42044433</v>
      </c>
      <c r="D6" s="173">
        <v>42044433</v>
      </c>
      <c r="E6" s="173">
        <v>42044433</v>
      </c>
      <c r="F6" s="173">
        <v>42044433</v>
      </c>
      <c r="G6" s="173">
        <v>42044433</v>
      </c>
      <c r="H6" s="173">
        <v>42044433</v>
      </c>
      <c r="I6" s="173">
        <v>42044433</v>
      </c>
      <c r="J6" s="173">
        <v>42044433</v>
      </c>
      <c r="K6" s="173">
        <v>42044433</v>
      </c>
      <c r="L6" s="173">
        <v>42044433</v>
      </c>
      <c r="M6" s="173">
        <v>42044436</v>
      </c>
      <c r="N6" s="137">
        <f>SUM(B6:M6)</f>
        <v>504533199</v>
      </c>
    </row>
    <row r="7" spans="1:14" ht="15" customHeight="1">
      <c r="A7" s="138" t="s">
        <v>156</v>
      </c>
      <c r="B7" s="176">
        <v>525000</v>
      </c>
      <c r="C7" s="176">
        <v>1087000</v>
      </c>
      <c r="D7" s="176">
        <v>11736000</v>
      </c>
      <c r="E7" s="176">
        <v>433000</v>
      </c>
      <c r="F7" s="176">
        <v>283000</v>
      </c>
      <c r="G7" s="176">
        <v>576000</v>
      </c>
      <c r="H7" s="176">
        <v>178000</v>
      </c>
      <c r="I7" s="176">
        <v>1000000</v>
      </c>
      <c r="J7" s="176">
        <v>13720000</v>
      </c>
      <c r="K7" s="176">
        <v>256000</v>
      </c>
      <c r="L7" s="176">
        <v>538000</v>
      </c>
      <c r="M7" s="176">
        <v>4431117</v>
      </c>
      <c r="N7" s="137">
        <f aca="true" t="shared" si="1" ref="N7:N45">SUM(B7:M7)</f>
        <v>34763117</v>
      </c>
    </row>
    <row r="8" spans="1:14" ht="12.75">
      <c r="A8" s="139" t="s">
        <v>158</v>
      </c>
      <c r="B8" s="180">
        <v>808000</v>
      </c>
      <c r="C8" s="180">
        <v>651000</v>
      </c>
      <c r="D8" s="180">
        <v>843000</v>
      </c>
      <c r="E8" s="180">
        <v>2768000</v>
      </c>
      <c r="F8" s="180">
        <v>901000</v>
      </c>
      <c r="G8" s="180">
        <v>956000</v>
      </c>
      <c r="H8" s="180">
        <v>902000</v>
      </c>
      <c r="I8" s="180">
        <v>738000</v>
      </c>
      <c r="J8" s="180">
        <v>1697356</v>
      </c>
      <c r="K8" s="180">
        <v>596000</v>
      </c>
      <c r="L8" s="180">
        <v>4247000</v>
      </c>
      <c r="M8" s="180">
        <v>12911000</v>
      </c>
      <c r="N8" s="137">
        <f t="shared" si="1"/>
        <v>28018356</v>
      </c>
    </row>
    <row r="9" spans="1:14" ht="12.75">
      <c r="A9" s="139" t="s">
        <v>160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7">
        <f t="shared" si="1"/>
        <v>0</v>
      </c>
    </row>
    <row r="10" spans="1:15" s="142" customFormat="1" ht="14.25" customHeight="1">
      <c r="A10" s="143" t="s">
        <v>165</v>
      </c>
      <c r="B10" s="140">
        <f aca="true" t="shared" si="2" ref="B10:M10">+B6+B7+B8+B9</f>
        <v>43377433</v>
      </c>
      <c r="C10" s="140">
        <f t="shared" si="2"/>
        <v>43782433</v>
      </c>
      <c r="D10" s="140">
        <f t="shared" si="2"/>
        <v>54623433</v>
      </c>
      <c r="E10" s="140">
        <f t="shared" si="2"/>
        <v>45245433</v>
      </c>
      <c r="F10" s="140">
        <f t="shared" si="2"/>
        <v>43228433</v>
      </c>
      <c r="G10" s="140">
        <f t="shared" si="2"/>
        <v>43576433</v>
      </c>
      <c r="H10" s="140">
        <f t="shared" si="2"/>
        <v>43124433</v>
      </c>
      <c r="I10" s="140">
        <f t="shared" si="2"/>
        <v>43782433</v>
      </c>
      <c r="J10" s="140">
        <f t="shared" si="2"/>
        <v>57461789</v>
      </c>
      <c r="K10" s="140">
        <f t="shared" si="2"/>
        <v>42896433</v>
      </c>
      <c r="L10" s="140">
        <f t="shared" si="2"/>
        <v>46829433</v>
      </c>
      <c r="M10" s="140">
        <f t="shared" si="2"/>
        <v>59386553</v>
      </c>
      <c r="N10" s="137">
        <f t="shared" si="1"/>
        <v>567314672</v>
      </c>
      <c r="O10" s="38"/>
    </row>
    <row r="11" spans="1:17" s="142" customFormat="1" ht="18.75" customHeight="1">
      <c r="A11" s="144" t="s">
        <v>167</v>
      </c>
      <c r="B11" s="140">
        <v>25738766</v>
      </c>
      <c r="C11" s="140">
        <v>25738766</v>
      </c>
      <c r="D11" s="140">
        <v>25738765</v>
      </c>
      <c r="E11" s="140">
        <f>E12</f>
        <v>25738766</v>
      </c>
      <c r="F11" s="140">
        <f>F12</f>
        <v>25738765.5</v>
      </c>
      <c r="G11" s="140">
        <v>25738765</v>
      </c>
      <c r="H11" s="140">
        <v>25738765</v>
      </c>
      <c r="I11" s="140">
        <v>25738765</v>
      </c>
      <c r="J11" s="140">
        <v>25738765</v>
      </c>
      <c r="K11" s="140">
        <v>25738765</v>
      </c>
      <c r="L11" s="140">
        <v>25738765</v>
      </c>
      <c r="M11" s="140">
        <v>25738770</v>
      </c>
      <c r="N11" s="137">
        <f t="shared" si="1"/>
        <v>308865188.5</v>
      </c>
      <c r="O11" s="38"/>
      <c r="Q11" s="145"/>
    </row>
    <row r="12" spans="1:14" ht="14.25" customHeight="1">
      <c r="A12" s="141" t="s">
        <v>180</v>
      </c>
      <c r="B12" s="176">
        <v>25738766</v>
      </c>
      <c r="C12" s="176">
        <v>25738766</v>
      </c>
      <c r="D12" s="176">
        <v>25738765</v>
      </c>
      <c r="E12" s="176">
        <v>25738766</v>
      </c>
      <c r="F12" s="176">
        <v>25738765.5</v>
      </c>
      <c r="G12" s="176">
        <v>25738765.4</v>
      </c>
      <c r="H12" s="176">
        <v>25738765.3</v>
      </c>
      <c r="I12" s="176">
        <v>25738765.2</v>
      </c>
      <c r="J12" s="176">
        <v>25738765.1</v>
      </c>
      <c r="K12" s="176">
        <v>25738765</v>
      </c>
      <c r="L12" s="176">
        <v>25738764.9</v>
      </c>
      <c r="M12" s="176">
        <v>25738770</v>
      </c>
      <c r="N12" s="137">
        <f t="shared" si="1"/>
        <v>308865189.4</v>
      </c>
    </row>
    <row r="13" spans="1:14" ht="22.5" customHeight="1">
      <c r="A13" s="44" t="s">
        <v>169</v>
      </c>
      <c r="B13" s="146">
        <f aca="true" t="shared" si="3" ref="B13:M13">+B10+B11</f>
        <v>69116199</v>
      </c>
      <c r="C13" s="146">
        <f t="shared" si="3"/>
        <v>69521199</v>
      </c>
      <c r="D13" s="146">
        <f t="shared" si="3"/>
        <v>80362198</v>
      </c>
      <c r="E13" s="146">
        <f t="shared" si="3"/>
        <v>70984199</v>
      </c>
      <c r="F13" s="146">
        <f t="shared" si="3"/>
        <v>68967198.5</v>
      </c>
      <c r="G13" s="146">
        <f t="shared" si="3"/>
        <v>69315198</v>
      </c>
      <c r="H13" s="146">
        <f t="shared" si="3"/>
        <v>68863198</v>
      </c>
      <c r="I13" s="146">
        <f t="shared" si="3"/>
        <v>69521198</v>
      </c>
      <c r="J13" s="146">
        <f t="shared" si="3"/>
        <v>83200554</v>
      </c>
      <c r="K13" s="146">
        <f t="shared" si="3"/>
        <v>68635198</v>
      </c>
      <c r="L13" s="146">
        <f t="shared" si="3"/>
        <v>72568198</v>
      </c>
      <c r="M13" s="146">
        <f t="shared" si="3"/>
        <v>85125323</v>
      </c>
      <c r="N13" s="137">
        <f t="shared" si="1"/>
        <v>876179860.5</v>
      </c>
    </row>
    <row r="14" spans="1:14" ht="26.25" customHeight="1">
      <c r="A14" s="138" t="s">
        <v>171</v>
      </c>
      <c r="B14" s="136"/>
      <c r="C14" s="136"/>
      <c r="D14" s="136"/>
      <c r="E14" s="176">
        <v>141601695</v>
      </c>
      <c r="F14" s="176">
        <v>180785297</v>
      </c>
      <c r="G14" s="176">
        <v>4931822</v>
      </c>
      <c r="H14" s="176"/>
      <c r="I14" s="176">
        <v>0</v>
      </c>
      <c r="J14" s="176">
        <v>0</v>
      </c>
      <c r="K14" s="176">
        <v>0</v>
      </c>
      <c r="L14" s="136"/>
      <c r="M14" s="136"/>
      <c r="N14" s="137">
        <f t="shared" si="1"/>
        <v>327318814</v>
      </c>
    </row>
    <row r="15" spans="1:14" ht="14.25" customHeight="1">
      <c r="A15" s="138" t="s">
        <v>173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7">
        <f t="shared" si="1"/>
        <v>0</v>
      </c>
    </row>
    <row r="16" spans="1:14" ht="14.25" customHeight="1">
      <c r="A16" s="36" t="s">
        <v>145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37">
        <f t="shared" si="1"/>
        <v>0</v>
      </c>
    </row>
    <row r="17" spans="1:14" ht="27.75" customHeight="1">
      <c r="A17" s="143" t="s">
        <v>176</v>
      </c>
      <c r="B17" s="147">
        <f>+B14+B15+B16</f>
        <v>0</v>
      </c>
      <c r="C17" s="147">
        <f>+C14+C15+C16</f>
        <v>0</v>
      </c>
      <c r="D17" s="147">
        <f>+D14+D15+D16</f>
        <v>0</v>
      </c>
      <c r="E17" s="147">
        <f>+E14+E15+E16</f>
        <v>141601695</v>
      </c>
      <c r="F17" s="147">
        <f>+F14+F15+F16</f>
        <v>180785297</v>
      </c>
      <c r="G17" s="147">
        <f aca="true" t="shared" si="4" ref="G17:M17">+G14+G15+G16</f>
        <v>4931822</v>
      </c>
      <c r="H17" s="147">
        <f t="shared" si="4"/>
        <v>0</v>
      </c>
      <c r="I17" s="147">
        <f t="shared" si="4"/>
        <v>0</v>
      </c>
      <c r="J17" s="147">
        <f t="shared" si="4"/>
        <v>0</v>
      </c>
      <c r="K17" s="147">
        <f t="shared" si="4"/>
        <v>0</v>
      </c>
      <c r="L17" s="147">
        <f t="shared" si="4"/>
        <v>0</v>
      </c>
      <c r="M17" s="147">
        <f t="shared" si="4"/>
        <v>0</v>
      </c>
      <c r="N17" s="137">
        <f t="shared" si="1"/>
        <v>327318814</v>
      </c>
    </row>
    <row r="18" spans="1:14" ht="24.75" customHeight="1">
      <c r="A18" s="157" t="s">
        <v>178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37">
        <f t="shared" si="1"/>
        <v>0</v>
      </c>
    </row>
    <row r="19" spans="1:14" ht="14.25" customHeight="1">
      <c r="A19" s="148" t="s">
        <v>180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7">
        <f t="shared" si="1"/>
        <v>0</v>
      </c>
    </row>
    <row r="20" spans="1:14" ht="14.25" customHeight="1">
      <c r="A20" s="36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37">
        <f t="shared" si="1"/>
        <v>0</v>
      </c>
    </row>
    <row r="21" spans="1:14" ht="21.75" customHeight="1">
      <c r="A21" s="44" t="s">
        <v>181</v>
      </c>
      <c r="B21" s="149">
        <f aca="true" t="shared" si="5" ref="B21:M21">+B17+B18</f>
        <v>0</v>
      </c>
      <c r="C21" s="149">
        <f t="shared" si="5"/>
        <v>0</v>
      </c>
      <c r="D21" s="149">
        <f t="shared" si="5"/>
        <v>0</v>
      </c>
      <c r="E21" s="149">
        <f t="shared" si="5"/>
        <v>141601695</v>
      </c>
      <c r="F21" s="149">
        <f t="shared" si="5"/>
        <v>180785297</v>
      </c>
      <c r="G21" s="149">
        <f t="shared" si="5"/>
        <v>4931822</v>
      </c>
      <c r="H21" s="149">
        <f t="shared" si="5"/>
        <v>0</v>
      </c>
      <c r="I21" s="149">
        <f t="shared" si="5"/>
        <v>0</v>
      </c>
      <c r="J21" s="149">
        <f t="shared" si="5"/>
        <v>0</v>
      </c>
      <c r="K21" s="149">
        <f t="shared" si="5"/>
        <v>0</v>
      </c>
      <c r="L21" s="149">
        <f t="shared" si="5"/>
        <v>0</v>
      </c>
      <c r="M21" s="149">
        <f t="shared" si="5"/>
        <v>0</v>
      </c>
      <c r="N21" s="137">
        <f t="shared" si="1"/>
        <v>327318814</v>
      </c>
    </row>
    <row r="22" spans="1:15" s="279" customFormat="1" ht="24" customHeight="1">
      <c r="A22" s="280" t="s">
        <v>183</v>
      </c>
      <c r="B22" s="281">
        <f>+B10+B17</f>
        <v>43377433</v>
      </c>
      <c r="C22" s="281">
        <f>C10+C17+C11</f>
        <v>69521199</v>
      </c>
      <c r="D22" s="281">
        <f>+D10+D17+D11</f>
        <v>80362198</v>
      </c>
      <c r="E22" s="281">
        <f>+E10+E17+E11</f>
        <v>212585894</v>
      </c>
      <c r="F22" s="281">
        <f aca="true" t="shared" si="6" ref="F22:M22">+F10+F17</f>
        <v>224013730</v>
      </c>
      <c r="G22" s="281">
        <f t="shared" si="6"/>
        <v>48508255</v>
      </c>
      <c r="H22" s="281">
        <f t="shared" si="6"/>
        <v>43124433</v>
      </c>
      <c r="I22" s="281">
        <f t="shared" si="6"/>
        <v>43782433</v>
      </c>
      <c r="J22" s="281">
        <f t="shared" si="6"/>
        <v>57461789</v>
      </c>
      <c r="K22" s="281">
        <f t="shared" si="6"/>
        <v>42896433</v>
      </c>
      <c r="L22" s="281">
        <f t="shared" si="6"/>
        <v>46829433</v>
      </c>
      <c r="M22" s="281">
        <f t="shared" si="6"/>
        <v>59386553</v>
      </c>
      <c r="N22" s="282">
        <f>SUM(B22:M22)</f>
        <v>971849783</v>
      </c>
      <c r="O22" s="275"/>
    </row>
    <row r="23" spans="1:14" ht="14.25" customHeight="1">
      <c r="A23" s="150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37">
        <f t="shared" si="1"/>
        <v>0</v>
      </c>
    </row>
    <row r="24" spans="1:14" ht="21.75" customHeight="1">
      <c r="A24" s="152" t="s">
        <v>185</v>
      </c>
      <c r="B24" s="151">
        <f aca="true" t="shared" si="7" ref="B24:M24">+B11+B18</f>
        <v>25738766</v>
      </c>
      <c r="C24" s="151">
        <f t="shared" si="7"/>
        <v>25738766</v>
      </c>
      <c r="D24" s="151">
        <f t="shared" si="7"/>
        <v>25738765</v>
      </c>
      <c r="E24" s="151">
        <f t="shared" si="7"/>
        <v>25738766</v>
      </c>
      <c r="F24" s="151">
        <f t="shared" si="7"/>
        <v>25738765.5</v>
      </c>
      <c r="G24" s="151">
        <f t="shared" si="7"/>
        <v>25738765</v>
      </c>
      <c r="H24" s="151">
        <f t="shared" si="7"/>
        <v>25738765</v>
      </c>
      <c r="I24" s="151">
        <f t="shared" si="7"/>
        <v>25738765</v>
      </c>
      <c r="J24" s="151">
        <f t="shared" si="7"/>
        <v>25738765</v>
      </c>
      <c r="K24" s="151">
        <f t="shared" si="7"/>
        <v>25738765</v>
      </c>
      <c r="L24" s="151">
        <f t="shared" si="7"/>
        <v>25738765</v>
      </c>
      <c r="M24" s="151">
        <f t="shared" si="7"/>
        <v>25738770</v>
      </c>
      <c r="N24" s="137">
        <f t="shared" si="1"/>
        <v>308865188.5</v>
      </c>
    </row>
    <row r="25" spans="1:14" ht="14.25" customHeight="1">
      <c r="A25" s="45" t="s">
        <v>187</v>
      </c>
      <c r="B25" s="153">
        <f aca="true" t="shared" si="8" ref="B25:M25">+B13+B21</f>
        <v>69116199</v>
      </c>
      <c r="C25" s="153">
        <f t="shared" si="8"/>
        <v>69521199</v>
      </c>
      <c r="D25" s="153">
        <f t="shared" si="8"/>
        <v>80362198</v>
      </c>
      <c r="E25" s="153">
        <f t="shared" si="8"/>
        <v>212585894</v>
      </c>
      <c r="F25" s="153">
        <f t="shared" si="8"/>
        <v>249752495.5</v>
      </c>
      <c r="G25" s="153">
        <f t="shared" si="8"/>
        <v>74247020</v>
      </c>
      <c r="H25" s="153">
        <f t="shared" si="8"/>
        <v>68863198</v>
      </c>
      <c r="I25" s="153">
        <f t="shared" si="8"/>
        <v>69521198</v>
      </c>
      <c r="J25" s="153">
        <f t="shared" si="8"/>
        <v>83200554</v>
      </c>
      <c r="K25" s="153">
        <f t="shared" si="8"/>
        <v>68635198</v>
      </c>
      <c r="L25" s="153">
        <f t="shared" si="8"/>
        <v>72568198</v>
      </c>
      <c r="M25" s="153">
        <f t="shared" si="8"/>
        <v>85125323</v>
      </c>
      <c r="N25" s="137">
        <f t="shared" si="1"/>
        <v>1203498674.5</v>
      </c>
    </row>
    <row r="26" spans="1:14" ht="14.25" customHeight="1">
      <c r="A26" s="36" t="s">
        <v>155</v>
      </c>
      <c r="B26" s="180">
        <v>8715000</v>
      </c>
      <c r="C26" s="180">
        <v>7882000</v>
      </c>
      <c r="D26" s="180">
        <v>8548000</v>
      </c>
      <c r="E26" s="180">
        <v>8079000</v>
      </c>
      <c r="F26" s="180">
        <v>9952000</v>
      </c>
      <c r="G26" s="180">
        <v>8627000</v>
      </c>
      <c r="H26" s="180">
        <v>8664000</v>
      </c>
      <c r="I26" s="180">
        <v>9067000</v>
      </c>
      <c r="J26" s="180">
        <v>9067000</v>
      </c>
      <c r="K26" s="180">
        <v>9067000</v>
      </c>
      <c r="L26" s="180">
        <v>9340000</v>
      </c>
      <c r="M26" s="180">
        <v>11026106</v>
      </c>
      <c r="N26" s="181">
        <f t="shared" si="1"/>
        <v>108034106</v>
      </c>
    </row>
    <row r="27" spans="1:14" ht="27.75" customHeight="1">
      <c r="A27" s="41" t="s">
        <v>157</v>
      </c>
      <c r="B27" s="176">
        <v>1393000</v>
      </c>
      <c r="C27" s="176">
        <v>994000</v>
      </c>
      <c r="D27" s="176">
        <v>1116000</v>
      </c>
      <c r="E27" s="176">
        <v>1104000</v>
      </c>
      <c r="F27" s="176">
        <v>1240000</v>
      </c>
      <c r="G27" s="176">
        <v>1133000</v>
      </c>
      <c r="H27" s="176">
        <v>1136000</v>
      </c>
      <c r="I27" s="176">
        <v>1350000</v>
      </c>
      <c r="J27" s="176">
        <v>1350000</v>
      </c>
      <c r="K27" s="176">
        <v>1350000</v>
      </c>
      <c r="L27" s="176">
        <v>1450000</v>
      </c>
      <c r="M27" s="176">
        <v>1528843</v>
      </c>
      <c r="N27" s="177">
        <f t="shared" si="1"/>
        <v>15144843</v>
      </c>
    </row>
    <row r="28" spans="1:14" ht="14.25" customHeight="1">
      <c r="A28" s="36" t="s">
        <v>159</v>
      </c>
      <c r="B28" s="176">
        <v>9072053</v>
      </c>
      <c r="C28" s="176">
        <v>9072053</v>
      </c>
      <c r="D28" s="176">
        <v>9072053</v>
      </c>
      <c r="E28" s="176">
        <v>9072053</v>
      </c>
      <c r="F28" s="176">
        <v>9072053</v>
      </c>
      <c r="G28" s="176">
        <v>9072053</v>
      </c>
      <c r="H28" s="176">
        <v>9072053</v>
      </c>
      <c r="I28" s="176">
        <v>9072053</v>
      </c>
      <c r="J28" s="176">
        <v>9072053</v>
      </c>
      <c r="K28" s="176">
        <v>9072048</v>
      </c>
      <c r="L28" s="176">
        <v>6280990</v>
      </c>
      <c r="M28" s="176">
        <v>6280990</v>
      </c>
      <c r="N28" s="177">
        <f t="shared" si="1"/>
        <v>103282505</v>
      </c>
    </row>
    <row r="29" spans="1:14" ht="14.25" customHeight="1">
      <c r="A29" s="36" t="s">
        <v>161</v>
      </c>
      <c r="B29" s="176">
        <v>100000</v>
      </c>
      <c r="C29" s="176">
        <v>8552000</v>
      </c>
      <c r="D29" s="176">
        <v>3077000</v>
      </c>
      <c r="E29" s="176">
        <v>1055000</v>
      </c>
      <c r="F29" s="176">
        <v>2850020</v>
      </c>
      <c r="G29" s="176">
        <v>3000000</v>
      </c>
      <c r="H29" s="176">
        <v>3075000</v>
      </c>
      <c r="I29" s="176">
        <v>2510000</v>
      </c>
      <c r="J29" s="176">
        <v>3070000</v>
      </c>
      <c r="K29" s="176">
        <v>2500000</v>
      </c>
      <c r="L29" s="176">
        <v>2510000</v>
      </c>
      <c r="M29" s="176">
        <v>3000000</v>
      </c>
      <c r="N29" s="177">
        <f t="shared" si="1"/>
        <v>35299020</v>
      </c>
    </row>
    <row r="30" spans="1:16" s="142" customFormat="1" ht="14.25" customHeight="1">
      <c r="A30" s="36" t="s">
        <v>162</v>
      </c>
      <c r="B30" s="176">
        <v>21189481</v>
      </c>
      <c r="C30" s="176">
        <v>23189481</v>
      </c>
      <c r="D30" s="176">
        <v>22874481</v>
      </c>
      <c r="E30" s="176">
        <v>23187481</v>
      </c>
      <c r="F30" s="176">
        <v>23864485</v>
      </c>
      <c r="G30" s="176">
        <v>22189481</v>
      </c>
      <c r="H30" s="176">
        <v>23864481</v>
      </c>
      <c r="I30" s="176">
        <v>23189481</v>
      </c>
      <c r="J30" s="176">
        <v>23189481</v>
      </c>
      <c r="K30" s="176">
        <v>23189481</v>
      </c>
      <c r="L30" s="176">
        <v>23864481</v>
      </c>
      <c r="M30" s="176">
        <v>23189631</v>
      </c>
      <c r="N30" s="177">
        <f t="shared" si="1"/>
        <v>276981926</v>
      </c>
      <c r="O30" s="38"/>
      <c r="P30" s="154"/>
    </row>
    <row r="31" spans="1:16" s="142" customFormat="1" ht="14.25" customHeight="1">
      <c r="A31" s="155" t="s">
        <v>163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7">
        <f t="shared" si="1"/>
        <v>0</v>
      </c>
      <c r="O31" s="38"/>
      <c r="P31" s="154"/>
    </row>
    <row r="32" spans="1:16" s="142" customFormat="1" ht="14.25" customHeight="1">
      <c r="A32" s="139" t="s">
        <v>164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7">
        <f t="shared" si="1"/>
        <v>0</v>
      </c>
      <c r="O32" s="38"/>
      <c r="P32" s="154"/>
    </row>
    <row r="33" spans="1:16" s="142" customFormat="1" ht="14.25" customHeight="1">
      <c r="A33" s="156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37">
        <f t="shared" si="1"/>
        <v>0</v>
      </c>
      <c r="O33" s="38"/>
      <c r="P33" s="154"/>
    </row>
    <row r="34" spans="1:16" s="142" customFormat="1" ht="14.25" customHeight="1">
      <c r="A34" s="157" t="s">
        <v>166</v>
      </c>
      <c r="B34" s="147">
        <f>+B26+B27+B28+B29+B30</f>
        <v>40469534</v>
      </c>
      <c r="C34" s="147">
        <f>+C26+C27+C28+C29+C30</f>
        <v>49689534</v>
      </c>
      <c r="D34" s="147">
        <f>+D26+D27+D28+D29+D30</f>
        <v>44687534</v>
      </c>
      <c r="E34" s="147">
        <f>+E26+E27+E28+E29+E30</f>
        <v>42497534</v>
      </c>
      <c r="F34" s="147">
        <f>+F26+F27+F28+F29+F30</f>
        <v>46978558</v>
      </c>
      <c r="G34" s="147">
        <f aca="true" t="shared" si="9" ref="G34:M34">+G26+G27+G28+G29+G30</f>
        <v>44021534</v>
      </c>
      <c r="H34" s="147">
        <f t="shared" si="9"/>
        <v>45811534</v>
      </c>
      <c r="I34" s="147">
        <f t="shared" si="9"/>
        <v>45188534</v>
      </c>
      <c r="J34" s="147">
        <f t="shared" si="9"/>
        <v>45748534</v>
      </c>
      <c r="K34" s="147">
        <f t="shared" si="9"/>
        <v>45178529</v>
      </c>
      <c r="L34" s="147">
        <f t="shared" si="9"/>
        <v>43445471</v>
      </c>
      <c r="M34" s="147">
        <f t="shared" si="9"/>
        <v>45025570</v>
      </c>
      <c r="N34" s="137">
        <f t="shared" si="1"/>
        <v>538742400</v>
      </c>
      <c r="O34" s="38"/>
      <c r="P34" s="154"/>
    </row>
    <row r="35" spans="1:18" s="142" customFormat="1" ht="25.5" customHeight="1">
      <c r="A35" s="157" t="s">
        <v>168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37">
        <f t="shared" si="1"/>
        <v>0</v>
      </c>
      <c r="O35" s="38"/>
      <c r="P35" s="159"/>
      <c r="Q35" s="145"/>
      <c r="R35" s="145"/>
    </row>
    <row r="36" spans="1:18" s="142" customFormat="1" ht="14.25" customHeight="1">
      <c r="A36" s="157" t="s">
        <v>170</v>
      </c>
      <c r="B36" s="158">
        <f aca="true" t="shared" si="10" ref="B36:M36">+B34+B35</f>
        <v>40469534</v>
      </c>
      <c r="C36" s="158">
        <f t="shared" si="10"/>
        <v>49689534</v>
      </c>
      <c r="D36" s="158">
        <f t="shared" si="10"/>
        <v>44687534</v>
      </c>
      <c r="E36" s="158">
        <f t="shared" si="10"/>
        <v>42497534</v>
      </c>
      <c r="F36" s="158">
        <f t="shared" si="10"/>
        <v>46978558</v>
      </c>
      <c r="G36" s="158">
        <f t="shared" si="10"/>
        <v>44021534</v>
      </c>
      <c r="H36" s="158">
        <f t="shared" si="10"/>
        <v>45811534</v>
      </c>
      <c r="I36" s="158">
        <f t="shared" si="10"/>
        <v>45188534</v>
      </c>
      <c r="J36" s="158">
        <f t="shared" si="10"/>
        <v>45748534</v>
      </c>
      <c r="K36" s="158">
        <f t="shared" si="10"/>
        <v>45178529</v>
      </c>
      <c r="L36" s="158">
        <f t="shared" si="10"/>
        <v>43445471</v>
      </c>
      <c r="M36" s="158">
        <f t="shared" si="10"/>
        <v>45025570</v>
      </c>
      <c r="N36" s="137">
        <f t="shared" si="1"/>
        <v>538742400</v>
      </c>
      <c r="O36" s="38"/>
      <c r="P36" s="159"/>
      <c r="Q36" s="145"/>
      <c r="R36" s="145"/>
    </row>
    <row r="37" spans="1:18" s="142" customFormat="1" ht="14.25" customHeight="1">
      <c r="A37" s="43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37">
        <f t="shared" si="1"/>
        <v>0</v>
      </c>
      <c r="O37" s="38"/>
      <c r="P37" s="159"/>
      <c r="Q37" s="145"/>
      <c r="R37" s="145"/>
    </row>
    <row r="38" spans="1:18" s="142" customFormat="1" ht="14.25" customHeight="1">
      <c r="A38" s="43" t="s">
        <v>172</v>
      </c>
      <c r="B38" s="158"/>
      <c r="C38" s="158"/>
      <c r="D38" s="158"/>
      <c r="E38" s="158">
        <v>100000000</v>
      </c>
      <c r="F38" s="158">
        <v>50000000</v>
      </c>
      <c r="G38" s="176">
        <v>0</v>
      </c>
      <c r="H38" s="176"/>
      <c r="I38" s="176">
        <v>0</v>
      </c>
      <c r="J38" s="176">
        <v>0</v>
      </c>
      <c r="K38" s="176">
        <v>115547906</v>
      </c>
      <c r="L38" s="158"/>
      <c r="M38" s="158"/>
      <c r="N38" s="137">
        <f t="shared" si="1"/>
        <v>265547906</v>
      </c>
      <c r="O38" s="38"/>
      <c r="P38" s="159"/>
      <c r="Q38" s="145"/>
      <c r="R38" s="145"/>
    </row>
    <row r="39" spans="1:18" s="142" customFormat="1" ht="14.25" customHeight="1">
      <c r="A39" s="43" t="s">
        <v>174</v>
      </c>
      <c r="B39" s="158"/>
      <c r="C39" s="158"/>
      <c r="D39" s="158"/>
      <c r="E39" s="158"/>
      <c r="F39" s="158"/>
      <c r="G39" s="158"/>
      <c r="H39" s="158"/>
      <c r="I39" s="158"/>
      <c r="J39" s="158">
        <v>180785297</v>
      </c>
      <c r="K39" s="158"/>
      <c r="L39" s="158">
        <v>141601695</v>
      </c>
      <c r="M39" s="158">
        <v>4445000</v>
      </c>
      <c r="N39" s="137">
        <f t="shared" si="1"/>
        <v>326831992</v>
      </c>
      <c r="O39" s="38"/>
      <c r="P39" s="159"/>
      <c r="Q39" s="145"/>
      <c r="R39" s="145"/>
    </row>
    <row r="40" spans="1:18" s="142" customFormat="1" ht="14.25" customHeight="1">
      <c r="A40" s="43" t="s">
        <v>175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37">
        <f t="shared" si="1"/>
        <v>0</v>
      </c>
      <c r="O40" s="38"/>
      <c r="P40" s="159"/>
      <c r="Q40" s="145"/>
      <c r="R40" s="145"/>
    </row>
    <row r="41" spans="1:18" s="142" customFormat="1" ht="24.75" customHeight="1">
      <c r="A41" s="157" t="s">
        <v>177</v>
      </c>
      <c r="B41" s="158">
        <f>+B38+B39+B40</f>
        <v>0</v>
      </c>
      <c r="C41" s="158">
        <f>+C38+C39+C40</f>
        <v>0</v>
      </c>
      <c r="D41" s="158">
        <f>+D38+D39+D40</f>
        <v>0</v>
      </c>
      <c r="E41" s="158">
        <f>+E38+E39+E40</f>
        <v>100000000</v>
      </c>
      <c r="F41" s="158">
        <f>+F38+F39+F40</f>
        <v>50000000</v>
      </c>
      <c r="G41" s="158">
        <f aca="true" t="shared" si="11" ref="G41:M41">+G38+G39+G40</f>
        <v>0</v>
      </c>
      <c r="H41" s="158">
        <f t="shared" si="11"/>
        <v>0</v>
      </c>
      <c r="I41" s="158">
        <f t="shared" si="11"/>
        <v>0</v>
      </c>
      <c r="J41" s="158">
        <f t="shared" si="11"/>
        <v>180785297</v>
      </c>
      <c r="K41" s="158">
        <f t="shared" si="11"/>
        <v>115547906</v>
      </c>
      <c r="L41" s="158">
        <f t="shared" si="11"/>
        <v>141601695</v>
      </c>
      <c r="M41" s="158">
        <f t="shared" si="11"/>
        <v>4445000</v>
      </c>
      <c r="N41" s="137">
        <f t="shared" si="1"/>
        <v>592379898</v>
      </c>
      <c r="O41" s="38"/>
      <c r="P41" s="159"/>
      <c r="Q41" s="145"/>
      <c r="R41" s="145"/>
    </row>
    <row r="42" spans="1:18" s="142" customFormat="1" ht="27" customHeight="1">
      <c r="A42" s="157" t="s">
        <v>179</v>
      </c>
      <c r="B42" s="158">
        <v>18049951</v>
      </c>
      <c r="C42" s="158">
        <v>4938766</v>
      </c>
      <c r="D42" s="158">
        <v>4938766</v>
      </c>
      <c r="E42" s="158">
        <v>4938766</v>
      </c>
      <c r="F42" s="158">
        <v>4938766</v>
      </c>
      <c r="G42" s="158">
        <v>4938766</v>
      </c>
      <c r="H42" s="158">
        <v>4938766</v>
      </c>
      <c r="I42" s="158">
        <v>4938766</v>
      </c>
      <c r="J42" s="158">
        <v>4938766</v>
      </c>
      <c r="K42" s="158">
        <v>4938766</v>
      </c>
      <c r="L42" s="158">
        <v>4938766</v>
      </c>
      <c r="M42" s="158">
        <v>4938766</v>
      </c>
      <c r="N42" s="137">
        <f t="shared" si="1"/>
        <v>72376377</v>
      </c>
      <c r="O42" s="38"/>
      <c r="P42" s="159"/>
      <c r="Q42" s="145"/>
      <c r="R42" s="145"/>
    </row>
    <row r="43" spans="1:18" s="142" customFormat="1" ht="29.25" customHeight="1">
      <c r="A43" s="157" t="s">
        <v>182</v>
      </c>
      <c r="B43" s="158">
        <f>+B41+B42</f>
        <v>18049951</v>
      </c>
      <c r="C43" s="158">
        <v>4938766</v>
      </c>
      <c r="D43" s="158">
        <f aca="true" t="shared" si="12" ref="D43:I43">+D41+D42</f>
        <v>4938766</v>
      </c>
      <c r="E43" s="158">
        <f t="shared" si="12"/>
        <v>104938766</v>
      </c>
      <c r="F43" s="158">
        <f t="shared" si="12"/>
        <v>54938766</v>
      </c>
      <c r="G43" s="158">
        <f t="shared" si="12"/>
        <v>4938766</v>
      </c>
      <c r="H43" s="158">
        <f t="shared" si="12"/>
        <v>4938766</v>
      </c>
      <c r="I43" s="158">
        <f t="shared" si="12"/>
        <v>4938766</v>
      </c>
      <c r="J43" s="158">
        <f>J41+J42</f>
        <v>185724063</v>
      </c>
      <c r="K43" s="158">
        <f>+K41+K42</f>
        <v>120486672</v>
      </c>
      <c r="L43" s="158">
        <f>+L41+L42</f>
        <v>146540461</v>
      </c>
      <c r="M43" s="158">
        <f>+M41+M42</f>
        <v>9383766</v>
      </c>
      <c r="N43" s="137">
        <f t="shared" si="1"/>
        <v>664756275</v>
      </c>
      <c r="O43" s="38"/>
      <c r="P43" s="159"/>
      <c r="Q43" s="145"/>
      <c r="R43" s="145"/>
    </row>
    <row r="44" spans="1:18" s="278" customFormat="1" ht="24.75" customHeight="1">
      <c r="A44" s="302" t="s">
        <v>184</v>
      </c>
      <c r="B44" s="283">
        <f aca="true" t="shared" si="13" ref="B44:M44">+B34+B41</f>
        <v>40469534</v>
      </c>
      <c r="C44" s="283">
        <f t="shared" si="13"/>
        <v>49689534</v>
      </c>
      <c r="D44" s="283">
        <f t="shared" si="13"/>
        <v>44687534</v>
      </c>
      <c r="E44" s="283">
        <f t="shared" si="13"/>
        <v>142497534</v>
      </c>
      <c r="F44" s="283">
        <f t="shared" si="13"/>
        <v>96978558</v>
      </c>
      <c r="G44" s="283">
        <f t="shared" si="13"/>
        <v>44021534</v>
      </c>
      <c r="H44" s="283">
        <f t="shared" si="13"/>
        <v>45811534</v>
      </c>
      <c r="I44" s="283">
        <f t="shared" si="13"/>
        <v>45188534</v>
      </c>
      <c r="J44" s="283">
        <f t="shared" si="13"/>
        <v>226533831</v>
      </c>
      <c r="K44" s="283">
        <f t="shared" si="13"/>
        <v>160726435</v>
      </c>
      <c r="L44" s="283">
        <f t="shared" si="13"/>
        <v>185047166</v>
      </c>
      <c r="M44" s="283">
        <f t="shared" si="13"/>
        <v>49470570</v>
      </c>
      <c r="N44" s="282">
        <f t="shared" si="1"/>
        <v>1131122298</v>
      </c>
      <c r="O44" s="275"/>
      <c r="P44" s="276"/>
      <c r="Q44" s="277"/>
      <c r="R44" s="277"/>
    </row>
    <row r="45" spans="1:18" s="142" customFormat="1" ht="33.75" customHeight="1">
      <c r="A45" s="157" t="s">
        <v>186</v>
      </c>
      <c r="B45" s="158">
        <v>0</v>
      </c>
      <c r="C45" s="158">
        <v>0</v>
      </c>
      <c r="D45" s="158">
        <f aca="true" t="shared" si="14" ref="D45:M45">+D35+D42</f>
        <v>4938766</v>
      </c>
      <c r="E45" s="158">
        <f t="shared" si="14"/>
        <v>4938766</v>
      </c>
      <c r="F45" s="158">
        <f t="shared" si="14"/>
        <v>4938766</v>
      </c>
      <c r="G45" s="158">
        <f t="shared" si="14"/>
        <v>4938766</v>
      </c>
      <c r="H45" s="158">
        <f t="shared" si="14"/>
        <v>4938766</v>
      </c>
      <c r="I45" s="158">
        <f t="shared" si="14"/>
        <v>4938766</v>
      </c>
      <c r="J45" s="158">
        <f t="shared" si="14"/>
        <v>4938766</v>
      </c>
      <c r="K45" s="158">
        <f t="shared" si="14"/>
        <v>4938766</v>
      </c>
      <c r="L45" s="158">
        <f t="shared" si="14"/>
        <v>4938766</v>
      </c>
      <c r="M45" s="158">
        <f t="shared" si="14"/>
        <v>4938766</v>
      </c>
      <c r="N45" s="137">
        <f t="shared" si="1"/>
        <v>49387660</v>
      </c>
      <c r="O45" s="38"/>
      <c r="P45" s="159"/>
      <c r="Q45" s="145"/>
      <c r="R45" s="145"/>
    </row>
    <row r="46" spans="1:18" s="142" customFormat="1" ht="14.25" customHeight="1">
      <c r="A46" s="45" t="s">
        <v>188</v>
      </c>
      <c r="B46" s="147">
        <f>+B36+B43</f>
        <v>58519485</v>
      </c>
      <c r="C46" s="147">
        <f>+C36+C43</f>
        <v>54628300</v>
      </c>
      <c r="D46" s="147">
        <f aca="true" t="shared" si="15" ref="D46:M46">+D36+D43</f>
        <v>49626300</v>
      </c>
      <c r="E46" s="147">
        <f t="shared" si="15"/>
        <v>147436300</v>
      </c>
      <c r="F46" s="147">
        <f t="shared" si="15"/>
        <v>101917324</v>
      </c>
      <c r="G46" s="147">
        <f t="shared" si="15"/>
        <v>48960300</v>
      </c>
      <c r="H46" s="147">
        <f t="shared" si="15"/>
        <v>50750300</v>
      </c>
      <c r="I46" s="147">
        <f t="shared" si="15"/>
        <v>50127300</v>
      </c>
      <c r="J46" s="147">
        <f t="shared" si="15"/>
        <v>231472597</v>
      </c>
      <c r="K46" s="147">
        <f t="shared" si="15"/>
        <v>165665201</v>
      </c>
      <c r="L46" s="147">
        <f t="shared" si="15"/>
        <v>189985932</v>
      </c>
      <c r="M46" s="147">
        <f t="shared" si="15"/>
        <v>54409336</v>
      </c>
      <c r="N46" s="137">
        <f>SUM(B46:M46)</f>
        <v>1203498675</v>
      </c>
      <c r="O46" s="38"/>
      <c r="P46" s="159"/>
      <c r="Q46" s="145"/>
      <c r="R46" s="145"/>
    </row>
    <row r="47" spans="1:14" ht="14.25" customHeight="1">
      <c r="A47" s="160" t="s">
        <v>261</v>
      </c>
      <c r="B47" s="161">
        <f aca="true" t="shared" si="16" ref="B47:M47">+B25-B46</f>
        <v>10596714</v>
      </c>
      <c r="C47" s="161">
        <f t="shared" si="16"/>
        <v>14892899</v>
      </c>
      <c r="D47" s="161">
        <f t="shared" si="16"/>
        <v>30735898</v>
      </c>
      <c r="E47" s="161">
        <f t="shared" si="16"/>
        <v>65149594</v>
      </c>
      <c r="F47" s="161">
        <f t="shared" si="16"/>
        <v>147835171.5</v>
      </c>
      <c r="G47" s="161">
        <f t="shared" si="16"/>
        <v>25286720</v>
      </c>
      <c r="H47" s="161">
        <f t="shared" si="16"/>
        <v>18112898</v>
      </c>
      <c r="I47" s="161">
        <f t="shared" si="16"/>
        <v>19393898</v>
      </c>
      <c r="J47" s="161">
        <f t="shared" si="16"/>
        <v>-148272043</v>
      </c>
      <c r="K47" s="161">
        <f t="shared" si="16"/>
        <v>-97030003</v>
      </c>
      <c r="L47" s="161">
        <f t="shared" si="16"/>
        <v>-117417734</v>
      </c>
      <c r="M47" s="161">
        <f t="shared" si="16"/>
        <v>30715987</v>
      </c>
      <c r="N47" s="137"/>
    </row>
    <row r="48" spans="1:14" ht="14.25" customHeight="1" thickBot="1">
      <c r="A48" s="162" t="s">
        <v>262</v>
      </c>
      <c r="B48" s="163">
        <f>+B5+B47</f>
        <v>319461898</v>
      </c>
      <c r="C48" s="163">
        <f aca="true" t="shared" si="17" ref="C48:M48">+C5+C47-C19-C12</f>
        <v>308616031</v>
      </c>
      <c r="D48" s="163">
        <f t="shared" si="17"/>
        <v>313613164</v>
      </c>
      <c r="E48" s="163">
        <f t="shared" si="17"/>
        <v>353023992</v>
      </c>
      <c r="F48" s="163">
        <f t="shared" si="17"/>
        <v>475120398</v>
      </c>
      <c r="G48" s="163">
        <f t="shared" si="17"/>
        <v>474668352.6</v>
      </c>
      <c r="H48" s="163">
        <f t="shared" si="17"/>
        <v>467042485.3</v>
      </c>
      <c r="I48" s="163">
        <f t="shared" si="17"/>
        <v>460697618.1</v>
      </c>
      <c r="J48" s="163">
        <f t="shared" si="17"/>
        <v>286686810</v>
      </c>
      <c r="K48" s="163">
        <f t="shared" si="17"/>
        <v>163918042</v>
      </c>
      <c r="L48" s="163">
        <f t="shared" si="17"/>
        <v>20761543.1</v>
      </c>
      <c r="M48" s="163">
        <f t="shared" si="17"/>
        <v>25738760.1</v>
      </c>
      <c r="N48" s="137"/>
    </row>
    <row r="49" spans="2:14" ht="12.75"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</row>
    <row r="50" spans="2:14" ht="12.75"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</row>
    <row r="51" spans="2:14" ht="12.75"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</row>
    <row r="52" spans="2:14" ht="12.75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</row>
    <row r="53" spans="2:14" ht="12.75"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</row>
    <row r="54" spans="2:14" ht="12.75"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</row>
    <row r="55" spans="2:14" ht="12.75"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</row>
    <row r="56" spans="2:14" ht="12.75"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</row>
  </sheetData>
  <sheetProtection/>
  <mergeCells count="1">
    <mergeCell ref="A1:N1"/>
  </mergeCells>
  <printOptions horizontalCentered="1"/>
  <pageMargins left="0.9055118110236221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C8" sqref="C8"/>
    </sheetView>
  </sheetViews>
  <sheetFormatPr defaultColWidth="10.625" defaultRowHeight="12.75"/>
  <cols>
    <col min="1" max="1" width="2.625" style="25" customWidth="1"/>
    <col min="2" max="2" width="80.50390625" style="25" customWidth="1"/>
    <col min="3" max="3" width="16.375" style="25" customWidth="1"/>
    <col min="4" max="4" width="13.125" style="25" customWidth="1"/>
    <col min="5" max="5" width="15.125" style="25" customWidth="1"/>
    <col min="6" max="6" width="4.125" style="25" customWidth="1"/>
    <col min="7" max="16384" width="10.625" style="25" customWidth="1"/>
  </cols>
  <sheetData>
    <row r="1" spans="1:6" ht="12.75">
      <c r="A1" s="341"/>
      <c r="B1" s="341"/>
      <c r="C1" s="341"/>
      <c r="D1" s="341"/>
      <c r="E1" s="341"/>
      <c r="F1" s="341"/>
    </row>
    <row r="2" spans="2:5" ht="12.75">
      <c r="B2" s="342" t="s">
        <v>376</v>
      </c>
      <c r="C2" s="342"/>
      <c r="D2" s="342"/>
      <c r="E2" s="342"/>
    </row>
    <row r="3" spans="2:6" ht="19.5" customHeight="1">
      <c r="B3" s="344" t="s">
        <v>212</v>
      </c>
      <c r="C3" s="344"/>
      <c r="D3" s="344"/>
      <c r="E3" s="344"/>
      <c r="F3" s="344"/>
    </row>
    <row r="4" spans="2:6" ht="19.5" customHeight="1" thickBot="1">
      <c r="B4" s="209"/>
      <c r="C4" s="209"/>
      <c r="D4" s="210" t="s">
        <v>293</v>
      </c>
      <c r="E4" s="209"/>
      <c r="F4" s="209"/>
    </row>
    <row r="5" spans="2:5" s="26" customFormat="1" ht="22.5" customHeight="1">
      <c r="B5" s="284" t="s">
        <v>17</v>
      </c>
      <c r="C5" s="285" t="s">
        <v>74</v>
      </c>
      <c r="D5" s="285" t="s">
        <v>75</v>
      </c>
      <c r="E5" s="286" t="s">
        <v>39</v>
      </c>
    </row>
    <row r="6" spans="2:5" ht="24.75" customHeight="1">
      <c r="B6" s="287" t="s">
        <v>85</v>
      </c>
      <c r="C6" s="28"/>
      <c r="D6" s="28"/>
      <c r="E6" s="288"/>
    </row>
    <row r="7" spans="2:5" ht="24.75" customHeight="1">
      <c r="B7" s="289" t="s">
        <v>76</v>
      </c>
      <c r="C7" s="29">
        <v>542969283</v>
      </c>
      <c r="D7" s="29">
        <v>59265200</v>
      </c>
      <c r="E7" s="290">
        <f>SUM(C7:D7)</f>
        <v>602234483</v>
      </c>
    </row>
    <row r="8" spans="2:5" ht="24.75" customHeight="1">
      <c r="B8" s="291" t="s">
        <v>77</v>
      </c>
      <c r="C8" s="29">
        <v>592379898</v>
      </c>
      <c r="D8" s="29">
        <v>0</v>
      </c>
      <c r="E8" s="290">
        <f>SUM(C8:D8)</f>
        <v>592379898</v>
      </c>
    </row>
    <row r="9" spans="2:5" s="26" customFormat="1" ht="24.75" customHeight="1">
      <c r="B9" s="292" t="s">
        <v>80</v>
      </c>
      <c r="C9" s="27">
        <f>SUM(C7:C8)</f>
        <v>1135349181</v>
      </c>
      <c r="D9" s="27">
        <f>SUM(D7:D8)</f>
        <v>59265200</v>
      </c>
      <c r="E9" s="293">
        <f>SUM(E7:E8)</f>
        <v>1194614381</v>
      </c>
    </row>
    <row r="10" spans="2:5" ht="24.75" customHeight="1">
      <c r="B10" s="294" t="s">
        <v>83</v>
      </c>
      <c r="C10" s="29"/>
      <c r="D10" s="29"/>
      <c r="E10" s="290"/>
    </row>
    <row r="11" spans="2:5" ht="26.25" customHeight="1">
      <c r="B11" s="295" t="s">
        <v>294</v>
      </c>
      <c r="C11" s="29">
        <v>8884294</v>
      </c>
      <c r="D11" s="29">
        <v>0</v>
      </c>
      <c r="E11" s="290">
        <f>SUM(C11:D11)</f>
        <v>8884294</v>
      </c>
    </row>
    <row r="12" spans="2:5" ht="24.75" customHeight="1">
      <c r="B12" s="291" t="s">
        <v>77</v>
      </c>
      <c r="C12" s="29">
        <v>0</v>
      </c>
      <c r="D12" s="29">
        <v>0</v>
      </c>
      <c r="E12" s="290">
        <f>SUM(C12:D12)</f>
        <v>0</v>
      </c>
    </row>
    <row r="13" spans="2:5" s="26" customFormat="1" ht="24.75" customHeight="1">
      <c r="B13" s="292" t="s">
        <v>81</v>
      </c>
      <c r="C13" s="27">
        <f>SUM(C11:C12)</f>
        <v>8884294</v>
      </c>
      <c r="D13" s="27">
        <f>SUM(D11:D12)</f>
        <v>0</v>
      </c>
      <c r="E13" s="293">
        <f>SUM(E11:E12)</f>
        <v>8884294</v>
      </c>
    </row>
    <row r="14" spans="2:5" ht="24.75" customHeight="1">
      <c r="B14" s="294" t="s">
        <v>84</v>
      </c>
      <c r="C14" s="29"/>
      <c r="D14" s="29"/>
      <c r="E14" s="290"/>
    </row>
    <row r="15" spans="2:6" ht="24.75" customHeight="1">
      <c r="B15" s="295" t="s">
        <v>86</v>
      </c>
      <c r="C15" s="29">
        <v>0</v>
      </c>
      <c r="D15" s="29">
        <v>0</v>
      </c>
      <c r="E15" s="290">
        <f>SUM(C15:D15)</f>
        <v>0</v>
      </c>
      <c r="F15" s="343" t="s">
        <v>204</v>
      </c>
    </row>
    <row r="16" spans="2:6" ht="24.75" customHeight="1">
      <c r="B16" s="291" t="s">
        <v>77</v>
      </c>
      <c r="C16" s="29">
        <v>0</v>
      </c>
      <c r="D16" s="29">
        <v>0</v>
      </c>
      <c r="E16" s="290">
        <f>SUM(C16:D16)</f>
        <v>0</v>
      </c>
      <c r="F16" s="343"/>
    </row>
    <row r="17" spans="2:6" s="26" customFormat="1" ht="24.75" customHeight="1">
      <c r="B17" s="292" t="s">
        <v>82</v>
      </c>
      <c r="C17" s="27">
        <f>SUM(C15:C16)</f>
        <v>0</v>
      </c>
      <c r="D17" s="27">
        <f>SUM(D15:D16)</f>
        <v>0</v>
      </c>
      <c r="E17" s="293">
        <f>SUM(E15:E16)</f>
        <v>0</v>
      </c>
      <c r="F17" s="343"/>
    </row>
    <row r="18" spans="2:6" s="26" customFormat="1" ht="24.75" customHeight="1">
      <c r="B18" s="296" t="s">
        <v>79</v>
      </c>
      <c r="C18" s="27">
        <f>C9+C13+C17</f>
        <v>1144233475</v>
      </c>
      <c r="D18" s="27">
        <f>D9+D13+D17</f>
        <v>59265200</v>
      </c>
      <c r="E18" s="293">
        <f>E9+E13+E17</f>
        <v>1203498675</v>
      </c>
      <c r="F18" s="343"/>
    </row>
    <row r="19" spans="2:6" s="26" customFormat="1" ht="24.75" customHeight="1">
      <c r="B19" s="296" t="s">
        <v>78</v>
      </c>
      <c r="C19" s="27">
        <v>59265200</v>
      </c>
      <c r="D19" s="27">
        <v>0</v>
      </c>
      <c r="E19" s="293">
        <v>0</v>
      </c>
      <c r="F19" s="343"/>
    </row>
    <row r="20" spans="2:6" s="26" customFormat="1" ht="24.75" customHeight="1" thickBot="1">
      <c r="B20" s="297" t="s">
        <v>39</v>
      </c>
      <c r="C20" s="298">
        <f>SUM(C18:C19)</f>
        <v>1203498675</v>
      </c>
      <c r="D20" s="298">
        <f>SUM(D18:D19)</f>
        <v>59265200</v>
      </c>
      <c r="E20" s="299">
        <f>SUM(E18:E19)</f>
        <v>1203498675</v>
      </c>
      <c r="F20" s="343"/>
    </row>
  </sheetData>
  <sheetProtection/>
  <mergeCells count="4">
    <mergeCell ref="A1:F1"/>
    <mergeCell ref="B2:E2"/>
    <mergeCell ref="F15:F20"/>
    <mergeCell ref="B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37.00390625" style="0" customWidth="1"/>
    <col min="2" max="8" width="17.00390625" style="0" customWidth="1"/>
  </cols>
  <sheetData>
    <row r="1" ht="12.75">
      <c r="H1" s="76" t="s">
        <v>200</v>
      </c>
    </row>
    <row r="2" ht="15">
      <c r="G2" s="77"/>
    </row>
    <row r="4" spans="1:8" ht="12.75">
      <c r="A4" s="345" t="s">
        <v>207</v>
      </c>
      <c r="B4" s="345"/>
      <c r="C4" s="345"/>
      <c r="D4" s="345"/>
      <c r="E4" s="345"/>
      <c r="F4" s="345"/>
      <c r="G4" s="345"/>
      <c r="H4" s="345"/>
    </row>
    <row r="5" spans="1:8" ht="12.75">
      <c r="A5" s="345" t="s">
        <v>208</v>
      </c>
      <c r="B5" s="345"/>
      <c r="C5" s="345"/>
      <c r="D5" s="345"/>
      <c r="E5" s="345"/>
      <c r="F5" s="345"/>
      <c r="G5" s="345"/>
      <c r="H5" s="345"/>
    </row>
    <row r="6" ht="12.75">
      <c r="B6" t="s">
        <v>209</v>
      </c>
    </row>
    <row r="8" ht="12.75">
      <c r="H8" s="75" t="s">
        <v>210</v>
      </c>
    </row>
    <row r="9" spans="1:8" ht="12.75">
      <c r="A9" s="78" t="s">
        <v>153</v>
      </c>
      <c r="B9" s="79" t="s">
        <v>211</v>
      </c>
      <c r="C9" s="79" t="s">
        <v>212</v>
      </c>
      <c r="D9" s="79" t="s">
        <v>219</v>
      </c>
      <c r="E9" s="79" t="s">
        <v>267</v>
      </c>
      <c r="F9" s="79" t="s">
        <v>275</v>
      </c>
      <c r="G9" s="79" t="s">
        <v>276</v>
      </c>
      <c r="H9" s="79" t="s">
        <v>39</v>
      </c>
    </row>
    <row r="10" spans="1:8" ht="12.75">
      <c r="A10" s="80" t="s">
        <v>213</v>
      </c>
      <c r="B10" s="81"/>
      <c r="C10" s="81"/>
      <c r="D10" s="81"/>
      <c r="E10" s="81"/>
      <c r="F10" s="81"/>
      <c r="G10" s="82"/>
      <c r="H10" s="83">
        <f aca="true" t="shared" si="0" ref="H10:H17">SUM(B10:G10)</f>
        <v>0</v>
      </c>
    </row>
    <row r="11" spans="1:8" ht="12.75">
      <c r="A11" s="80" t="s">
        <v>214</v>
      </c>
      <c r="B11" s="81"/>
      <c r="C11" s="81"/>
      <c r="D11" s="81"/>
      <c r="E11" s="81"/>
      <c r="F11" s="81"/>
      <c r="G11" s="82"/>
      <c r="H11" s="83">
        <f t="shared" si="0"/>
        <v>0</v>
      </c>
    </row>
    <row r="12" spans="1:8" ht="12.75">
      <c r="A12" s="80" t="s">
        <v>215</v>
      </c>
      <c r="B12" s="82"/>
      <c r="C12" s="82"/>
      <c r="D12" s="82"/>
      <c r="E12" s="82"/>
      <c r="F12" s="82"/>
      <c r="G12" s="82"/>
      <c r="H12" s="82">
        <f t="shared" si="0"/>
        <v>0</v>
      </c>
    </row>
    <row r="13" spans="1:8" ht="12.75">
      <c r="A13" s="80" t="s">
        <v>216</v>
      </c>
      <c r="B13" s="82"/>
      <c r="C13" s="82"/>
      <c r="D13" s="82"/>
      <c r="E13" s="82"/>
      <c r="F13" s="82"/>
      <c r="G13" s="82"/>
      <c r="H13" s="82">
        <f t="shared" si="0"/>
        <v>0</v>
      </c>
    </row>
    <row r="14" spans="1:8" ht="12.75">
      <c r="A14" s="80" t="s">
        <v>217</v>
      </c>
      <c r="B14" s="82"/>
      <c r="C14" s="82"/>
      <c r="D14" s="82"/>
      <c r="E14" s="82"/>
      <c r="F14" s="82"/>
      <c r="G14" s="82"/>
      <c r="H14" s="82">
        <f t="shared" si="0"/>
        <v>0</v>
      </c>
    </row>
    <row r="15" spans="1:8" ht="12.75">
      <c r="A15" s="80" t="s">
        <v>217</v>
      </c>
      <c r="B15" s="82"/>
      <c r="C15" s="82"/>
      <c r="D15" s="82"/>
      <c r="E15" s="82"/>
      <c r="F15" s="82"/>
      <c r="G15" s="82"/>
      <c r="H15" s="82">
        <f t="shared" si="0"/>
        <v>0</v>
      </c>
    </row>
    <row r="16" spans="1:8" ht="12.75">
      <c r="A16" s="84"/>
      <c r="B16" s="82"/>
      <c r="C16" s="82"/>
      <c r="D16" s="82"/>
      <c r="E16" s="82"/>
      <c r="F16" s="82"/>
      <c r="G16" s="82"/>
      <c r="H16" s="82">
        <f t="shared" si="0"/>
        <v>0</v>
      </c>
    </row>
    <row r="17" spans="1:8" ht="12.75">
      <c r="A17" s="84"/>
      <c r="B17" s="82"/>
      <c r="C17" s="82"/>
      <c r="D17" s="82"/>
      <c r="E17" s="82"/>
      <c r="F17" s="82"/>
      <c r="G17" s="82"/>
      <c r="H17" s="82">
        <f t="shared" si="0"/>
        <v>0</v>
      </c>
    </row>
    <row r="18" spans="1:8" ht="12.75">
      <c r="A18" s="85" t="s">
        <v>218</v>
      </c>
      <c r="B18" s="86">
        <f aca="true" t="shared" si="1" ref="B18:H18">SUM(B10:B17)</f>
        <v>0</v>
      </c>
      <c r="C18" s="86">
        <f t="shared" si="1"/>
        <v>0</v>
      </c>
      <c r="D18" s="86">
        <f t="shared" si="1"/>
        <v>0</v>
      </c>
      <c r="E18" s="86">
        <f t="shared" si="1"/>
        <v>0</v>
      </c>
      <c r="F18" s="86">
        <f t="shared" si="1"/>
        <v>0</v>
      </c>
      <c r="G18" s="86">
        <f t="shared" si="1"/>
        <v>0</v>
      </c>
      <c r="H18" s="86">
        <f t="shared" si="1"/>
        <v>0</v>
      </c>
    </row>
    <row r="21" ht="12.75">
      <c r="A21" s="49" t="s">
        <v>266</v>
      </c>
    </row>
  </sheetData>
  <sheetProtection/>
  <mergeCells count="2">
    <mergeCell ref="A4:H4"/>
    <mergeCell ref="A5:H5"/>
  </mergeCells>
  <printOptions horizont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Valika</dc:creator>
  <cp:keywords/>
  <dc:description/>
  <cp:lastModifiedBy>Hernádnémeti Önkormányzat</cp:lastModifiedBy>
  <cp:lastPrinted>2019-05-10T08:20:28Z</cp:lastPrinted>
  <dcterms:created xsi:type="dcterms:W3CDTF">2012-02-18T14:42:55Z</dcterms:created>
  <dcterms:modified xsi:type="dcterms:W3CDTF">2019-05-10T08:25:46Z</dcterms:modified>
  <cp:category/>
  <cp:version/>
  <cp:contentType/>
  <cp:contentStatus/>
</cp:coreProperties>
</file>