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330" activeTab="14"/>
  </bookViews>
  <sheets>
    <sheet name="1.sz.melléklet" sheetId="1" r:id="rId1"/>
    <sheet name="2.sz.melléklet" sheetId="2" r:id="rId2"/>
    <sheet name="3.sz.melléklet" sheetId="3" r:id="rId3"/>
    <sheet name="4.sz.melléklet" sheetId="4" r:id="rId4"/>
    <sheet name="5.sz.melléklet" sheetId="5" r:id="rId5"/>
    <sheet name="6.sz.melléklet" sheetId="6" r:id="rId6"/>
    <sheet name="7.sz.melléklet" sheetId="7" r:id="rId7"/>
    <sheet name="8.sz.melléklet" sheetId="8" r:id="rId8"/>
    <sheet name="9.sz.melléklet" sheetId="9" r:id="rId9"/>
    <sheet name="10.sz.melléklet" sheetId="10" r:id="rId10"/>
    <sheet name="11.sz.melléklet" sheetId="11" r:id="rId11"/>
    <sheet name="12.sz.melléklet" sheetId="12" r:id="rId12"/>
    <sheet name="13.sz.melléklet" sheetId="13" r:id="rId13"/>
    <sheet name="14.sz.melléklet" sheetId="14" r:id="rId14"/>
    <sheet name="15.sz.melléklet" sheetId="15" r:id="rId15"/>
  </sheets>
  <externalReferences>
    <externalReference r:id="rId16"/>
  </externalReferences>
  <calcPr calcId="162913"/>
</workbook>
</file>

<file path=xl/calcChain.xml><?xml version="1.0" encoding="utf-8"?>
<calcChain xmlns="http://schemas.openxmlformats.org/spreadsheetml/2006/main">
  <c r="D32" i="15" l="1"/>
  <c r="D30" i="15"/>
  <c r="D33" i="15" s="1"/>
  <c r="C30" i="15"/>
  <c r="C32" i="15" s="1"/>
  <c r="D25" i="15"/>
  <c r="C25" i="15"/>
  <c r="D21" i="15"/>
  <c r="C21" i="15"/>
  <c r="D17" i="15"/>
  <c r="C17" i="15"/>
  <c r="D12" i="15"/>
  <c r="D28" i="15" s="1"/>
  <c r="D34" i="15" s="1"/>
  <c r="C12" i="15"/>
  <c r="C28" i="15" s="1"/>
  <c r="C34" i="15" s="1"/>
  <c r="G94" i="14"/>
  <c r="F94" i="14"/>
  <c r="G91" i="14"/>
  <c r="F91" i="14"/>
  <c r="G81" i="14"/>
  <c r="F81" i="14"/>
  <c r="F80" i="14" s="1"/>
  <c r="G80" i="14"/>
  <c r="G73" i="14"/>
  <c r="G99" i="14" s="1"/>
  <c r="F73" i="14"/>
  <c r="G64" i="14"/>
  <c r="F64" i="14"/>
  <c r="G54" i="14"/>
  <c r="G53" i="14" s="1"/>
  <c r="F54" i="14"/>
  <c r="F53" i="14"/>
  <c r="G47" i="14"/>
  <c r="F47" i="14"/>
  <c r="G44" i="14"/>
  <c r="F44" i="14"/>
  <c r="F36" i="14" s="1"/>
  <c r="F37" i="14"/>
  <c r="G36" i="14"/>
  <c r="G29" i="14"/>
  <c r="F29" i="14"/>
  <c r="G22" i="14"/>
  <c r="F22" i="14"/>
  <c r="G16" i="14"/>
  <c r="F16" i="14"/>
  <c r="G9" i="14"/>
  <c r="F9" i="14"/>
  <c r="G8" i="14"/>
  <c r="F8" i="14"/>
  <c r="J35" i="13"/>
  <c r="J40" i="13" s="1"/>
  <c r="I35" i="13"/>
  <c r="I40" i="13" s="1"/>
  <c r="H35" i="13"/>
  <c r="H40" i="13" s="1"/>
  <c r="G35" i="13"/>
  <c r="G40" i="13" s="1"/>
  <c r="G32" i="13"/>
  <c r="G37" i="13" s="1"/>
  <c r="J29" i="13"/>
  <c r="J39" i="13" s="1"/>
  <c r="I29" i="13"/>
  <c r="I39" i="13" s="1"/>
  <c r="H29" i="13"/>
  <c r="H39" i="13" s="1"/>
  <c r="G25" i="13"/>
  <c r="G29" i="13" s="1"/>
  <c r="G39" i="13" s="1"/>
  <c r="J21" i="13"/>
  <c r="J36" i="13" s="1"/>
  <c r="J38" i="13" s="1"/>
  <c r="I21" i="13"/>
  <c r="I36" i="13" s="1"/>
  <c r="I38" i="13" s="1"/>
  <c r="H21" i="13"/>
  <c r="H36" i="13" s="1"/>
  <c r="H38" i="13" s="1"/>
  <c r="G20" i="13"/>
  <c r="G21" i="13" s="1"/>
  <c r="G36" i="13" s="1"/>
  <c r="G38" i="13" s="1"/>
  <c r="G21" i="12"/>
  <c r="F21" i="12"/>
  <c r="E21" i="12"/>
  <c r="D21" i="12"/>
  <c r="C21" i="12"/>
  <c r="H20" i="12"/>
  <c r="I20" i="12" s="1"/>
  <c r="H19" i="12"/>
  <c r="H17" i="12"/>
  <c r="G17" i="12"/>
  <c r="G22" i="12" s="1"/>
  <c r="F17" i="12"/>
  <c r="F22" i="12" s="1"/>
  <c r="E17" i="12"/>
  <c r="E22" i="12" s="1"/>
  <c r="D17" i="12"/>
  <c r="D22" i="12" s="1"/>
  <c r="C17" i="12"/>
  <c r="C22" i="12" s="1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I17" i="12" s="1"/>
  <c r="H10" i="12"/>
  <c r="G11" i="11"/>
  <c r="F11" i="11"/>
  <c r="E11" i="11"/>
  <c r="D11" i="11"/>
  <c r="C11" i="11"/>
  <c r="I14" i="10"/>
  <c r="G14" i="10"/>
  <c r="F14" i="10"/>
  <c r="E14" i="10"/>
  <c r="D14" i="10"/>
  <c r="C14" i="10"/>
  <c r="J13" i="10"/>
  <c r="J14" i="10" s="1"/>
  <c r="H12" i="10"/>
  <c r="E12" i="10"/>
  <c r="H10" i="10"/>
  <c r="E10" i="10"/>
  <c r="H8" i="10"/>
  <c r="H14" i="10" s="1"/>
  <c r="E8" i="10"/>
  <c r="E14" i="9"/>
  <c r="D14" i="9"/>
  <c r="C14" i="9"/>
  <c r="K11" i="8"/>
  <c r="J11" i="8"/>
  <c r="I11" i="8"/>
  <c r="G11" i="8"/>
  <c r="F11" i="8"/>
  <c r="D11" i="8"/>
  <c r="E11" i="8" s="1"/>
  <c r="C11" i="8"/>
  <c r="E44" i="7"/>
  <c r="D44" i="7"/>
  <c r="C44" i="7"/>
  <c r="D10" i="7"/>
  <c r="D36" i="7" s="1"/>
  <c r="C10" i="7"/>
  <c r="C36" i="7" s="1"/>
  <c r="E8" i="7"/>
  <c r="E36" i="7" s="1"/>
  <c r="F108" i="6"/>
  <c r="E108" i="6"/>
  <c r="D108" i="6"/>
  <c r="F105" i="6"/>
  <c r="F109" i="6" s="1"/>
  <c r="E105" i="6"/>
  <c r="D105" i="6"/>
  <c r="D109" i="6" s="1"/>
  <c r="F95" i="6"/>
  <c r="F96" i="6" s="1"/>
  <c r="E95" i="6"/>
  <c r="E96" i="6" s="1"/>
  <c r="D95" i="6"/>
  <c r="D96" i="6" s="1"/>
  <c r="G93" i="6"/>
  <c r="E83" i="6"/>
  <c r="D83" i="6"/>
  <c r="D81" i="6" s="1"/>
  <c r="F81" i="6"/>
  <c r="E81" i="6"/>
  <c r="F80" i="6"/>
  <c r="F83" i="6" s="1"/>
  <c r="E80" i="6"/>
  <c r="D80" i="6"/>
  <c r="F78" i="6"/>
  <c r="E78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D67" i="6" s="1"/>
  <c r="E51" i="6"/>
  <c r="D51" i="6"/>
  <c r="E50" i="6"/>
  <c r="D50" i="6"/>
  <c r="E49" i="6"/>
  <c r="D49" i="6"/>
  <c r="C49" i="6"/>
  <c r="E48" i="6"/>
  <c r="D48" i="6"/>
  <c r="C48" i="6"/>
  <c r="E47" i="6"/>
  <c r="D47" i="6"/>
  <c r="C47" i="6"/>
  <c r="E46" i="6"/>
  <c r="D46" i="6"/>
  <c r="C46" i="6"/>
  <c r="E45" i="6"/>
  <c r="D45" i="6"/>
  <c r="C45" i="6"/>
  <c r="E44" i="6"/>
  <c r="D44" i="6"/>
  <c r="C44" i="6"/>
  <c r="E43" i="6"/>
  <c r="D43" i="6"/>
  <c r="F42" i="6"/>
  <c r="F52" i="6" s="1"/>
  <c r="E42" i="6"/>
  <c r="D42" i="6"/>
  <c r="E41" i="6"/>
  <c r="D41" i="6"/>
  <c r="E40" i="6"/>
  <c r="E52" i="6" s="1"/>
  <c r="D40" i="6"/>
  <c r="F37" i="6"/>
  <c r="E37" i="6"/>
  <c r="D37" i="6"/>
  <c r="E36" i="6"/>
  <c r="D36" i="6"/>
  <c r="E35" i="6"/>
  <c r="D35" i="6"/>
  <c r="C35" i="6"/>
  <c r="E34" i="6"/>
  <c r="D34" i="6"/>
  <c r="C34" i="6"/>
  <c r="E33" i="6"/>
  <c r="D33" i="6"/>
  <c r="C33" i="6"/>
  <c r="E32" i="6"/>
  <c r="D32" i="6"/>
  <c r="C32" i="6"/>
  <c r="E31" i="6"/>
  <c r="D31" i="6"/>
  <c r="C31" i="6"/>
  <c r="E30" i="6"/>
  <c r="D30" i="6"/>
  <c r="C30" i="6"/>
  <c r="F29" i="6"/>
  <c r="E29" i="6"/>
  <c r="D29" i="6"/>
  <c r="E28" i="6"/>
  <c r="D28" i="6"/>
  <c r="E27" i="6"/>
  <c r="D27" i="6"/>
  <c r="E26" i="6"/>
  <c r="E38" i="6" s="1"/>
  <c r="D26" i="6"/>
  <c r="G23" i="6"/>
  <c r="F23" i="6"/>
  <c r="E23" i="6"/>
  <c r="D23" i="6"/>
  <c r="G21" i="6"/>
  <c r="E21" i="6"/>
  <c r="D21" i="6"/>
  <c r="C21" i="6"/>
  <c r="G20" i="6"/>
  <c r="E20" i="6"/>
  <c r="D20" i="6"/>
  <c r="C20" i="6"/>
  <c r="G19" i="6"/>
  <c r="E19" i="6"/>
  <c r="D19" i="6"/>
  <c r="C19" i="6"/>
  <c r="G18" i="6"/>
  <c r="E18" i="6"/>
  <c r="D18" i="6"/>
  <c r="C18" i="6"/>
  <c r="G17" i="6"/>
  <c r="E17" i="6"/>
  <c r="D17" i="6"/>
  <c r="C17" i="6"/>
  <c r="G16" i="6"/>
  <c r="E16" i="6"/>
  <c r="D16" i="6"/>
  <c r="C16" i="6"/>
  <c r="G15" i="6"/>
  <c r="E15" i="6"/>
  <c r="D15" i="6"/>
  <c r="C15" i="6"/>
  <c r="G14" i="6"/>
  <c r="E14" i="6"/>
  <c r="D14" i="6"/>
  <c r="G13" i="6"/>
  <c r="F13" i="6"/>
  <c r="F22" i="6" s="1"/>
  <c r="F24" i="6" s="1"/>
  <c r="E13" i="6"/>
  <c r="D13" i="6"/>
  <c r="G12" i="6"/>
  <c r="E12" i="6"/>
  <c r="D12" i="6"/>
  <c r="G11" i="6"/>
  <c r="G22" i="6" s="1"/>
  <c r="G112" i="6" s="1"/>
  <c r="E11" i="6"/>
  <c r="D11" i="6"/>
  <c r="D22" i="6" s="1"/>
  <c r="D24" i="6" s="1"/>
  <c r="H22" i="5"/>
  <c r="G22" i="5"/>
  <c r="F22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H23" i="5" s="1"/>
  <c r="G17" i="5"/>
  <c r="F17" i="5"/>
  <c r="F23" i="5" s="1"/>
  <c r="G12" i="5"/>
  <c r="F12" i="5"/>
  <c r="H9" i="5"/>
  <c r="H10" i="5" s="1"/>
  <c r="H13" i="5" s="1"/>
  <c r="G9" i="5"/>
  <c r="G10" i="5" s="1"/>
  <c r="G13" i="5" s="1"/>
  <c r="F9" i="5"/>
  <c r="F10" i="5" s="1"/>
  <c r="F13" i="5" s="1"/>
  <c r="E45" i="4"/>
  <c r="D45" i="4"/>
  <c r="C45" i="4"/>
  <c r="D44" i="4"/>
  <c r="C44" i="4"/>
  <c r="D42" i="4"/>
  <c r="C42" i="4"/>
  <c r="D41" i="4"/>
  <c r="C41" i="4"/>
  <c r="D40" i="4"/>
  <c r="E34" i="4"/>
  <c r="E37" i="4" s="1"/>
  <c r="D34" i="4"/>
  <c r="C34" i="4"/>
  <c r="D32" i="4"/>
  <c r="C32" i="4"/>
  <c r="C37" i="4" s="1"/>
  <c r="C22" i="4"/>
  <c r="E18" i="4"/>
  <c r="D18" i="4"/>
  <c r="E17" i="4"/>
  <c r="E22" i="4" s="1"/>
  <c r="E46" i="4" s="1"/>
  <c r="D17" i="4"/>
  <c r="F47" i="3"/>
  <c r="H45" i="3"/>
  <c r="H47" i="3" s="1"/>
  <c r="G45" i="3"/>
  <c r="G47" i="3" s="1"/>
  <c r="F45" i="3"/>
  <c r="H42" i="3"/>
  <c r="G42" i="3"/>
  <c r="F42" i="3"/>
  <c r="H41" i="3"/>
  <c r="G41" i="3"/>
  <c r="F41" i="3"/>
  <c r="H40" i="3"/>
  <c r="G40" i="3"/>
  <c r="F40" i="3"/>
  <c r="H37" i="3"/>
  <c r="G37" i="3"/>
  <c r="F37" i="3"/>
  <c r="H36" i="3"/>
  <c r="G36" i="3"/>
  <c r="F36" i="3"/>
  <c r="H35" i="3"/>
  <c r="G35" i="3"/>
  <c r="F35" i="3"/>
  <c r="H34" i="3"/>
  <c r="H38" i="3" s="1"/>
  <c r="G34" i="3"/>
  <c r="F34" i="3"/>
  <c r="F38" i="3" s="1"/>
  <c r="H33" i="3"/>
  <c r="G33" i="3"/>
  <c r="G38" i="3" s="1"/>
  <c r="F33" i="3"/>
  <c r="H27" i="3"/>
  <c r="H28" i="3" s="1"/>
  <c r="G27" i="3"/>
  <c r="G28" i="3" s="1"/>
  <c r="F27" i="3"/>
  <c r="F28" i="3" s="1"/>
  <c r="H23" i="3"/>
  <c r="G23" i="3"/>
  <c r="F23" i="3"/>
  <c r="H15" i="3"/>
  <c r="G15" i="3"/>
  <c r="F15" i="3"/>
  <c r="H14" i="3"/>
  <c r="G14" i="3"/>
  <c r="F14" i="3"/>
  <c r="H13" i="3"/>
  <c r="G13" i="3"/>
  <c r="F13" i="3"/>
  <c r="H12" i="3"/>
  <c r="H16" i="3" s="1"/>
  <c r="H30" i="3" s="1"/>
  <c r="G12" i="3"/>
  <c r="F12" i="3"/>
  <c r="F16" i="3" s="1"/>
  <c r="H11" i="3"/>
  <c r="G11" i="3"/>
  <c r="G16" i="3" s="1"/>
  <c r="F11" i="3"/>
  <c r="G58" i="2"/>
  <c r="H54" i="2"/>
  <c r="G54" i="2"/>
  <c r="I52" i="2"/>
  <c r="H52" i="2"/>
  <c r="G52" i="2"/>
  <c r="I51" i="2"/>
  <c r="I53" i="2" s="1"/>
  <c r="H51" i="2"/>
  <c r="G51" i="2"/>
  <c r="I49" i="2"/>
  <c r="H49" i="2"/>
  <c r="G49" i="2"/>
  <c r="I48" i="2"/>
  <c r="I50" i="2" s="1"/>
  <c r="H48" i="2"/>
  <c r="G48" i="2"/>
  <c r="G50" i="2" s="1"/>
  <c r="I47" i="2"/>
  <c r="H47" i="2"/>
  <c r="H50" i="2" s="1"/>
  <c r="G47" i="2"/>
  <c r="I45" i="2"/>
  <c r="H45" i="2"/>
  <c r="G45" i="2"/>
  <c r="I44" i="2"/>
  <c r="H44" i="2"/>
  <c r="G44" i="2"/>
  <c r="I43" i="2"/>
  <c r="H43" i="2"/>
  <c r="G43" i="2"/>
  <c r="I42" i="2"/>
  <c r="I46" i="2" s="1"/>
  <c r="I56" i="2" s="1"/>
  <c r="H42" i="2"/>
  <c r="G42" i="2"/>
  <c r="G46" i="2" s="1"/>
  <c r="I41" i="2"/>
  <c r="H41" i="2"/>
  <c r="H46" i="2" s="1"/>
  <c r="G41" i="2"/>
  <c r="I36" i="2"/>
  <c r="H36" i="2"/>
  <c r="G36" i="2"/>
  <c r="I35" i="2"/>
  <c r="H35" i="2"/>
  <c r="G35" i="2"/>
  <c r="I33" i="2"/>
  <c r="I34" i="2" s="1"/>
  <c r="H33" i="2"/>
  <c r="H34" i="2" s="1"/>
  <c r="G33" i="2"/>
  <c r="G34" i="2" s="1"/>
  <c r="I29" i="2"/>
  <c r="H29" i="2"/>
  <c r="G29" i="2"/>
  <c r="I28" i="2"/>
  <c r="H28" i="2"/>
  <c r="G28" i="2"/>
  <c r="I26" i="2"/>
  <c r="H26" i="2"/>
  <c r="H24" i="2" s="1"/>
  <c r="G26" i="2"/>
  <c r="I25" i="2"/>
  <c r="I24" i="2" s="1"/>
  <c r="H25" i="2"/>
  <c r="G25" i="2"/>
  <c r="G24" i="2" s="1"/>
  <c r="I23" i="2"/>
  <c r="H23" i="2"/>
  <c r="G23" i="2"/>
  <c r="I22" i="2"/>
  <c r="H22" i="2"/>
  <c r="H20" i="2" s="1"/>
  <c r="G22" i="2"/>
  <c r="I21" i="2"/>
  <c r="I20" i="2" s="1"/>
  <c r="H21" i="2"/>
  <c r="G21" i="2"/>
  <c r="G20" i="2" s="1"/>
  <c r="I19" i="2"/>
  <c r="H19" i="2"/>
  <c r="G19" i="2"/>
  <c r="I18" i="2"/>
  <c r="I38" i="2" s="1"/>
  <c r="H18" i="2"/>
  <c r="H38" i="2" s="1"/>
  <c r="G18" i="2"/>
  <c r="G38" i="2" s="1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H10" i="2" s="1"/>
  <c r="H32" i="2" s="1"/>
  <c r="H39" i="2" s="1"/>
  <c r="G12" i="2"/>
  <c r="I11" i="2"/>
  <c r="I10" i="2" s="1"/>
  <c r="I32" i="2" s="1"/>
  <c r="H11" i="2"/>
  <c r="G11" i="2"/>
  <c r="G10" i="2" s="1"/>
  <c r="G32" i="2" s="1"/>
  <c r="I27" i="1"/>
  <c r="H27" i="1"/>
  <c r="G27" i="1"/>
  <c r="E27" i="1"/>
  <c r="D27" i="1"/>
  <c r="D26" i="1" s="1"/>
  <c r="C27" i="1"/>
  <c r="I26" i="1"/>
  <c r="H26" i="1"/>
  <c r="G26" i="1"/>
  <c r="E26" i="1"/>
  <c r="C26" i="1"/>
  <c r="I22" i="1"/>
  <c r="H22" i="1"/>
  <c r="G22" i="1"/>
  <c r="E22" i="1"/>
  <c r="E24" i="1" s="1"/>
  <c r="D22" i="1"/>
  <c r="D24" i="1" s="1"/>
  <c r="C22" i="1"/>
  <c r="C24" i="1" s="1"/>
  <c r="I21" i="1"/>
  <c r="I24" i="1" s="1"/>
  <c r="H21" i="1"/>
  <c r="H24" i="1" s="1"/>
  <c r="G21" i="1"/>
  <c r="G24" i="1" s="1"/>
  <c r="I20" i="1"/>
  <c r="H20" i="1"/>
  <c r="G20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I15" i="1"/>
  <c r="H15" i="1"/>
  <c r="G15" i="1"/>
  <c r="E15" i="1"/>
  <c r="D15" i="1"/>
  <c r="C15" i="1"/>
  <c r="I14" i="1"/>
  <c r="H14" i="1"/>
  <c r="G14" i="1"/>
  <c r="E13" i="1"/>
  <c r="D13" i="1"/>
  <c r="C13" i="1"/>
  <c r="I12" i="1"/>
  <c r="H12" i="1"/>
  <c r="G12" i="1"/>
  <c r="E12" i="1"/>
  <c r="D12" i="1"/>
  <c r="D11" i="1" s="1"/>
  <c r="C12" i="1"/>
  <c r="C11" i="1" s="1"/>
  <c r="I11" i="1"/>
  <c r="H11" i="1"/>
  <c r="H19" i="1" s="1"/>
  <c r="H28" i="1" s="1"/>
  <c r="G11" i="1"/>
  <c r="E11" i="1"/>
  <c r="I10" i="1"/>
  <c r="I19" i="1" s="1"/>
  <c r="H10" i="1"/>
  <c r="G10" i="1"/>
  <c r="G19" i="1" s="1"/>
  <c r="E10" i="1"/>
  <c r="D10" i="1"/>
  <c r="C10" i="1"/>
  <c r="G41" i="13" l="1"/>
  <c r="C21" i="1"/>
  <c r="C25" i="1" s="1"/>
  <c r="C28" i="1" s="1"/>
  <c r="E21" i="1"/>
  <c r="E25" i="1" s="1"/>
  <c r="E28" i="1" s="1"/>
  <c r="H53" i="2"/>
  <c r="G53" i="2"/>
  <c r="G43" i="3"/>
  <c r="G48" i="3" s="1"/>
  <c r="F43" i="3"/>
  <c r="H43" i="3"/>
  <c r="G23" i="5"/>
  <c r="E22" i="6"/>
  <c r="E24" i="6" s="1"/>
  <c r="D38" i="6"/>
  <c r="F38" i="6"/>
  <c r="F84" i="6" s="1"/>
  <c r="F112" i="6" s="1"/>
  <c r="D52" i="6"/>
  <c r="E67" i="6"/>
  <c r="E109" i="6"/>
  <c r="H22" i="12"/>
  <c r="F69" i="14"/>
  <c r="G30" i="3"/>
  <c r="F48" i="3"/>
  <c r="D22" i="4"/>
  <c r="D46" i="4" s="1"/>
  <c r="D37" i="4"/>
  <c r="F67" i="6"/>
  <c r="F76" i="6"/>
  <c r="D76" i="6"/>
  <c r="D84" i="6" s="1"/>
  <c r="D112" i="6" s="1"/>
  <c r="E76" i="6"/>
  <c r="E82" i="6"/>
  <c r="H21" i="12"/>
  <c r="I41" i="13"/>
  <c r="G69" i="14"/>
  <c r="F99" i="14"/>
  <c r="H41" i="13"/>
  <c r="J41" i="13"/>
  <c r="I19" i="12"/>
  <c r="I21" i="12" s="1"/>
  <c r="I22" i="12" s="1"/>
  <c r="E84" i="6"/>
  <c r="E112" i="6" s="1"/>
  <c r="D82" i="6"/>
  <c r="G95" i="6"/>
  <c r="G105" i="6" s="1"/>
  <c r="C46" i="4"/>
  <c r="F30" i="3"/>
  <c r="H48" i="3"/>
  <c r="I39" i="2"/>
  <c r="H56" i="2"/>
  <c r="G39" i="2"/>
  <c r="G56" i="2"/>
  <c r="G28" i="1"/>
  <c r="G25" i="1"/>
  <c r="I25" i="1"/>
  <c r="I28" i="1"/>
  <c r="D21" i="1"/>
  <c r="D25" i="1" s="1"/>
  <c r="D28" i="1" s="1"/>
  <c r="H25" i="1"/>
  <c r="G108" i="6" l="1"/>
</calcChain>
</file>

<file path=xl/comments1.xml><?xml version="1.0" encoding="utf-8"?>
<comments xmlns="http://schemas.openxmlformats.org/spreadsheetml/2006/main">
  <authors>
    <author>User</author>
    <author>ASUS</author>
  </authors>
  <commentList>
    <comment ref="G23" authorId="0" shapeId="0">
      <text>
        <r>
          <rPr>
            <b/>
            <sz val="9"/>
            <color indexed="81"/>
            <rFont val="Tahoma"/>
            <family val="2"/>
            <charset val="238"/>
          </rPr>
          <t>2018-ről:36 fő
2019:21 fő</t>
        </r>
      </text>
    </comment>
    <comment ref="F59" authorId="1" shapeId="0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előleg+elszámolás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E37" authorId="0" shapeId="0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g díj:937.679,- KTKT-n
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Arany János
</t>
        </r>
      </text>
    </comment>
  </commentList>
</comments>
</file>

<file path=xl/sharedStrings.xml><?xml version="1.0" encoding="utf-8"?>
<sst xmlns="http://schemas.openxmlformats.org/spreadsheetml/2006/main" count="818" uniqueCount="563">
  <si>
    <t>Tárkány Község Önkormányzata 2019. évi mérlege</t>
  </si>
  <si>
    <t>Adatok E Ft-ban</t>
  </si>
  <si>
    <t>A</t>
  </si>
  <si>
    <t>B</t>
  </si>
  <si>
    <t>C</t>
  </si>
  <si>
    <t>D</t>
  </si>
  <si>
    <t>E</t>
  </si>
  <si>
    <t>F</t>
  </si>
  <si>
    <t>G</t>
  </si>
  <si>
    <t>H</t>
  </si>
  <si>
    <t>Eredeti előirányzat</t>
  </si>
  <si>
    <t>Módosított előirányzat</t>
  </si>
  <si>
    <t>Teljesített bevétel</t>
  </si>
  <si>
    <t>Teljesített kiadás</t>
  </si>
  <si>
    <t>Sorszám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</si>
  <si>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</si>
  <si>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</si>
  <si>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</si>
  <si>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</si>
  <si>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</si>
  <si>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</si>
  <si>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Helyi adók</t>
  </si>
  <si>
    <t>Dologi kiadások, egyéb folyó kiadások</t>
  </si>
  <si>
    <t>gépjárműadó</t>
  </si>
  <si>
    <t>Működési célú pénzeszközátadások</t>
  </si>
  <si>
    <t>Központi költségvetésből kapott támogatás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</si>
  <si>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</si>
  <si>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</si>
  <si>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</si>
  <si>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</si>
  <si>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célú támogatásértékű bev egyéb</t>
  </si>
  <si>
    <t>Működési kiadás összesen</t>
  </si>
  <si>
    <t>Működési célú pénzeszközátvétel - társ.telep.</t>
  </si>
  <si>
    <t>Felhalmozási kiadások</t>
  </si>
  <si>
    <t>Működési bevételek összesen</t>
  </si>
  <si>
    <t>Céltartalék</t>
  </si>
  <si>
    <t>Felhalmozási célú támogatások</t>
  </si>
  <si>
    <t>Általános tartalék</t>
  </si>
  <si>
    <t>Felhalmozási célú bevételek</t>
  </si>
  <si>
    <t>Tartalék összesen</t>
  </si>
  <si>
    <t>Költségvetési pénzforgalmi bevétel</t>
  </si>
  <si>
    <t>Költségvetési pénzforg. kiadás</t>
  </si>
  <si>
    <t>Hiány</t>
  </si>
  <si>
    <t>Finanszírozási kiadás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</si>
  <si>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</si>
  <si>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 xml:space="preserve">Közös Hivatal pénzmaradvány korrigálás </t>
  </si>
  <si>
    <t>Bevételek összesen</t>
  </si>
  <si>
    <t>Kiadások összesen</t>
  </si>
  <si>
    <t xml:space="preserve">Tárkány Község Önkormányzata, a Közös Önkormányzati Hivatal </t>
  </si>
  <si>
    <t>együttes kiadásai és bevételei 2019. évben</t>
  </si>
  <si>
    <t xml:space="preserve">Adatok E Ft-ban </t>
  </si>
  <si>
    <t>Működési célú BEVÉTELEK</t>
  </si>
  <si>
    <t xml:space="preserve">Eredeti előirányzat </t>
  </si>
  <si>
    <t xml:space="preserve">Módosított előirányzat </t>
  </si>
  <si>
    <t xml:space="preserve">Teljesített pénzforgalom </t>
  </si>
  <si>
    <t>1. Intézményi működési bevételek</t>
  </si>
  <si>
    <t>Közvetített szolgáltatás</t>
  </si>
  <si>
    <t xml:space="preserve">Bérleti díjak </t>
  </si>
  <si>
    <t>Szociális étkezés</t>
  </si>
  <si>
    <t>Szolgáltatások</t>
  </si>
  <si>
    <t>Befektetett pénzügyi eszközök</t>
  </si>
  <si>
    <t xml:space="preserve">Tulajdonosi bevételek </t>
  </si>
  <si>
    <t xml:space="preserve">Egyéb működési bevétel </t>
  </si>
  <si>
    <t>Kiszámlázott termékek és szolg. ÁFA</t>
  </si>
  <si>
    <t>2. Önkormányzatok sajátos működési bevétele</t>
  </si>
  <si>
    <t>Egyéb közhatalmi bevétel</t>
  </si>
  <si>
    <t>Gépjárműadó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</si>
  <si>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</si>
  <si>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</si>
  <si>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</si>
  <si>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</si>
  <si>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</si>
  <si>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Egyéb tevékenység miatti bevétel (Közös,Társulás)</t>
  </si>
  <si>
    <t>4. Működési célú pénzeszköz átvétel vállalkozástól</t>
  </si>
  <si>
    <t>5. Tárgyi eszköz értékesítése</t>
  </si>
  <si>
    <t>I.</t>
  </si>
  <si>
    <t>Saját bevételek</t>
  </si>
  <si>
    <t>Központi költségvetéstől kapott támogatás</t>
  </si>
  <si>
    <t>II.</t>
  </si>
  <si>
    <t>Támogatás</t>
  </si>
  <si>
    <t xml:space="preserve">Felhalmoási célú támogatás </t>
  </si>
  <si>
    <t>III</t>
  </si>
  <si>
    <t>Pénzforgalom nélküli bevétel (pénzmaradvány)</t>
  </si>
  <si>
    <t>Pénzforgalom nélküli bevétel (pénzmaradvány korrigálás KÖH)</t>
  </si>
  <si>
    <t>IV.</t>
  </si>
  <si>
    <t>Finanszírozási bevételek (óvoda, közös)</t>
  </si>
  <si>
    <t>Bevételek együtt I-II-III-IV.</t>
  </si>
  <si>
    <t>KIADÁSOK</t>
  </si>
  <si>
    <t>Személyi jellegű 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</si>
  <si>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</si>
  <si>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</si>
  <si>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</si>
  <si>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</si>
  <si>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</si>
  <si>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</si>
  <si>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</si>
  <si>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Áfa</t>
  </si>
  <si>
    <t xml:space="preserve">Finanszírozási kiadások (közös) </t>
  </si>
  <si>
    <t>Finaszírozási kiadás korrigálás (KÖH pénzmaradvány)</t>
  </si>
  <si>
    <t>Kiadások mindösszesen</t>
  </si>
  <si>
    <t>Költségvetési létszámkeret</t>
  </si>
  <si>
    <t>Közfoglalkoztatottak engedélyezett létszámkeret</t>
  </si>
  <si>
    <t>Tárkány Község Önkormányzat kiadási és bevételei 2019. évben</t>
  </si>
  <si>
    <t>Sorsz.</t>
  </si>
  <si>
    <t>MEGNEVEZÉS</t>
  </si>
  <si>
    <t>Teljesített pénzforgalom</t>
  </si>
  <si>
    <t>Intézményi működési bevételek</t>
  </si>
  <si>
    <t>Önkormányzat sajátos működési bevétele-helyi adók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</si>
  <si>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</si>
  <si>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</si>
  <si>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</si>
  <si>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Összesen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</si>
  <si>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</si>
  <si>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</si>
  <si>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</si>
  <si>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</si>
  <si>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</si>
  <si>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</si>
  <si>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</si>
  <si>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 xml:space="preserve">Helyi önkormányzat bevételek összesen: </t>
  </si>
  <si>
    <t>Működési célú KIADÁSOK</t>
  </si>
  <si>
    <t>Munkaadót terhelő járulék</t>
  </si>
  <si>
    <t>Dologi jellegű kiadások, adók, díjak</t>
  </si>
  <si>
    <t>Műk.célú pénzeszköz átadás</t>
  </si>
  <si>
    <t>Társ.-és szoc.pol.juttatások</t>
  </si>
  <si>
    <t xml:space="preserve">Működési kiadások </t>
  </si>
  <si>
    <t>Felhalmozási, felújítási célú KIADÁSOK</t>
  </si>
  <si>
    <t xml:space="preserve">Beruházási kiadások </t>
  </si>
  <si>
    <t xml:space="preserve">Felújítási kiadások </t>
  </si>
  <si>
    <t>Falhamozási kiadások ÁFA</t>
  </si>
  <si>
    <t>Tartalék</t>
  </si>
  <si>
    <t>Tartalék összesen:</t>
  </si>
  <si>
    <t xml:space="preserve">Helyi önkormányzat kiadások összesen </t>
  </si>
  <si>
    <t>BEVÉTELEK   2019.</t>
  </si>
  <si>
    <t>sorszám</t>
  </si>
  <si>
    <t>Bevétel</t>
  </si>
  <si>
    <t>Helyi önkorm. működésének ált. támogatása</t>
  </si>
  <si>
    <t>Önkormányzati hivatal működésének támogatása</t>
  </si>
  <si>
    <t>Óvoda működési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</si>
  <si>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</si>
  <si>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</si>
  <si>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</si>
  <si>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</si>
  <si>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</si>
  <si>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Gyermekétkeztetés támogatása</t>
  </si>
  <si>
    <t>Szociális feladatok támogatása</t>
  </si>
  <si>
    <t>Szociális étkeztetés</t>
  </si>
  <si>
    <t>Polgármesteri illetmény támogatása</t>
  </si>
  <si>
    <t>Könyvtári, közművelődési és múzeumi feladatok támogatása</t>
  </si>
  <si>
    <t>Működési célú költségvetési és kiegészítő támogatások</t>
  </si>
  <si>
    <t>Normatív, kötött felhasználású támogatás összesen:</t>
  </si>
  <si>
    <t xml:space="preserve">Építményadó </t>
  </si>
  <si>
    <t>Magánszemélyek kommunális adója</t>
  </si>
  <si>
    <t>Iparűzési adó</t>
  </si>
  <si>
    <t xml:space="preserve">Egyéb közhatalmi bevétel </t>
  </si>
  <si>
    <t>Közvetített szolgáltatások</t>
  </si>
  <si>
    <t xml:space="preserve">Bérleti díj  </t>
  </si>
  <si>
    <t>Étkezési térítési díj (szociális étkezés)</t>
  </si>
  <si>
    <t>Tulajdonosi bevétel, ingatlan értékesítés</t>
  </si>
  <si>
    <t>Egyéb működési bevétel</t>
  </si>
  <si>
    <t>Saját bevételek összesen:</t>
  </si>
  <si>
    <t>Védőnő  támogatása Tb-i alaptól</t>
  </si>
  <si>
    <t>Iskola egészségügyi szolgáltatás támogatása Tb. Alaptól</t>
  </si>
  <si>
    <t>KÖH hozzájárulás</t>
  </si>
  <si>
    <t>Közfoglalkoztatási programok támogatása</t>
  </si>
  <si>
    <t>Mezei őrszolgálat támogatása (NAV)</t>
  </si>
  <si>
    <t xml:space="preserve">Tárkány-Ete Köznevelési Társulás </t>
  </si>
  <si>
    <t xml:space="preserve">Működési célú támogatás-pályázati bevételek </t>
  </si>
  <si>
    <t>Pénzmaradvány, előleg</t>
  </si>
  <si>
    <t>Költségvetési bevételek összesen</t>
  </si>
  <si>
    <t>Tárkányi Közös Önkormányzati Hivatal kiadásai és bevételei 2019. évben</t>
  </si>
  <si>
    <t>Önkormányzatok elszámolása költségvetési szerveikkel</t>
  </si>
  <si>
    <t>Pénzforgalom nélküli BEVÉTELEK</t>
  </si>
  <si>
    <t>Közös Hivatal bevétel összesen:</t>
  </si>
  <si>
    <t>Készletbeszerzések</t>
  </si>
  <si>
    <t>Kiküldetések, reklám- és propagadakiadások</t>
  </si>
  <si>
    <t>Vásárolt termékek és szolg. ÁFA</t>
  </si>
  <si>
    <t>Felhalmozási, felújítási célú kiadások</t>
  </si>
  <si>
    <t>Kiadások összesen:</t>
  </si>
  <si>
    <t>Engedélyezett létszám:</t>
  </si>
  <si>
    <t xml:space="preserve">Tárkány Község Önkormányzatának </t>
  </si>
  <si>
    <t>2019. évi kiadásai és foglalkoztatotti létszáma feladatonként</t>
  </si>
  <si>
    <t>I.Kötelezően ellátandó feladatok</t>
  </si>
  <si>
    <t>Megnevezés</t>
  </si>
  <si>
    <t xml:space="preserve">   Engedélyezett létszám fő</t>
  </si>
  <si>
    <t xml:space="preserve">1/ Személyi juttatások </t>
  </si>
  <si>
    <t>Önkormányzatok és önkormányzati hivatalok jogalkotó és igazgatási tevékenysége</t>
  </si>
  <si>
    <t>Köztemető-fenntartás és -működtetés</t>
  </si>
  <si>
    <t xml:space="preserve">Az önkomrányzati vagyonnal való gazdálkodással kapcsolatos feladatok </t>
  </si>
  <si>
    <t>Közvilágítás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</si>
  <si>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</si>
  <si>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</si>
  <si>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</si>
  <si>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</si>
  <si>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 xml:space="preserve">Szociális étkeztetés szociális konyhán </t>
  </si>
  <si>
    <t xml:space="preserve">   Munkaadókat terhelő járulék összesen</t>
  </si>
  <si>
    <t>3/ Dologi kiadások, adók, díjak</t>
  </si>
  <si>
    <t>Szociális jellegű tevékenységek(szoc.étk.,házi segíts.)</t>
  </si>
  <si>
    <t xml:space="preserve">    Dologi kiadás összesen</t>
  </si>
  <si>
    <t>4/ Pénzeszköz átadások</t>
  </si>
  <si>
    <t xml:space="preserve">      Államháztartáson belülre</t>
  </si>
  <si>
    <t xml:space="preserve">Köznevelési Társulás - Óvoda működési támogatása </t>
  </si>
  <si>
    <t>Közös Hivatal működési támogatása</t>
  </si>
  <si>
    <t>Többcélú Kist. Társ. Működési kiadásaihoz</t>
  </si>
  <si>
    <t xml:space="preserve">Működési célú pe. Átadás nem önk </t>
  </si>
  <si>
    <t xml:space="preserve">Elvonások, visszafizetések </t>
  </si>
  <si>
    <t xml:space="preserve">      Államháztartáson kívülre</t>
  </si>
  <si>
    <t xml:space="preserve">Tárkányi Roma Nemzetiségi Önkormányzat </t>
  </si>
  <si>
    <t xml:space="preserve">Ösztöndíjak </t>
  </si>
  <si>
    <t>Non-profit szervezetek támogatása</t>
  </si>
  <si>
    <t>Tagdíjak, hozzárjáulások</t>
  </si>
  <si>
    <t xml:space="preserve">Egyházak támogatása </t>
  </si>
  <si>
    <t>Kölcsön háztartásoknak</t>
  </si>
  <si>
    <t xml:space="preserve">    Pénzeszköz átadás összesen:</t>
  </si>
  <si>
    <t>5/ Társadalom és szociálpolitikai juttatások</t>
  </si>
  <si>
    <t xml:space="preserve">Idősek nappali ell.kiegészítése(térítési díj átvállalás)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</si>
  <si>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</si>
  <si>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</si>
  <si>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</si>
  <si>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</si>
  <si>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</si>
  <si>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</si>
  <si>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</si>
  <si>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</si>
  <si>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</si>
  <si>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</si>
  <si>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</si>
  <si>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>Beruházások Áfája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</si>
  <si>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</si>
  <si>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</si>
  <si>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</si>
  <si>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</si>
  <si>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</si>
  <si>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</si>
  <si>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</si>
  <si>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Országos,területi választás</t>
  </si>
  <si>
    <t>2/ Dologi kiadások</t>
  </si>
  <si>
    <t>Kiadás választások</t>
  </si>
  <si>
    <t>Működési célú pénzeszközátadás és szociális pénzbeli ellátások részletezése</t>
  </si>
  <si>
    <t>Adatok E forintban</t>
  </si>
  <si>
    <t>Többcélú kistérségi társulásnak (szoc.feladatok)</t>
  </si>
  <si>
    <t>Működési célu pe. átadás nem önk.(orvosi ügyelet)</t>
  </si>
  <si>
    <t xml:space="preserve">Óvoda működési támogatása-Tárkány-Ete Köznevelési Társulás </t>
  </si>
  <si>
    <t>Általános Iskola Közalapítvány</t>
  </si>
  <si>
    <t>Települési Önkormányzatok Országos Szövetsége (TÖOSZ tagdíj)</t>
  </si>
  <si>
    <t>Polgárőr Egyesület</t>
  </si>
  <si>
    <t>Polgárőr Egyesület pályázati önrész</t>
  </si>
  <si>
    <t>Sport Egyesület - öregfiúk</t>
  </si>
  <si>
    <t xml:space="preserve">Labdarúgó Utánpótlás Egyesület </t>
  </si>
  <si>
    <t>Tűzoltó Egyesület</t>
  </si>
  <si>
    <t>Hóvirág Egyesület</t>
  </si>
  <si>
    <t xml:space="preserve">Szivárvány Tánccsoport </t>
  </si>
  <si>
    <t xml:space="preserve">Vadásztársaság </t>
  </si>
  <si>
    <t>Borverseny</t>
  </si>
  <si>
    <t>Sprint Futóklub támogatása</t>
  </si>
  <si>
    <t>Keresztény Gondolkodású Polgárok Honvédelmi Egyesülete</t>
  </si>
  <si>
    <t>Katolikus egyház támogatása</t>
  </si>
  <si>
    <t>Református egyház támogatása</t>
  </si>
  <si>
    <t xml:space="preserve">Bursa Hungarica-felsőoktatási ösztöndíj </t>
  </si>
  <si>
    <t>Arany János tehetséggondozó program-ösztöndíj</t>
  </si>
  <si>
    <t xml:space="preserve">Védőnői rendelői műk.ktsghez hozzájárulás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</si>
  <si>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</si>
  <si>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</si>
  <si>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</si>
  <si>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</si>
  <si>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Szoc.kölcsön</t>
  </si>
  <si>
    <t>Működési célú pénzeszközátadás összesen:</t>
  </si>
  <si>
    <t>Szociális pénzbeli ellátások összesen:</t>
  </si>
  <si>
    <t>Az önkormányzat 2019. évi felújítási előirányzatai célonként</t>
  </si>
  <si>
    <t xml:space="preserve">  </t>
  </si>
  <si>
    <t>I</t>
  </si>
  <si>
    <t>J</t>
  </si>
  <si>
    <t>Felújítás megnevezése</t>
  </si>
  <si>
    <t xml:space="preserve">Eredeti tervezett bevétel </t>
  </si>
  <si>
    <t>Eredeti tervezett kiadás</t>
  </si>
  <si>
    <t>Önrész</t>
  </si>
  <si>
    <t xml:space="preserve">Módosított tervezett bevétel </t>
  </si>
  <si>
    <t>Módosított tervezett kiadás</t>
  </si>
  <si>
    <t>Módosított önrész</t>
  </si>
  <si>
    <t xml:space="preserve">Teljesített bevétel </t>
  </si>
  <si>
    <t>Etei tagóvoda</t>
  </si>
  <si>
    <t xml:space="preserve">Konyha festés </t>
  </si>
  <si>
    <t>Felújítás összesen</t>
  </si>
  <si>
    <t>Az önkormányzat 2019. évi felhalmozási kiadásai feladatonként</t>
  </si>
  <si>
    <t>Felhalmozási kiadás megnevezése</t>
  </si>
  <si>
    <t xml:space="preserve">Teljesített kiadás </t>
  </si>
  <si>
    <t>Közfoglalkoztatás-fűkasza,fűnyíró</t>
  </si>
  <si>
    <t>Községgazdálkodás-kerékpár,telefon</t>
  </si>
  <si>
    <t>Önkormányzati jogalkotás-telefon,nyomtató,laptop</t>
  </si>
  <si>
    <t xml:space="preserve">Takarék épületének részlete </t>
  </si>
  <si>
    <t>Felhalmozási kiadások összesen</t>
  </si>
  <si>
    <t>Az európai uniós forrásból finanszírozott támogatással megvalósuló programok, projektek bevételei, kiadásai</t>
  </si>
  <si>
    <t xml:space="preserve">                                                                Adatok E Ft-ban </t>
  </si>
  <si>
    <t>Projekt megnevezése</t>
  </si>
  <si>
    <t>Eredeti tervezett bevétel</t>
  </si>
  <si>
    <t>Módosított tervezett bevétel</t>
  </si>
  <si>
    <t xml:space="preserve">TOP-2.1.3-15 Tó pályázat </t>
  </si>
  <si>
    <t>EFOP-4.1.7-16-2017-00082 Kultúr felújítás</t>
  </si>
  <si>
    <t xml:space="preserve">VP-6-7.2.1-7.4.1.2-16 Külterületi út </t>
  </si>
  <si>
    <t>VP6-7.2.1-7.4.1.3-17 Konyha</t>
  </si>
  <si>
    <t>EFOP-3.9.2-16-2017-00018 Térségi gyermek</t>
  </si>
  <si>
    <t>Önkormányzati út - Magyar Falu Program</t>
  </si>
  <si>
    <t>Támogatással finansz. összesen</t>
  </si>
  <si>
    <t>TÁRKÁNY ÖNKORMÁNYZAT PÉNZMARADVÁNYÁNAK ALAKULÁSA 2019.</t>
  </si>
  <si>
    <t xml:space="preserve">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</si>
  <si>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</si>
  <si>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</si>
  <si>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</si>
  <si>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</si>
  <si>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</si>
  <si>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</si>
  <si>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</si>
  <si>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</si>
  <si>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</si>
  <si>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1.</t>
  </si>
  <si>
    <t>Tárkány Község Önkormányzata</t>
  </si>
  <si>
    <t>Adósság állomány alakulása lejárat, eszközök, bel- és külföldi hitelezők szerinti bontásban 2019. december 31-én</t>
  </si>
  <si>
    <t>Ezer forintban!</t>
  </si>
  <si>
    <t xml:space="preserve">Adósságállomány 
eszközök szerint </t>
  </si>
  <si>
    <t>Nem lejárt</t>
  </si>
  <si>
    <t>Lejárt</t>
  </si>
  <si>
    <t>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</si>
  <si>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</si>
  <si>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</si>
  <si>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</si>
  <si>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</si>
  <si>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</si>
  <si>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</si>
  <si>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</si>
  <si>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</si>
  <si>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</si>
  <si>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</si>
  <si>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</si>
  <si>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</si>
  <si>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</si>
  <si>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</si>
  <si>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</si>
  <si>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</si>
  <si>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</si>
  <si>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</si>
  <si>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</si>
  <si>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</si>
  <si>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 KEM Önkormányzat</t>
  </si>
  <si>
    <t>Belföldi összesen:</t>
  </si>
  <si>
    <t>II. Külföldi hitelezők</t>
  </si>
  <si>
    <t>Külföldi szállítók</t>
  </si>
  <si>
    <t>Egyéb adósság</t>
  </si>
  <si>
    <t>Külföldi összesen:</t>
  </si>
  <si>
    <t>Adósságállomány mindösszesen:</t>
  </si>
  <si>
    <t>Működési és felhalmozási célú bevételek és kiadások 2019-2022. évi várható alakulása</t>
  </si>
  <si>
    <t>ezer Ft-ban</t>
  </si>
  <si>
    <t>sorsz.</t>
  </si>
  <si>
    <t>2019.évi</t>
  </si>
  <si>
    <t xml:space="preserve">2020. évi </t>
  </si>
  <si>
    <t xml:space="preserve">2021. évi </t>
  </si>
  <si>
    <t>2022. évi</t>
  </si>
  <si>
    <t>teljesített</t>
  </si>
  <si>
    <t>számított</t>
  </si>
  <si>
    <t xml:space="preserve">Intérményi működési bevételek </t>
  </si>
  <si>
    <t>Helyi adóbevételek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</si>
  <si>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</si>
  <si>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</si>
  <si>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</si>
  <si>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célútámogatásértékű bevétel több.társ.</t>
  </si>
  <si>
    <t>Működési célú pénzeszközátvétel vállalkozásoktól</t>
  </si>
  <si>
    <t>Pénzmaradvány+előleg</t>
  </si>
  <si>
    <t xml:space="preserve">        Működési célú bevételek összesen:</t>
  </si>
  <si>
    <t xml:space="preserve">Személyi juttatások </t>
  </si>
  <si>
    <t>Dologi kiadások</t>
  </si>
  <si>
    <t>Pénzeszköz átadás</t>
  </si>
  <si>
    <t>Ellátottak juttatásai</t>
  </si>
  <si>
    <t xml:space="preserve">        Működési célú kiadások összesen:</t>
  </si>
  <si>
    <t>Tárgyi eszköz értékesítése</t>
  </si>
  <si>
    <t>Felhalmozási célú bevételek pénzmaradványból</t>
  </si>
  <si>
    <t xml:space="preserve">         Felhalmozási célú bevételek összesen:</t>
  </si>
  <si>
    <t>Felhalmozási célú kiadások</t>
  </si>
  <si>
    <t>Felhalmozási célú tartalékok (pályázati önrész)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</si>
  <si>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</si>
  <si>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</si>
  <si>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</si>
  <si>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</si>
  <si>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</si>
  <si>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</si>
  <si>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</si>
  <si>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Tárkány Község Önkormányzata könyvviteli mérlege 2019. év december 31.</t>
  </si>
  <si>
    <t>ESZKÖZÖK</t>
  </si>
  <si>
    <t>ezer Ft</t>
  </si>
  <si>
    <t>Sor-sz.</t>
  </si>
  <si>
    <t>Nyitó</t>
  </si>
  <si>
    <t>Záró</t>
  </si>
  <si>
    <t>A)</t>
  </si>
  <si>
    <t>Nemzeti vagyonba tartozó BEFEKTETETT ESZKÖZÖK ÖSSZ. (I.+……+IV/a)</t>
  </si>
  <si>
    <t>Immateriális javak összesen (1+….+6)</t>
  </si>
  <si>
    <t>Alapítás - 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</si>
  <si>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</si>
  <si>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</si>
  <si>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</si>
  <si>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</si>
  <si>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</si>
  <si>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Tárgyi eszközök összesen (7+…..+14)</t>
  </si>
  <si>
    <t>Ingatlanok és a kapcsolódó vagyoni értékű jogok</t>
  </si>
  <si>
    <t>8.</t>
  </si>
  <si>
    <t>Gépek, berendezések, felszerelések, járművek</t>
  </si>
  <si>
    <t>10.</t>
  </si>
  <si>
    <t>Tenyészállatok</t>
  </si>
  <si>
    <t>11.</t>
  </si>
  <si>
    <t>Beruházások, felújítások</t>
  </si>
  <si>
    <t>14.</t>
  </si>
  <si>
    <t>Tárgyi eszközök értékhelyesbítése</t>
  </si>
  <si>
    <t>III.</t>
  </si>
  <si>
    <t xml:space="preserve">Befektetett pénzügyi eszközök 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</si>
  <si>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</si>
  <si>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</si>
  <si>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</si>
  <si>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</si>
  <si>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</si>
  <si>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</si>
  <si>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Üzemeltetésre kezelésre átadott, koncesszióba, vagyonkezlésbe adott, illetve vagyonkezelésbe vett  eszközök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</si>
  <si>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</si>
  <si>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</si>
  <si>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</si>
  <si>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</si>
  <si>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koncesszióba, vagyonkezlésbe adott, illetve vagyonkezelésbe vett  eszközök értékhelyesbítése</t>
  </si>
  <si>
    <t>B)</t>
  </si>
  <si>
    <t xml:space="preserve">NEMZETI VAGYONBA TARTOZÓ FORGÓESZKÖZÖK </t>
  </si>
  <si>
    <t xml:space="preserve">Készletek </t>
  </si>
  <si>
    <t>Anyagok</t>
  </si>
  <si>
    <t>Befejezetlen termékek, félkész termékek</t>
  </si>
  <si>
    <t>Növendék-, hízó- és egyéb állat</t>
  </si>
  <si>
    <t>Késztermékek</t>
  </si>
  <si>
    <t>Áruk,betétdíjas göngyölegek,közvetített szolgáltatások és követelések fejében átvett eszközök, készletek</t>
  </si>
  <si>
    <t xml:space="preserve">Értékpapírok </t>
  </si>
  <si>
    <t>Egyéb részesedés</t>
  </si>
  <si>
    <t>Forgalmi célú hitelviszonyt megtestesítő értékpapírok</t>
  </si>
  <si>
    <t>C)</t>
  </si>
  <si>
    <t>PÉNZESZKÖZÖK</t>
  </si>
  <si>
    <t>Lekötött  bankbetétek</t>
  </si>
  <si>
    <t>Pénztárak, csekkek, betétkönyvek</t>
  </si>
  <si>
    <t>Valutapénztár</t>
  </si>
  <si>
    <t>Kincstáron kívüli forintszámlák</t>
  </si>
  <si>
    <t>Kincstárban vezetett forintszámlák</t>
  </si>
  <si>
    <t>D)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</si>
  <si>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</si>
  <si>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</si>
  <si>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</si>
  <si>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</si>
  <si>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</si>
  <si>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</si>
  <si>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</si>
  <si>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</si>
  <si>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</si>
  <si>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</si>
  <si>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</si>
  <si>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</si>
  <si>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</si>
  <si>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</si>
  <si>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>E)</t>
  </si>
  <si>
    <t xml:space="preserve">Egyéb sajátos eszközoldali elszámolások </t>
  </si>
  <si>
    <t>F)</t>
  </si>
  <si>
    <t>Aktív időbeli elhatárolások</t>
  </si>
  <si>
    <t>ESZKÖZÖK ÖSSZESEN (A+B)</t>
  </si>
  <si>
    <t>FORRÁSOK</t>
  </si>
  <si>
    <t>G)</t>
  </si>
  <si>
    <t>SAJÁT TŐKE ÖSSZESEN (1+2+3)</t>
  </si>
  <si>
    <t>Nemzeti vagyon induláskori értéke</t>
  </si>
  <si>
    <t>Nemzeti vagyon változásai</t>
  </si>
  <si>
    <t>Egyéb eszközök induláskori értéke</t>
  </si>
  <si>
    <t>Felhalmozott eredmény</t>
  </si>
  <si>
    <t>V.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</si>
  <si>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</si>
  <si>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</si>
  <si>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</si>
  <si>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</si>
  <si>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</si>
  <si>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</si>
  <si>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</si>
  <si>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</si>
  <si>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</si>
  <si>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</si>
  <si>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Működési célú kiadásokra</t>
  </si>
  <si>
    <t>Beruházásokra</t>
  </si>
  <si>
    <t>felújításokra</t>
  </si>
  <si>
    <t>Egyéb felhalmozási célú kiadásokra</t>
  </si>
  <si>
    <t>9.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</si>
  <si>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</si>
  <si>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</si>
  <si>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</si>
  <si>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</si>
  <si>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</si>
  <si>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</si>
  <si>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</si>
  <si>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</si>
  <si>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</si>
  <si>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FORRÁSOK (D+E+F)</t>
  </si>
  <si>
    <t>Tárkány Község Önkormányzata eredménykimutatása 2019. év december 31.</t>
  </si>
  <si>
    <t>Előző időszak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</si>
  <si>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</si>
  <si>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</si>
  <si>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</si>
  <si>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</si>
  <si>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</si>
  <si>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03 Tevékenység egyéb nettó eredményszemléletű bevételek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</si>
  <si>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</si>
  <si>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</si>
  <si>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</si>
  <si>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</si>
  <si>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</si>
  <si>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</si>
  <si>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</si>
  <si>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</si>
  <si>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</si>
  <si>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</si>
  <si>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</si>
  <si>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</si>
  <si>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</si>
  <si>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</si>
  <si>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</si>
  <si>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</si>
  <si>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</si>
  <si>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</si>
  <si>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</si>
  <si>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</si>
  <si>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</si>
  <si>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</si>
  <si>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</si>
  <si>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</si>
  <si>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</si>
  <si>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</si>
  <si>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</si>
  <si>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</si>
  <si>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</si>
  <si>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</si>
  <si>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</si>
  <si>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</si>
  <si>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</si>
  <si>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</si>
  <si>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</si>
  <si>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</si>
  <si>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</si>
  <si>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</si>
  <si>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</si>
  <si>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</si>
  <si>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</si>
  <si>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</si>
  <si>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</si>
  <si>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</si>
  <si>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</si>
  <si>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</si>
  <si>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15. számú melléklet a    4/2020.(VII.18.) önkormányzati rendelethez</t>
  </si>
  <si>
    <t>14. számú melléklet a    4/2020.(VII.18.) önkormányzati rendelethez</t>
  </si>
  <si>
    <t xml:space="preserve">13. számú melléklet a    4/2020. (VII.18.) önkormányzati rendelethez </t>
  </si>
  <si>
    <t xml:space="preserve">12. számú melléklet a    4/2020. (VII.18.) önkormányzati rendelethez </t>
  </si>
  <si>
    <t xml:space="preserve">11. számú melléklet a    4/2020. (VII.18.) önkormányzati rendelethez </t>
  </si>
  <si>
    <t>10. melléklet az    4/2020 (VII.18.) önkormányzati rendelethez</t>
  </si>
  <si>
    <t>9. melléklet az    4/2020 (VII.18.) önkormányzati rendelethez</t>
  </si>
  <si>
    <t>8. melléklet az  4/2020 (VII.18.) önkormányzati rendelethez</t>
  </si>
  <si>
    <t>7. melléklet az     4/2020 (VII.18.) önkormányzati rendelethez</t>
  </si>
  <si>
    <t>6. melléklet az   4/2020 (VII.18.)önkormányzati rendelethez</t>
  </si>
  <si>
    <t>5. melléklet az   4/2020.(VII.18.) önkormányzati rendelethez</t>
  </si>
  <si>
    <t>4. melléklet az    4 /2020.(VII.18.)  önkormányzati rendelethez</t>
  </si>
  <si>
    <t>3. melléklet az   4 /2020.(VII.18.) önkormányzati rendelethez</t>
  </si>
  <si>
    <t>2. melléklet az     4/2020.(VII.18.) önkormányzati rendelethez</t>
  </si>
  <si>
    <t>1. melléklet a   4 /2020.(VII.18.)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</si>
</sst>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_-* #,##0&quot; Ft&quot;_-;\-* #,##0&quot; Ft&quot;_-;_-* \-??&quot; Ft&quot;_-;_-@_-"/>
    <numFmt numFmtId="166" formatCode="_-* #,##0\ _F_t_-;\-* #,##0\ _F_t_-;_-* &quot;-&quot;??\ _F_t_-;_-@_-"/>
    <numFmt numFmtId="167" formatCode="_-* #,##0\ _F_t_-;\-* #,##0\ _F_t_-;_-* \-??\ _F_t_-;_-@_-"/>
    <numFmt numFmtId="168" formatCode="#,##0\ &quot;Ft&quot;"/>
    <numFmt numFmtId="169" formatCode="#,##0&quot; Ft&quot;"/>
    <numFmt numFmtId="170" formatCode="#,###"/>
    <numFmt numFmtId="171" formatCode="mmmm\ d\.;@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11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83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/>
    <xf numFmtId="0" fontId="0" fillId="0" borderId="0" xfId="0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Border="1"/>
    <xf numFmtId="0" fontId="4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6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/>
    <xf numFmtId="0" fontId="4" fillId="0" borderId="9" xfId="0" applyFont="1" applyBorder="1" applyAlignment="1">
      <alignment horizontal="center"/>
    </xf>
    <xf numFmtId="0" fontId="7" fillId="0" borderId="14" xfId="0" applyFont="1" applyBorder="1"/>
    <xf numFmtId="164" fontId="7" fillId="0" borderId="14" xfId="0" applyNumberFormat="1" applyFont="1" applyBorder="1"/>
    <xf numFmtId="0" fontId="4" fillId="0" borderId="14" xfId="0" applyFont="1" applyBorder="1"/>
    <xf numFmtId="164" fontId="4" fillId="0" borderId="10" xfId="0" applyNumberFormat="1" applyFont="1" applyFill="1" applyBorder="1"/>
    <xf numFmtId="164" fontId="4" fillId="0" borderId="14" xfId="0" applyNumberFormat="1" applyFont="1" applyFill="1" applyBorder="1"/>
    <xf numFmtId="164" fontId="4" fillId="0" borderId="15" xfId="0" applyNumberFormat="1" applyFont="1" applyFill="1" applyBorder="1"/>
    <xf numFmtId="0" fontId="4" fillId="0" borderId="14" xfId="0" applyFont="1" applyBorder="1" applyAlignment="1">
      <alignment horizontal="right"/>
    </xf>
    <xf numFmtId="164" fontId="4" fillId="0" borderId="14" xfId="0" applyNumberFormat="1" applyFont="1" applyBorder="1"/>
    <xf numFmtId="164" fontId="4" fillId="0" borderId="10" xfId="0" applyNumberFormat="1" applyFont="1" applyBorder="1"/>
    <xf numFmtId="164" fontId="4" fillId="0" borderId="15" xfId="0" applyNumberFormat="1" applyFont="1" applyBorder="1"/>
    <xf numFmtId="0" fontId="7" fillId="3" borderId="14" xfId="0" applyFont="1" applyFill="1" applyBorder="1" applyAlignment="1">
      <alignment wrapText="1"/>
    </xf>
    <xf numFmtId="164" fontId="7" fillId="3" borderId="14" xfId="0" applyNumberFormat="1" applyFont="1" applyFill="1" applyBorder="1"/>
    <xf numFmtId="0" fontId="8" fillId="0" borderId="0" xfId="0" applyFont="1" applyBorder="1" applyAlignment="1">
      <alignment horizontal="center"/>
    </xf>
    <xf numFmtId="164" fontId="7" fillId="0" borderId="14" xfId="0" applyNumberFormat="1" applyFont="1" applyFill="1" applyBorder="1"/>
    <xf numFmtId="0" fontId="10" fillId="0" borderId="14" xfId="0" applyFont="1" applyBorder="1"/>
    <xf numFmtId="164" fontId="10" fillId="0" borderId="10" xfId="0" applyNumberFormat="1" applyFont="1" applyBorder="1"/>
    <xf numFmtId="164" fontId="10" fillId="0" borderId="14" xfId="0" applyNumberFormat="1" applyFont="1" applyBorder="1"/>
    <xf numFmtId="164" fontId="10" fillId="0" borderId="15" xfId="0" applyNumberFormat="1" applyFont="1" applyBorder="1"/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7" fillId="0" borderId="14" xfId="0" applyFont="1" applyBorder="1" applyAlignment="1">
      <alignment wrapText="1"/>
    </xf>
    <xf numFmtId="0" fontId="6" fillId="0" borderId="14" xfId="0" applyFont="1" applyFill="1" applyBorder="1"/>
    <xf numFmtId="164" fontId="6" fillId="0" borderId="10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0" xfId="0" applyNumberFormat="1" applyFont="1" applyFill="1" applyBorder="1"/>
    <xf numFmtId="164" fontId="6" fillId="0" borderId="14" xfId="0" applyNumberFormat="1" applyFont="1" applyFill="1" applyBorder="1"/>
    <xf numFmtId="164" fontId="6" fillId="0" borderId="15" xfId="0" applyNumberFormat="1" applyFont="1" applyFill="1" applyBorder="1"/>
    <xf numFmtId="0" fontId="6" fillId="0" borderId="14" xfId="0" applyFont="1" applyBorder="1"/>
    <xf numFmtId="0" fontId="4" fillId="3" borderId="14" xfId="0" applyFont="1" applyFill="1" applyBorder="1"/>
    <xf numFmtId="164" fontId="4" fillId="3" borderId="10" xfId="0" applyNumberFormat="1" applyFont="1" applyFill="1" applyBorder="1"/>
    <xf numFmtId="164" fontId="4" fillId="3" borderId="14" xfId="0" applyNumberFormat="1" applyFont="1" applyFill="1" applyBorder="1"/>
    <xf numFmtId="164" fontId="4" fillId="3" borderId="15" xfId="0" applyNumberFormat="1" applyFont="1" applyFill="1" applyBorder="1"/>
    <xf numFmtId="0" fontId="11" fillId="0" borderId="14" xfId="0" applyFont="1" applyFill="1" applyBorder="1"/>
    <xf numFmtId="164" fontId="11" fillId="0" borderId="10" xfId="0" applyNumberFormat="1" applyFont="1" applyFill="1" applyBorder="1"/>
    <xf numFmtId="164" fontId="11" fillId="0" borderId="14" xfId="0" applyNumberFormat="1" applyFont="1" applyFill="1" applyBorder="1"/>
    <xf numFmtId="164" fontId="11" fillId="0" borderId="15" xfId="0" applyNumberFormat="1" applyFont="1" applyFill="1" applyBorder="1"/>
    <xf numFmtId="0" fontId="7" fillId="3" borderId="14" xfId="0" applyFont="1" applyFill="1" applyBorder="1"/>
    <xf numFmtId="0" fontId="4" fillId="0" borderId="16" xfId="0" applyFont="1" applyBorder="1" applyAlignment="1">
      <alignment horizontal="center"/>
    </xf>
    <xf numFmtId="0" fontId="6" fillId="0" borderId="17" xfId="0" applyFont="1" applyBorder="1"/>
    <xf numFmtId="164" fontId="6" fillId="0" borderId="17" xfId="0" applyNumberFormat="1" applyFont="1" applyBorder="1"/>
    <xf numFmtId="164" fontId="6" fillId="0" borderId="18" xfId="0" applyNumberFormat="1" applyFont="1" applyBorder="1"/>
    <xf numFmtId="164" fontId="6" fillId="0" borderId="19" xfId="0" applyNumberFormat="1" applyFont="1" applyBorder="1"/>
    <xf numFmtId="164" fontId="0" fillId="0" borderId="0" xfId="0" applyNumberFormat="1"/>
    <xf numFmtId="0" fontId="12" fillId="0" borderId="0" xfId="0" applyFont="1" applyBorder="1" applyAlignment="1">
      <alignment horizontal="center"/>
    </xf>
    <xf numFmtId="165" fontId="12" fillId="0" borderId="0" xfId="2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9" fillId="0" borderId="0" xfId="0" applyFont="1" applyBorder="1"/>
    <xf numFmtId="0" fontId="9" fillId="0" borderId="0" xfId="0" applyFont="1" applyFill="1" applyBorder="1" applyAlignment="1">
      <alignment horizontal="right"/>
    </xf>
    <xf numFmtId="0" fontId="0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4" fillId="0" borderId="20" xfId="0" applyFont="1" applyBorder="1"/>
    <xf numFmtId="0" fontId="4" fillId="0" borderId="21" xfId="0" applyFont="1" applyBorder="1"/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166" fontId="7" fillId="0" borderId="26" xfId="1" applyNumberFormat="1" applyFont="1" applyBorder="1" applyAlignment="1">
      <alignment horizontal="right"/>
    </xf>
    <xf numFmtId="166" fontId="7" fillId="0" borderId="25" xfId="1" applyNumberFormat="1" applyFont="1" applyBorder="1" applyAlignment="1">
      <alignment horizontal="right"/>
    </xf>
    <xf numFmtId="166" fontId="7" fillId="0" borderId="27" xfId="1" applyNumberFormat="1" applyFont="1" applyBorder="1" applyAlignment="1">
      <alignment horizontal="right"/>
    </xf>
    <xf numFmtId="0" fontId="9" fillId="0" borderId="0" xfId="0" applyFont="1"/>
    <xf numFmtId="0" fontId="4" fillId="0" borderId="25" xfId="0" applyFont="1" applyBorder="1" applyAlignment="1">
      <alignment horizontal="center"/>
    </xf>
    <xf numFmtId="166" fontId="4" fillId="0" borderId="26" xfId="1" applyNumberFormat="1" applyFont="1" applyBorder="1" applyAlignment="1">
      <alignment horizontal="right"/>
    </xf>
    <xf numFmtId="166" fontId="4" fillId="0" borderId="25" xfId="1" applyNumberFormat="1" applyFont="1" applyBorder="1" applyAlignment="1">
      <alignment horizontal="right"/>
    </xf>
    <xf numFmtId="166" fontId="4" fillId="0" borderId="27" xfId="1" applyNumberFormat="1" applyFont="1" applyBorder="1" applyAlignment="1">
      <alignment horizontal="right"/>
    </xf>
    <xf numFmtId="0" fontId="7" fillId="0" borderId="25" xfId="0" applyFont="1" applyFill="1" applyBorder="1" applyAlignment="1">
      <alignment horizontal="left"/>
    </xf>
    <xf numFmtId="0" fontId="7" fillId="0" borderId="25" xfId="0" applyFont="1" applyFill="1" applyBorder="1"/>
    <xf numFmtId="0" fontId="7" fillId="0" borderId="25" xfId="0" applyFont="1" applyBorder="1"/>
    <xf numFmtId="0" fontId="4" fillId="0" borderId="25" xfId="0" applyFont="1" applyFill="1" applyBorder="1"/>
    <xf numFmtId="0" fontId="4" fillId="0" borderId="25" xfId="0" applyFont="1" applyBorder="1"/>
    <xf numFmtId="166" fontId="7" fillId="0" borderId="26" xfId="0" applyNumberFormat="1" applyFont="1" applyBorder="1"/>
    <xf numFmtId="166" fontId="7" fillId="0" borderId="25" xfId="0" applyNumberFormat="1" applyFont="1" applyBorder="1"/>
    <xf numFmtId="166" fontId="7" fillId="0" borderId="27" xfId="0" applyNumberFormat="1" applyFont="1" applyBorder="1"/>
    <xf numFmtId="0" fontId="13" fillId="0" borderId="25" xfId="0" applyFont="1" applyBorder="1" applyAlignment="1">
      <alignment horizontal="center"/>
    </xf>
    <xf numFmtId="0" fontId="13" fillId="4" borderId="25" xfId="0" applyFont="1" applyFill="1" applyBorder="1" applyAlignment="1">
      <alignment horizontal="left"/>
    </xf>
    <xf numFmtId="166" fontId="13" fillId="4" borderId="26" xfId="0" applyNumberFormat="1" applyFont="1" applyFill="1" applyBorder="1"/>
    <xf numFmtId="166" fontId="13" fillId="4" borderId="25" xfId="0" applyNumberFormat="1" applyFont="1" applyFill="1" applyBorder="1"/>
    <xf numFmtId="166" fontId="13" fillId="4" borderId="27" xfId="0" applyNumberFormat="1" applyFont="1" applyFill="1" applyBorder="1"/>
    <xf numFmtId="0" fontId="15" fillId="0" borderId="0" xfId="0" applyFont="1"/>
    <xf numFmtId="166" fontId="7" fillId="4" borderId="26" xfId="0" applyNumberFormat="1" applyFont="1" applyFill="1" applyBorder="1"/>
    <xf numFmtId="166" fontId="7" fillId="4" borderId="25" xfId="0" applyNumberFormat="1" applyFont="1" applyFill="1" applyBorder="1"/>
    <xf numFmtId="166" fontId="7" fillId="4" borderId="27" xfId="0" applyNumberFormat="1" applyFont="1" applyFill="1" applyBorder="1"/>
    <xf numFmtId="0" fontId="13" fillId="0" borderId="24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66" fontId="13" fillId="0" borderId="26" xfId="0" applyNumberFormat="1" applyFont="1" applyFill="1" applyBorder="1"/>
    <xf numFmtId="166" fontId="13" fillId="0" borderId="25" xfId="0" applyNumberFormat="1" applyFont="1" applyFill="1" applyBorder="1"/>
    <xf numFmtId="166" fontId="13" fillId="0" borderId="27" xfId="0" applyNumberFormat="1" applyFont="1" applyFill="1" applyBorder="1"/>
    <xf numFmtId="166" fontId="13" fillId="0" borderId="26" xfId="0" applyNumberFormat="1" applyFont="1" applyBorder="1"/>
    <xf numFmtId="166" fontId="13" fillId="0" borderId="25" xfId="0" applyNumberFormat="1" applyFont="1" applyBorder="1"/>
    <xf numFmtId="166" fontId="13" fillId="0" borderId="27" xfId="0" applyNumberFormat="1" applyFont="1" applyBorder="1"/>
    <xf numFmtId="0" fontId="13" fillId="0" borderId="25" xfId="0" applyFont="1" applyBorder="1" applyAlignment="1">
      <alignment horizontal="left"/>
    </xf>
    <xf numFmtId="166" fontId="9" fillId="0" borderId="0" xfId="0" applyNumberFormat="1" applyFont="1"/>
    <xf numFmtId="166" fontId="0" fillId="0" borderId="0" xfId="0" applyNumberFormat="1"/>
    <xf numFmtId="41" fontId="7" fillId="0" borderId="26" xfId="0" applyNumberFormat="1" applyFont="1" applyFill="1" applyBorder="1" applyAlignment="1">
      <alignment horizontal="center"/>
    </xf>
    <xf numFmtId="41" fontId="7" fillId="0" borderId="25" xfId="0" applyNumberFormat="1" applyFont="1" applyFill="1" applyBorder="1" applyAlignment="1">
      <alignment horizontal="center"/>
    </xf>
    <xf numFmtId="41" fontId="7" fillId="0" borderId="27" xfId="0" applyNumberFormat="1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41" fontId="7" fillId="0" borderId="32" xfId="0" applyNumberFormat="1" applyFont="1" applyFill="1" applyBorder="1" applyAlignment="1">
      <alignment horizontal="center"/>
    </xf>
    <xf numFmtId="41" fontId="7" fillId="0" borderId="31" xfId="0" applyNumberFormat="1" applyFont="1" applyFill="1" applyBorder="1" applyAlignment="1">
      <alignment horizontal="center"/>
    </xf>
    <xf numFmtId="41" fontId="7" fillId="0" borderId="33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Fill="1" applyBorder="1"/>
    <xf numFmtId="0" fontId="16" fillId="0" borderId="0" xfId="0" applyFont="1" applyBorder="1"/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67" fontId="4" fillId="0" borderId="10" xfId="1" applyNumberFormat="1" applyFont="1" applyFill="1" applyBorder="1" applyAlignment="1" applyProtection="1">
      <alignment horizontal="right"/>
    </xf>
    <xf numFmtId="167" fontId="4" fillId="0" borderId="14" xfId="1" applyNumberFormat="1" applyFont="1" applyFill="1" applyBorder="1" applyAlignment="1" applyProtection="1">
      <alignment horizontal="right"/>
    </xf>
    <xf numFmtId="167" fontId="4" fillId="0" borderId="15" xfId="1" applyNumberFormat="1" applyFont="1" applyFill="1" applyBorder="1" applyAlignment="1" applyProtection="1">
      <alignment horizontal="right"/>
    </xf>
    <xf numFmtId="167" fontId="17" fillId="3" borderId="10" xfId="1" applyNumberFormat="1" applyFont="1" applyFill="1" applyBorder="1" applyAlignment="1" applyProtection="1">
      <alignment horizontal="right"/>
    </xf>
    <xf numFmtId="167" fontId="17" fillId="3" borderId="14" xfId="1" applyNumberFormat="1" applyFont="1" applyFill="1" applyBorder="1" applyAlignment="1" applyProtection="1">
      <alignment horizontal="right"/>
    </xf>
    <xf numFmtId="167" fontId="17" fillId="3" borderId="15" xfId="1" applyNumberFormat="1" applyFont="1" applyFill="1" applyBorder="1" applyAlignment="1" applyProtection="1">
      <alignment horizontal="right"/>
    </xf>
    <xf numFmtId="0" fontId="5" fillId="0" borderId="9" xfId="0" applyFont="1" applyBorder="1" applyAlignment="1">
      <alignment horizontal="center"/>
    </xf>
    <xf numFmtId="167" fontId="16" fillId="0" borderId="10" xfId="0" applyNumberFormat="1" applyFont="1" applyBorder="1"/>
    <xf numFmtId="167" fontId="16" fillId="0" borderId="14" xfId="0" applyNumberFormat="1" applyFont="1" applyBorder="1"/>
    <xf numFmtId="167" fontId="16" fillId="0" borderId="15" xfId="0" applyNumberFormat="1" applyFont="1" applyBorder="1"/>
    <xf numFmtId="0" fontId="16" fillId="0" borderId="9" xfId="0" applyFont="1" applyBorder="1" applyAlignment="1">
      <alignment horizontal="center"/>
    </xf>
    <xf numFmtId="167" fontId="17" fillId="0" borderId="10" xfId="1" applyNumberFormat="1" applyFont="1" applyFill="1" applyBorder="1" applyAlignment="1" applyProtection="1">
      <alignment horizontal="right"/>
    </xf>
    <xf numFmtId="167" fontId="17" fillId="0" borderId="14" xfId="1" applyNumberFormat="1" applyFont="1" applyFill="1" applyBorder="1" applyAlignment="1" applyProtection="1">
      <alignment horizontal="right"/>
    </xf>
    <xf numFmtId="167" fontId="17" fillId="0" borderId="15" xfId="1" applyNumberFormat="1" applyFont="1" applyFill="1" applyBorder="1" applyAlignment="1" applyProtection="1">
      <alignment horizontal="right"/>
    </xf>
    <xf numFmtId="167" fontId="16" fillId="0" borderId="10" xfId="1" applyNumberFormat="1" applyFont="1" applyFill="1" applyBorder="1" applyAlignment="1" applyProtection="1">
      <alignment horizontal="right"/>
    </xf>
    <xf numFmtId="167" fontId="16" fillId="0" borderId="14" xfId="1" applyNumberFormat="1" applyFont="1" applyFill="1" applyBorder="1" applyAlignment="1" applyProtection="1">
      <alignment horizontal="right"/>
    </xf>
    <xf numFmtId="167" fontId="16" fillId="0" borderId="15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167" fontId="16" fillId="0" borderId="10" xfId="1" applyNumberFormat="1" applyFont="1" applyFill="1" applyBorder="1" applyAlignment="1" applyProtection="1"/>
    <xf numFmtId="167" fontId="16" fillId="0" borderId="14" xfId="1" applyNumberFormat="1" applyFont="1" applyFill="1" applyBorder="1" applyAlignment="1" applyProtection="1"/>
    <xf numFmtId="167" fontId="16" fillId="0" borderId="15" xfId="1" applyNumberFormat="1" applyFont="1" applyFill="1" applyBorder="1" applyAlignment="1" applyProtection="1"/>
    <xf numFmtId="0" fontId="17" fillId="0" borderId="9" xfId="0" applyFont="1" applyBorder="1" applyAlignment="1">
      <alignment horizontal="center"/>
    </xf>
    <xf numFmtId="0" fontId="16" fillId="0" borderId="14" xfId="0" applyFont="1" applyFill="1" applyBorder="1"/>
    <xf numFmtId="0" fontId="4" fillId="0" borderId="14" xfId="0" applyFont="1" applyBorder="1" applyAlignment="1">
      <alignment horizontal="left"/>
    </xf>
    <xf numFmtId="0" fontId="4" fillId="0" borderId="10" xfId="0" applyFont="1" applyBorder="1"/>
    <xf numFmtId="0" fontId="4" fillId="0" borderId="15" xfId="0" applyFont="1" applyBorder="1"/>
    <xf numFmtId="0" fontId="16" fillId="0" borderId="34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center"/>
    </xf>
    <xf numFmtId="167" fontId="16" fillId="0" borderId="32" xfId="1" applyNumberFormat="1" applyFont="1" applyFill="1" applyBorder="1" applyAlignment="1" applyProtection="1">
      <alignment horizontal="right"/>
    </xf>
    <xf numFmtId="167" fontId="16" fillId="0" borderId="41" xfId="1" applyNumberFormat="1" applyFont="1" applyFill="1" applyBorder="1" applyAlignment="1" applyProtection="1">
      <alignment horizontal="right"/>
    </xf>
    <xf numFmtId="167" fontId="16" fillId="0" borderId="33" xfId="1" applyNumberFormat="1" applyFont="1" applyFill="1" applyBorder="1" applyAlignment="1" applyProtection="1">
      <alignment horizontal="right"/>
    </xf>
    <xf numFmtId="0" fontId="16" fillId="0" borderId="42" xfId="0" applyFont="1" applyBorder="1" applyAlignment="1"/>
    <xf numFmtId="0" fontId="17" fillId="0" borderId="42" xfId="0" applyFont="1" applyBorder="1" applyAlignment="1"/>
    <xf numFmtId="0" fontId="16" fillId="0" borderId="20" xfId="0" applyFont="1" applyBorder="1" applyAlignment="1"/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6" fillId="0" borderId="25" xfId="0" applyFont="1" applyBorder="1"/>
    <xf numFmtId="0" fontId="16" fillId="0" borderId="26" xfId="0" applyFont="1" applyBorder="1" applyAlignment="1">
      <alignment horizontal="center" wrapText="1"/>
    </xf>
    <xf numFmtId="0" fontId="16" fillId="0" borderId="25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16" fillId="0" borderId="25" xfId="0" applyFont="1" applyBorder="1" applyAlignment="1">
      <alignment horizontal="left"/>
    </xf>
    <xf numFmtId="41" fontId="16" fillId="0" borderId="26" xfId="0" applyNumberFormat="1" applyFont="1" applyBorder="1" applyAlignment="1">
      <alignment horizontal="left"/>
    </xf>
    <xf numFmtId="41" fontId="16" fillId="0" borderId="25" xfId="0" applyNumberFormat="1" applyFont="1" applyBorder="1" applyAlignment="1">
      <alignment horizontal="left"/>
    </xf>
    <xf numFmtId="41" fontId="16" fillId="0" borderId="27" xfId="0" applyNumberFormat="1" applyFont="1" applyBorder="1" applyAlignment="1">
      <alignment horizontal="left"/>
    </xf>
    <xf numFmtId="41" fontId="4" fillId="0" borderId="26" xfId="0" applyNumberFormat="1" applyFont="1" applyBorder="1"/>
    <xf numFmtId="41" fontId="4" fillId="0" borderId="25" xfId="0" applyNumberFormat="1" applyFont="1" applyBorder="1"/>
    <xf numFmtId="41" fontId="4" fillId="0" borderId="27" xfId="0" applyNumberFormat="1" applyFont="1" applyBorder="1"/>
    <xf numFmtId="0" fontId="4" fillId="0" borderId="25" xfId="0" applyFont="1" applyBorder="1" applyAlignment="1">
      <alignment wrapText="1"/>
    </xf>
    <xf numFmtId="41" fontId="4" fillId="0" borderId="26" xfId="0" applyNumberFormat="1" applyFont="1" applyBorder="1" applyAlignment="1"/>
    <xf numFmtId="41" fontId="4" fillId="0" borderId="25" xfId="0" applyNumberFormat="1" applyFont="1" applyBorder="1" applyAlignment="1"/>
    <xf numFmtId="41" fontId="4" fillId="0" borderId="27" xfId="0" applyNumberFormat="1" applyFont="1" applyBorder="1" applyAlignment="1"/>
    <xf numFmtId="0" fontId="17" fillId="0" borderId="25" xfId="0" applyFont="1" applyBorder="1"/>
    <xf numFmtId="41" fontId="17" fillId="0" borderId="26" xfId="0" applyNumberFormat="1" applyFont="1" applyBorder="1"/>
    <xf numFmtId="41" fontId="17" fillId="0" borderId="25" xfId="0" applyNumberFormat="1" applyFont="1" applyBorder="1"/>
    <xf numFmtId="41" fontId="17" fillId="0" borderId="27" xfId="0" applyNumberFormat="1" applyFont="1" applyBorder="1"/>
    <xf numFmtId="0" fontId="17" fillId="0" borderId="25" xfId="0" applyFont="1" applyFill="1" applyBorder="1"/>
    <xf numFmtId="41" fontId="17" fillId="0" borderId="26" xfId="0" applyNumberFormat="1" applyFont="1" applyFill="1" applyBorder="1"/>
    <xf numFmtId="41" fontId="17" fillId="0" borderId="25" xfId="0" applyNumberFormat="1" applyFont="1" applyFill="1" applyBorder="1"/>
    <xf numFmtId="41" fontId="17" fillId="0" borderId="27" xfId="0" applyNumberFormat="1" applyFont="1" applyFill="1" applyBorder="1"/>
    <xf numFmtId="3" fontId="17" fillId="0" borderId="25" xfId="0" applyNumberFormat="1" applyFont="1" applyBorder="1"/>
    <xf numFmtId="41" fontId="16" fillId="0" borderId="26" xfId="0" applyNumberFormat="1" applyFont="1" applyFill="1" applyBorder="1"/>
    <xf numFmtId="41" fontId="16" fillId="0" borderId="25" xfId="0" applyNumberFormat="1" applyFont="1" applyFill="1" applyBorder="1"/>
    <xf numFmtId="41" fontId="16" fillId="0" borderId="27" xfId="0" applyNumberFormat="1" applyFont="1" applyFill="1" applyBorder="1"/>
    <xf numFmtId="3" fontId="16" fillId="0" borderId="25" xfId="0" applyNumberFormat="1" applyFont="1" applyBorder="1" applyAlignment="1">
      <alignment horizontal="left"/>
    </xf>
    <xf numFmtId="41" fontId="16" fillId="0" borderId="26" xfId="0" applyNumberFormat="1" applyFont="1" applyFill="1" applyBorder="1" applyAlignment="1">
      <alignment horizontal="left"/>
    </xf>
    <xf numFmtId="41" fontId="16" fillId="0" borderId="25" xfId="0" applyNumberFormat="1" applyFont="1" applyFill="1" applyBorder="1" applyAlignment="1">
      <alignment horizontal="left"/>
    </xf>
    <xf numFmtId="41" fontId="16" fillId="0" borderId="27" xfId="0" applyNumberFormat="1" applyFont="1" applyFill="1" applyBorder="1" applyAlignment="1">
      <alignment horizontal="left"/>
    </xf>
    <xf numFmtId="168" fontId="16" fillId="0" borderId="25" xfId="0" applyNumberFormat="1" applyFont="1" applyBorder="1"/>
    <xf numFmtId="0" fontId="16" fillId="0" borderId="31" xfId="0" applyFont="1" applyBorder="1"/>
    <xf numFmtId="41" fontId="16" fillId="0" borderId="32" xfId="0" applyNumberFormat="1" applyFont="1" applyBorder="1"/>
    <xf numFmtId="41" fontId="16" fillId="0" borderId="31" xfId="0" applyNumberFormat="1" applyFont="1" applyBorder="1"/>
    <xf numFmtId="41" fontId="16" fillId="0" borderId="33" xfId="0" applyNumberFormat="1" applyFont="1" applyBorder="1"/>
    <xf numFmtId="0" fontId="12" fillId="0" borderId="0" xfId="0" applyFont="1"/>
    <xf numFmtId="0" fontId="17" fillId="0" borderId="0" xfId="0" applyFont="1" applyFill="1" applyBorder="1"/>
    <xf numFmtId="0" fontId="1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67" fontId="4" fillId="0" borderId="10" xfId="1" applyNumberFormat="1" applyFont="1" applyFill="1" applyBorder="1" applyAlignment="1" applyProtection="1">
      <alignment horizontal="right" vertical="center"/>
    </xf>
    <xf numFmtId="167" fontId="4" fillId="0" borderId="14" xfId="1" applyNumberFormat="1" applyFont="1" applyFill="1" applyBorder="1" applyAlignment="1" applyProtection="1">
      <alignment horizontal="right" vertical="center"/>
    </xf>
    <xf numFmtId="167" fontId="4" fillId="0" borderId="15" xfId="1" applyNumberFormat="1" applyFont="1" applyFill="1" applyBorder="1" applyAlignment="1" applyProtection="1">
      <alignment horizontal="right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0" borderId="14" xfId="0" applyFont="1" applyFill="1" applyBorder="1"/>
    <xf numFmtId="41" fontId="4" fillId="0" borderId="10" xfId="0" applyNumberFormat="1" applyFont="1" applyBorder="1" applyAlignment="1">
      <alignment horizontal="right"/>
    </xf>
    <xf numFmtId="41" fontId="4" fillId="0" borderId="14" xfId="0" applyNumberFormat="1" applyFont="1" applyBorder="1" applyAlignment="1">
      <alignment horizontal="right"/>
    </xf>
    <xf numFmtId="41" fontId="4" fillId="0" borderId="15" xfId="0" applyNumberFormat="1" applyFont="1" applyBorder="1" applyAlignment="1">
      <alignment horizontal="right"/>
    </xf>
    <xf numFmtId="41" fontId="0" fillId="0" borderId="10" xfId="0" applyNumberFormat="1" applyFont="1" applyBorder="1" applyAlignment="1">
      <alignment horizontal="right"/>
    </xf>
    <xf numFmtId="41" fontId="0" fillId="0" borderId="14" xfId="0" applyNumberFormat="1" applyFont="1" applyBorder="1" applyAlignment="1">
      <alignment horizontal="right"/>
    </xf>
    <xf numFmtId="41" fontId="0" fillId="0" borderId="15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9" xfId="0" applyBorder="1" applyAlignment="1">
      <alignment horizontal="right"/>
    </xf>
    <xf numFmtId="0" fontId="18" fillId="0" borderId="0" xfId="0" applyFont="1"/>
    <xf numFmtId="0" fontId="15" fillId="0" borderId="0" xfId="0" applyFont="1" applyFill="1" applyAlignment="1"/>
    <xf numFmtId="0" fontId="7" fillId="0" borderId="0" xfId="0" applyFont="1"/>
    <xf numFmtId="0" fontId="7" fillId="0" borderId="0" xfId="0" applyFont="1" applyAlignment="1"/>
    <xf numFmtId="0" fontId="7" fillId="0" borderId="0" xfId="0" applyFont="1" applyFill="1" applyAlignment="1"/>
    <xf numFmtId="0" fontId="19" fillId="0" borderId="25" xfId="0" applyFont="1" applyBorder="1"/>
    <xf numFmtId="0" fontId="0" fillId="0" borderId="29" xfId="0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0" xfId="0" applyFont="1" applyBorder="1"/>
    <xf numFmtId="164" fontId="19" fillId="0" borderId="50" xfId="1" applyNumberFormat="1" applyFont="1" applyBorder="1"/>
    <xf numFmtId="0" fontId="19" fillId="0" borderId="51" xfId="0" applyFont="1" applyFill="1" applyBorder="1"/>
    <xf numFmtId="0" fontId="21" fillId="0" borderId="51" xfId="0" applyFont="1" applyBorder="1" applyAlignment="1">
      <alignment horizontal="left" vertical="center" wrapText="1"/>
    </xf>
    <xf numFmtId="164" fontId="19" fillId="0" borderId="50" xfId="1" applyNumberFormat="1" applyFont="1" applyFill="1" applyBorder="1"/>
    <xf numFmtId="0" fontId="19" fillId="0" borderId="50" xfId="0" applyFont="1" applyFill="1" applyBorder="1" applyAlignment="1">
      <alignment horizontal="center"/>
    </xf>
    <xf numFmtId="0" fontId="21" fillId="0" borderId="0" xfId="0" applyFont="1" applyBorder="1" applyAlignment="1">
      <alignment horizontal="left" vertical="center" wrapText="1"/>
    </xf>
    <xf numFmtId="0" fontId="19" fillId="0" borderId="0" xfId="0" applyFont="1" applyFill="1" applyBorder="1"/>
    <xf numFmtId="0" fontId="19" fillId="0" borderId="0" xfId="0" applyFont="1" applyFill="1" applyBorder="1" applyAlignment="1">
      <alignment wrapText="1"/>
    </xf>
    <xf numFmtId="49" fontId="19" fillId="0" borderId="0" xfId="0" applyNumberFormat="1" applyFont="1" applyFill="1" applyBorder="1"/>
    <xf numFmtId="0" fontId="20" fillId="5" borderId="28" xfId="0" applyFont="1" applyFill="1" applyBorder="1"/>
    <xf numFmtId="164" fontId="20" fillId="5" borderId="25" xfId="1" applyNumberFormat="1" applyFont="1" applyFill="1" applyBorder="1"/>
    <xf numFmtId="164" fontId="20" fillId="5" borderId="25" xfId="1" applyNumberFormat="1" applyFont="1" applyFill="1" applyBorder="1" applyAlignment="1">
      <alignment horizontal="center"/>
    </xf>
    <xf numFmtId="0" fontId="20" fillId="0" borderId="46" xfId="0" applyFont="1" applyFill="1" applyBorder="1" applyAlignment="1">
      <alignment horizontal="center"/>
    </xf>
    <xf numFmtId="0" fontId="20" fillId="4" borderId="28" xfId="0" applyFont="1" applyFill="1" applyBorder="1"/>
    <xf numFmtId="164" fontId="19" fillId="4" borderId="25" xfId="0" applyNumberFormat="1" applyFont="1" applyFill="1" applyBorder="1"/>
    <xf numFmtId="0" fontId="19" fillId="0" borderId="46" xfId="0" applyFont="1" applyFill="1" applyBorder="1"/>
    <xf numFmtId="0" fontId="19" fillId="0" borderId="50" xfId="0" applyFont="1" applyFill="1" applyBorder="1"/>
    <xf numFmtId="0" fontId="20" fillId="5" borderId="43" xfId="0" applyFont="1" applyFill="1" applyBorder="1"/>
    <xf numFmtId="0" fontId="19" fillId="5" borderId="43" xfId="0" applyFont="1" applyFill="1" applyBorder="1"/>
    <xf numFmtId="164" fontId="20" fillId="5" borderId="46" xfId="1" applyNumberFormat="1" applyFont="1" applyFill="1" applyBorder="1"/>
    <xf numFmtId="0" fontId="22" fillId="0" borderId="0" xfId="0" applyFont="1" applyBorder="1"/>
    <xf numFmtId="0" fontId="22" fillId="0" borderId="0" xfId="0" applyFont="1" applyFill="1" applyBorder="1"/>
    <xf numFmtId="164" fontId="19" fillId="0" borderId="50" xfId="1" quotePrefix="1" applyNumberFormat="1" applyFont="1" applyBorder="1"/>
    <xf numFmtId="0" fontId="20" fillId="5" borderId="52" xfId="0" applyFont="1" applyFill="1" applyBorder="1"/>
    <xf numFmtId="164" fontId="20" fillId="5" borderId="31" xfId="1" applyNumberFormat="1" applyFont="1" applyFill="1" applyBorder="1"/>
    <xf numFmtId="0" fontId="20" fillId="5" borderId="28" xfId="0" applyFont="1" applyFill="1" applyBorder="1" applyAlignment="1">
      <alignment horizontal="left" indent="2"/>
    </xf>
    <xf numFmtId="0" fontId="20" fillId="6" borderId="53" xfId="0" applyFont="1" applyFill="1" applyBorder="1"/>
    <xf numFmtId="164" fontId="20" fillId="6" borderId="54" xfId="0" applyNumberFormat="1" applyFont="1" applyFill="1" applyBorder="1"/>
    <xf numFmtId="0" fontId="19" fillId="0" borderId="55" xfId="0" applyFont="1" applyFill="1" applyBorder="1" applyAlignment="1">
      <alignment horizontal="center"/>
    </xf>
    <xf numFmtId="0" fontId="4" fillId="0" borderId="56" xfId="0" applyFont="1" applyBorder="1"/>
    <xf numFmtId="0" fontId="4" fillId="0" borderId="0" xfId="0" applyFont="1" applyFill="1"/>
    <xf numFmtId="0" fontId="20" fillId="0" borderId="55" xfId="0" applyFont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0" fontId="0" fillId="0" borderId="29" xfId="0" applyBorder="1" applyAlignment="1"/>
    <xf numFmtId="0" fontId="20" fillId="0" borderId="25" xfId="0" applyFont="1" applyFill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20" fillId="5" borderId="25" xfId="0" applyFont="1" applyFill="1" applyBorder="1"/>
    <xf numFmtId="0" fontId="19" fillId="0" borderId="24" xfId="0" applyFont="1" applyBorder="1" applyAlignment="1">
      <alignment horizontal="center"/>
    </xf>
    <xf numFmtId="0" fontId="19" fillId="0" borderId="25" xfId="0" applyFont="1" applyFill="1" applyBorder="1"/>
    <xf numFmtId="164" fontId="19" fillId="0" borderId="25" xfId="1" applyNumberFormat="1" applyFont="1" applyBorder="1" applyAlignment="1">
      <alignment horizontal="center"/>
    </xf>
    <xf numFmtId="0" fontId="19" fillId="0" borderId="30" xfId="0" applyFont="1" applyFill="1" applyBorder="1" applyAlignment="1">
      <alignment horizontal="center"/>
    </xf>
    <xf numFmtId="0" fontId="20" fillId="6" borderId="31" xfId="0" applyFont="1" applyFill="1" applyBorder="1"/>
    <xf numFmtId="164" fontId="20" fillId="6" borderId="31" xfId="0" applyNumberFormat="1" applyFont="1" applyFill="1" applyBorder="1" applyAlignment="1">
      <alignment horizontal="center"/>
    </xf>
    <xf numFmtId="164" fontId="23" fillId="0" borderId="0" xfId="1" applyNumberFormat="1" applyFont="1" applyBorder="1"/>
    <xf numFmtId="0" fontId="20" fillId="5" borderId="25" xfId="0" applyFont="1" applyFill="1" applyBorder="1" applyAlignment="1">
      <alignment horizontal="center"/>
    </xf>
    <xf numFmtId="0" fontId="20" fillId="0" borderId="25" xfId="0" applyFont="1" applyFill="1" applyBorder="1"/>
    <xf numFmtId="0" fontId="19" fillId="0" borderId="58" xfId="0" applyFont="1" applyFill="1" applyBorder="1" applyAlignment="1">
      <alignment horizontal="center"/>
    </xf>
    <xf numFmtId="164" fontId="20" fillId="6" borderId="65" xfId="0" applyNumberFormat="1" applyFont="1" applyFill="1" applyBorder="1"/>
    <xf numFmtId="0" fontId="23" fillId="0" borderId="0" xfId="0" applyFont="1" applyFill="1" applyBorder="1" applyAlignment="1">
      <alignment horizontal="center"/>
    </xf>
    <xf numFmtId="0" fontId="0" fillId="0" borderId="0" xfId="0" applyFill="1"/>
    <xf numFmtId="169" fontId="0" fillId="0" borderId="0" xfId="0" applyNumberFormat="1"/>
    <xf numFmtId="0" fontId="6" fillId="0" borderId="0" xfId="0" applyFont="1" applyBorder="1" applyAlignment="1">
      <alignment horizontal="center"/>
    </xf>
    <xf numFmtId="169" fontId="9" fillId="0" borderId="0" xfId="0" applyNumberFormat="1" applyFont="1"/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0" xfId="0" applyFont="1" applyAlignment="1">
      <alignment horizontal="center"/>
    </xf>
    <xf numFmtId="0" fontId="0" fillId="0" borderId="0" xfId="0" applyAlignment="1"/>
    <xf numFmtId="0" fontId="16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3" fontId="4" fillId="0" borderId="25" xfId="0" applyNumberFormat="1" applyFont="1" applyBorder="1"/>
    <xf numFmtId="3" fontId="4" fillId="0" borderId="26" xfId="0" applyNumberFormat="1" applyFont="1" applyBorder="1"/>
    <xf numFmtId="3" fontId="4" fillId="0" borderId="67" xfId="0" applyNumberFormat="1" applyFont="1" applyFill="1" applyBorder="1"/>
    <xf numFmtId="3" fontId="4" fillId="0" borderId="25" xfId="0" applyNumberFormat="1" applyFont="1" applyFill="1" applyBorder="1"/>
    <xf numFmtId="3" fontId="4" fillId="0" borderId="26" xfId="0" applyNumberFormat="1" applyFont="1" applyFill="1" applyBorder="1"/>
    <xf numFmtId="0" fontId="4" fillId="0" borderId="25" xfId="0" applyFont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5" fillId="0" borderId="24" xfId="0" applyFont="1" applyBorder="1" applyAlignment="1">
      <alignment horizontal="center"/>
    </xf>
    <xf numFmtId="0" fontId="16" fillId="0" borderId="25" xfId="0" applyFont="1" applyFill="1" applyBorder="1"/>
    <xf numFmtId="3" fontId="16" fillId="0" borderId="25" xfId="0" applyNumberFormat="1" applyFont="1" applyFill="1" applyBorder="1"/>
    <xf numFmtId="3" fontId="16" fillId="0" borderId="26" xfId="0" applyNumberFormat="1" applyFont="1" applyFill="1" applyBorder="1"/>
    <xf numFmtId="3" fontId="16" fillId="0" borderId="67" xfId="0" applyNumberFormat="1" applyFont="1" applyFill="1" applyBorder="1"/>
    <xf numFmtId="3" fontId="0" fillId="0" borderId="0" xfId="0" applyNumberFormat="1"/>
    <xf numFmtId="3" fontId="17" fillId="0" borderId="25" xfId="0" applyNumberFormat="1" applyFont="1" applyFill="1" applyBorder="1"/>
    <xf numFmtId="3" fontId="17" fillId="0" borderId="26" xfId="0" applyNumberFormat="1" applyFont="1" applyFill="1" applyBorder="1"/>
    <xf numFmtId="3" fontId="17" fillId="0" borderId="67" xfId="0" applyNumberFormat="1" applyFont="1" applyFill="1" applyBorder="1"/>
    <xf numFmtId="0" fontId="17" fillId="0" borderId="46" xfId="0" applyFont="1" applyFill="1" applyBorder="1"/>
    <xf numFmtId="3" fontId="17" fillId="0" borderId="46" xfId="0" applyNumberFormat="1" applyFont="1" applyFill="1" applyBorder="1"/>
    <xf numFmtId="3" fontId="17" fillId="0" borderId="44" xfId="0" applyNumberFormat="1" applyFont="1" applyFill="1" applyBorder="1"/>
    <xf numFmtId="3" fontId="17" fillId="0" borderId="68" xfId="0" applyNumberFormat="1" applyFont="1" applyFill="1" applyBorder="1"/>
    <xf numFmtId="0" fontId="16" fillId="0" borderId="31" xfId="0" applyFont="1" applyFill="1" applyBorder="1"/>
    <xf numFmtId="3" fontId="16" fillId="0" borderId="31" xfId="0" applyNumberFormat="1" applyFont="1" applyFill="1" applyBorder="1"/>
    <xf numFmtId="3" fontId="16" fillId="0" borderId="32" xfId="0" applyNumberFormat="1" applyFont="1" applyFill="1" applyBorder="1"/>
    <xf numFmtId="3" fontId="16" fillId="0" borderId="69" xfId="0" applyNumberFormat="1" applyFont="1" applyFill="1" applyBorder="1"/>
    <xf numFmtId="0" fontId="0" fillId="0" borderId="0" xfId="0" applyFont="1" applyBorder="1" applyAlignment="1">
      <alignment horizontal="center"/>
    </xf>
    <xf numFmtId="0" fontId="13" fillId="0" borderId="0" xfId="0" applyFont="1" applyBorder="1"/>
    <xf numFmtId="169" fontId="13" fillId="0" borderId="0" xfId="0" applyNumberFormat="1" applyFont="1" applyFill="1" applyBorder="1"/>
    <xf numFmtId="169" fontId="0" fillId="0" borderId="0" xfId="0" applyNumberFormat="1" applyBorder="1"/>
    <xf numFmtId="0" fontId="26" fillId="0" borderId="0" xfId="0" applyFont="1" applyAlignment="1">
      <alignment horizontal="left" indent="2"/>
    </xf>
    <xf numFmtId="0" fontId="27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/>
    <xf numFmtId="0" fontId="26" fillId="0" borderId="0" xfId="0" applyFont="1"/>
    <xf numFmtId="0" fontId="27" fillId="0" borderId="0" xfId="0" applyFont="1" applyAlignment="1">
      <alignment horizontal="right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27" fillId="0" borderId="21" xfId="0" applyFont="1" applyFill="1" applyBorder="1" applyAlignment="1">
      <alignment horizontal="center"/>
    </xf>
    <xf numFmtId="0" fontId="27" fillId="0" borderId="66" xfId="0" applyFont="1" applyFill="1" applyBorder="1" applyAlignment="1">
      <alignment horizontal="center"/>
    </xf>
    <xf numFmtId="0" fontId="28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67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41" fontId="27" fillId="0" borderId="25" xfId="0" applyNumberFormat="1" applyFont="1" applyBorder="1" applyAlignment="1">
      <alignment horizontal="center" vertical="center"/>
    </xf>
    <xf numFmtId="41" fontId="0" fillId="0" borderId="25" xfId="0" applyNumberFormat="1" applyBorder="1" applyAlignment="1">
      <alignment vertical="center"/>
    </xf>
    <xf numFmtId="0" fontId="27" fillId="0" borderId="70" xfId="0" applyFont="1" applyBorder="1" applyAlignment="1">
      <alignment vertical="center" wrapText="1"/>
    </xf>
    <xf numFmtId="0" fontId="27" fillId="0" borderId="46" xfId="0" applyFont="1" applyBorder="1" applyAlignment="1">
      <alignment vertical="center" wrapText="1"/>
    </xf>
    <xf numFmtId="41" fontId="27" fillId="0" borderId="46" xfId="0" applyNumberFormat="1" applyFont="1" applyBorder="1" applyAlignment="1">
      <alignment horizontal="center" vertical="center"/>
    </xf>
    <xf numFmtId="41" fontId="0" fillId="0" borderId="46" xfId="0" applyNumberFormat="1" applyBorder="1" applyAlignment="1">
      <alignment vertical="center"/>
    </xf>
    <xf numFmtId="0" fontId="27" fillId="0" borderId="30" xfId="0" applyFont="1" applyBorder="1" applyAlignment="1">
      <alignment vertical="top" wrapText="1"/>
    </xf>
    <xf numFmtId="0" fontId="26" fillId="0" borderId="31" xfId="0" applyFont="1" applyBorder="1"/>
    <xf numFmtId="41" fontId="26" fillId="0" borderId="31" xfId="0" applyNumberFormat="1" applyFont="1" applyBorder="1"/>
    <xf numFmtId="41" fontId="26" fillId="0" borderId="31" xfId="0" applyNumberFormat="1" applyFont="1" applyBorder="1" applyAlignment="1">
      <alignment horizontal="center"/>
    </xf>
    <xf numFmtId="41" fontId="3" fillId="0" borderId="31" xfId="0" applyNumberFormat="1" applyFont="1" applyBorder="1" applyAlignment="1">
      <alignment vertical="center"/>
    </xf>
    <xf numFmtId="0" fontId="5" fillId="0" borderId="0" xfId="0" applyFont="1" applyAlignment="1">
      <alignment horizontal="left" indent="2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right"/>
    </xf>
    <xf numFmtId="0" fontId="4" fillId="0" borderId="20" xfId="0" applyFont="1" applyBorder="1" applyAlignment="1">
      <alignment horizontal="center" vertical="top" wrapText="1"/>
    </xf>
    <xf numFmtId="0" fontId="4" fillId="0" borderId="66" xfId="0" applyFont="1" applyFill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3" fontId="4" fillId="0" borderId="25" xfId="0" applyNumberFormat="1" applyFont="1" applyBorder="1" applyAlignment="1">
      <alignment horizontal="center"/>
    </xf>
    <xf numFmtId="3" fontId="4" fillId="0" borderId="67" xfId="0" applyNumberFormat="1" applyFont="1" applyBorder="1" applyAlignment="1">
      <alignment horizontal="center"/>
    </xf>
    <xf numFmtId="0" fontId="4" fillId="0" borderId="70" xfId="0" applyFont="1" applyBorder="1" applyAlignment="1">
      <alignment vertical="top" wrapText="1"/>
    </xf>
    <xf numFmtId="0" fontId="4" fillId="0" borderId="46" xfId="0" applyFont="1" applyBorder="1"/>
    <xf numFmtId="3" fontId="4" fillId="0" borderId="46" xfId="0" applyNumberFormat="1" applyFont="1" applyBorder="1" applyAlignment="1">
      <alignment horizontal="center"/>
    </xf>
    <xf numFmtId="3" fontId="4" fillId="0" borderId="68" xfId="0" applyNumberFormat="1" applyFont="1" applyBorder="1" applyAlignment="1">
      <alignment horizontal="center"/>
    </xf>
    <xf numFmtId="0" fontId="5" fillId="0" borderId="30" xfId="0" applyFont="1" applyBorder="1" applyAlignment="1">
      <alignment vertical="top" wrapText="1"/>
    </xf>
    <xf numFmtId="0" fontId="5" fillId="0" borderId="31" xfId="0" applyFont="1" applyBorder="1"/>
    <xf numFmtId="3" fontId="5" fillId="0" borderId="31" xfId="0" applyNumberFormat="1" applyFont="1" applyBorder="1" applyAlignment="1">
      <alignment horizontal="center"/>
    </xf>
    <xf numFmtId="3" fontId="5" fillId="0" borderId="69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right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41" fontId="4" fillId="0" borderId="25" xfId="0" applyNumberFormat="1" applyFont="1" applyBorder="1" applyAlignment="1">
      <alignment vertical="center" wrapText="1"/>
    </xf>
    <xf numFmtId="41" fontId="0" fillId="0" borderId="25" xfId="0" applyNumberFormat="1" applyBorder="1"/>
    <xf numFmtId="41" fontId="0" fillId="0" borderId="67" xfId="0" applyNumberFormat="1" applyBorder="1"/>
    <xf numFmtId="0" fontId="4" fillId="0" borderId="70" xfId="0" applyFont="1" applyBorder="1" applyAlignment="1">
      <alignment vertical="center" wrapText="1"/>
    </xf>
    <xf numFmtId="0" fontId="4" fillId="0" borderId="46" xfId="0" applyFont="1" applyBorder="1" applyAlignment="1">
      <alignment vertical="center"/>
    </xf>
    <xf numFmtId="41" fontId="4" fillId="0" borderId="46" xfId="0" applyNumberFormat="1" applyFont="1" applyBorder="1" applyAlignment="1">
      <alignment vertical="center" wrapText="1"/>
    </xf>
    <xf numFmtId="41" fontId="0" fillId="0" borderId="46" xfId="0" applyNumberFormat="1" applyBorder="1"/>
    <xf numFmtId="0" fontId="4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41" fontId="5" fillId="0" borderId="31" xfId="0" applyNumberFormat="1" applyFont="1" applyBorder="1" applyAlignment="1">
      <alignment vertical="center" wrapText="1"/>
    </xf>
    <xf numFmtId="41" fontId="5" fillId="0" borderId="69" xfId="0" applyNumberFormat="1" applyFont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70" fontId="32" fillId="0" borderId="0" xfId="0" applyNumberFormat="1" applyFont="1" applyFill="1" applyAlignment="1" applyProtection="1">
      <alignment horizontal="right" vertical="center"/>
    </xf>
    <xf numFmtId="0" fontId="33" fillId="0" borderId="54" xfId="0" applyFont="1" applyFill="1" applyBorder="1" applyAlignment="1" applyProtection="1">
      <alignment horizontal="center" vertical="center" wrapText="1"/>
    </xf>
    <xf numFmtId="0" fontId="33" fillId="0" borderId="71" xfId="0" applyFont="1" applyFill="1" applyBorder="1" applyAlignment="1" applyProtection="1">
      <alignment horizontal="center" vertical="center" wrapText="1"/>
    </xf>
    <xf numFmtId="0" fontId="35" fillId="0" borderId="0" xfId="0" applyFont="1" applyFill="1" applyAlignment="1" applyProtection="1">
      <alignment horizontal="center" vertical="center" wrapText="1"/>
    </xf>
    <xf numFmtId="0" fontId="36" fillId="0" borderId="65" xfId="0" applyFont="1" applyFill="1" applyBorder="1" applyAlignment="1" applyProtection="1">
      <alignment horizontal="center" vertical="center" wrapText="1"/>
    </xf>
    <xf numFmtId="0" fontId="36" fillId="0" borderId="54" xfId="0" applyFont="1" applyFill="1" applyBorder="1" applyAlignment="1" applyProtection="1">
      <alignment horizontal="center" vertical="center" wrapText="1"/>
    </xf>
    <xf numFmtId="0" fontId="36" fillId="0" borderId="71" xfId="0" applyFont="1" applyFill="1" applyBorder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39" fillId="0" borderId="62" xfId="3" applyFont="1" applyFill="1" applyBorder="1" applyAlignment="1" applyProtection="1">
      <alignment horizontal="right" vertical="center" wrapText="1" indent="1"/>
    </xf>
    <xf numFmtId="0" fontId="39" fillId="0" borderId="58" xfId="3" applyFont="1" applyFill="1" applyBorder="1" applyAlignment="1" applyProtection="1">
      <alignment horizontal="left" vertical="center" wrapText="1"/>
      <protection locked="0"/>
    </xf>
    <xf numFmtId="170" fontId="39" fillId="0" borderId="58" xfId="3" applyNumberFormat="1" applyFont="1" applyFill="1" applyBorder="1" applyAlignment="1" applyProtection="1">
      <alignment vertical="center" wrapText="1"/>
      <protection locked="0"/>
    </xf>
    <xf numFmtId="170" fontId="39" fillId="0" borderId="58" xfId="3" applyNumberFormat="1" applyFont="1" applyFill="1" applyBorder="1" applyAlignment="1" applyProtection="1">
      <alignment vertical="center" wrapText="1"/>
    </xf>
    <xf numFmtId="170" fontId="40" fillId="0" borderId="73" xfId="3" applyNumberFormat="1" applyFont="1" applyFill="1" applyBorder="1" applyAlignment="1" applyProtection="1">
      <alignment vertical="center" wrapText="1"/>
      <protection locked="0"/>
    </xf>
    <xf numFmtId="170" fontId="39" fillId="0" borderId="54" xfId="3" applyNumberFormat="1" applyFont="1" applyFill="1" applyBorder="1" applyAlignment="1" applyProtection="1">
      <alignment vertical="center" wrapText="1"/>
    </xf>
    <xf numFmtId="170" fontId="40" fillId="0" borderId="71" xfId="3" applyNumberFormat="1" applyFont="1" applyFill="1" applyBorder="1" applyAlignment="1" applyProtection="1">
      <alignment vertical="center" wrapText="1"/>
    </xf>
    <xf numFmtId="0" fontId="33" fillId="0" borderId="54" xfId="0" applyFont="1" applyFill="1" applyBorder="1" applyAlignment="1">
      <alignment horizontal="center" vertical="center" wrapText="1"/>
    </xf>
    <xf numFmtId="0" fontId="33" fillId="0" borderId="77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6" fillId="0" borderId="65" xfId="0" applyFont="1" applyFill="1" applyBorder="1" applyAlignment="1">
      <alignment horizontal="center" vertical="center" wrapText="1"/>
    </xf>
    <xf numFmtId="0" fontId="36" fillId="0" borderId="54" xfId="0" applyFont="1" applyFill="1" applyBorder="1" applyAlignment="1">
      <alignment horizontal="center" vertical="center" wrapText="1"/>
    </xf>
    <xf numFmtId="0" fontId="36" fillId="0" borderId="71" xfId="0" applyFont="1" applyFill="1" applyBorder="1" applyAlignment="1">
      <alignment horizontal="center" vertical="center" wrapText="1"/>
    </xf>
    <xf numFmtId="0" fontId="44" fillId="0" borderId="24" xfId="0" applyFont="1" applyFill="1" applyBorder="1" applyAlignment="1" applyProtection="1">
      <alignment horizontal="center" vertical="center"/>
    </xf>
    <xf numFmtId="0" fontId="44" fillId="0" borderId="25" xfId="0" applyFont="1" applyFill="1" applyBorder="1" applyAlignment="1" applyProtection="1">
      <alignment vertical="center" wrapText="1"/>
    </xf>
    <xf numFmtId="170" fontId="44" fillId="0" borderId="25" xfId="0" applyNumberFormat="1" applyFont="1" applyFill="1" applyBorder="1" applyAlignment="1" applyProtection="1">
      <alignment vertical="center"/>
      <protection locked="0"/>
    </xf>
    <xf numFmtId="170" fontId="44" fillId="0" borderId="26" xfId="0" applyNumberFormat="1" applyFont="1" applyFill="1" applyBorder="1" applyAlignment="1" applyProtection="1">
      <alignment vertical="center"/>
      <protection locked="0"/>
    </xf>
    <xf numFmtId="170" fontId="45" fillId="0" borderId="26" xfId="0" applyNumberFormat="1" applyFont="1" applyFill="1" applyBorder="1" applyAlignment="1" applyProtection="1">
      <alignment vertical="center"/>
    </xf>
    <xf numFmtId="170" fontId="45" fillId="0" borderId="67" xfId="0" applyNumberFormat="1" applyFont="1" applyFill="1" applyBorder="1" applyAlignment="1" applyProtection="1">
      <alignment vertical="center"/>
    </xf>
    <xf numFmtId="0" fontId="44" fillId="0" borderId="70" xfId="0" applyFont="1" applyFill="1" applyBorder="1" applyAlignment="1" applyProtection="1">
      <alignment horizontal="center" vertical="center"/>
    </xf>
    <xf numFmtId="0" fontId="44" fillId="0" borderId="46" xfId="0" applyFont="1" applyFill="1" applyBorder="1" applyAlignment="1" applyProtection="1">
      <alignment vertical="center" wrapText="1"/>
    </xf>
    <xf numFmtId="170" fontId="44" fillId="0" borderId="46" xfId="0" applyNumberFormat="1" applyFont="1" applyFill="1" applyBorder="1" applyAlignment="1" applyProtection="1">
      <alignment vertical="center"/>
      <protection locked="0"/>
    </xf>
    <xf numFmtId="170" fontId="44" fillId="0" borderId="44" xfId="0" applyNumberFormat="1" applyFont="1" applyFill="1" applyBorder="1" applyAlignment="1" applyProtection="1">
      <alignment vertical="center"/>
      <protection locked="0"/>
    </xf>
    <xf numFmtId="0" fontId="44" fillId="0" borderId="30" xfId="0" applyFont="1" applyFill="1" applyBorder="1" applyAlignment="1" applyProtection="1">
      <alignment horizontal="center" vertical="center"/>
    </xf>
    <xf numFmtId="0" fontId="44" fillId="0" borderId="31" xfId="0" applyFont="1" applyFill="1" applyBorder="1" applyAlignment="1" applyProtection="1">
      <alignment vertical="center" wrapText="1"/>
    </xf>
    <xf numFmtId="170" fontId="44" fillId="0" borderId="31" xfId="0" applyNumberFormat="1" applyFont="1" applyFill="1" applyBorder="1" applyAlignment="1" applyProtection="1">
      <alignment vertical="center"/>
      <protection locked="0"/>
    </xf>
    <xf numFmtId="170" fontId="44" fillId="0" borderId="32" xfId="0" applyNumberFormat="1" applyFont="1" applyFill="1" applyBorder="1" applyAlignment="1" applyProtection="1">
      <alignment vertical="center"/>
      <protection locked="0"/>
    </xf>
    <xf numFmtId="170" fontId="45" fillId="0" borderId="54" xfId="0" applyNumberFormat="1" applyFont="1" applyFill="1" applyBorder="1" applyAlignment="1" applyProtection="1">
      <alignment vertical="center"/>
    </xf>
    <xf numFmtId="170" fontId="45" fillId="0" borderId="77" xfId="0" applyNumberFormat="1" applyFont="1" applyFill="1" applyBorder="1" applyAlignment="1" applyProtection="1">
      <alignment vertical="center"/>
    </xf>
    <xf numFmtId="170" fontId="45" fillId="0" borderId="71" xfId="0" applyNumberFormat="1" applyFont="1" applyFill="1" applyBorder="1" applyAlignment="1" applyProtection="1">
      <alignment vertical="center"/>
    </xf>
    <xf numFmtId="0" fontId="35" fillId="0" borderId="0" xfId="0" applyFont="1" applyFill="1"/>
    <xf numFmtId="0" fontId="0" fillId="0" borderId="0" xfId="0" applyFill="1" applyProtection="1">
      <protection locked="0"/>
    </xf>
    <xf numFmtId="170" fontId="45" fillId="0" borderId="69" xfId="0" applyNumberFormat="1" applyFont="1" applyFill="1" applyBorder="1" applyAlignment="1" applyProtection="1">
      <alignment vertical="center"/>
    </xf>
    <xf numFmtId="170" fontId="34" fillId="0" borderId="54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0" fillId="0" borderId="82" xfId="0" applyBorder="1"/>
    <xf numFmtId="0" fontId="9" fillId="0" borderId="84" xfId="0" applyFont="1" applyBorder="1" applyAlignment="1">
      <alignment horizontal="center"/>
    </xf>
    <xf numFmtId="0" fontId="0" fillId="0" borderId="85" xfId="0" applyBorder="1"/>
    <xf numFmtId="0" fontId="0" fillId="0" borderId="76" xfId="0" applyBorder="1"/>
    <xf numFmtId="0" fontId="0" fillId="0" borderId="56" xfId="0" applyBorder="1"/>
    <xf numFmtId="0" fontId="0" fillId="0" borderId="81" xfId="0" applyBorder="1"/>
    <xf numFmtId="0" fontId="9" fillId="0" borderId="82" xfId="0" applyFont="1" applyBorder="1" applyAlignment="1">
      <alignment horizontal="center"/>
    </xf>
    <xf numFmtId="0" fontId="0" fillId="0" borderId="86" xfId="0" applyBorder="1"/>
    <xf numFmtId="0" fontId="0" fillId="0" borderId="79" xfId="0" applyBorder="1"/>
    <xf numFmtId="0" fontId="0" fillId="0" borderId="42" xfId="0" applyBorder="1"/>
    <xf numFmtId="0" fontId="0" fillId="0" borderId="87" xfId="0" applyBorder="1"/>
    <xf numFmtId="0" fontId="9" fillId="0" borderId="86" xfId="0" applyFont="1" applyBorder="1" applyAlignment="1">
      <alignment horizontal="center"/>
    </xf>
    <xf numFmtId="0" fontId="23" fillId="0" borderId="82" xfId="0" applyFont="1" applyBorder="1" applyAlignment="1">
      <alignment horizontal="center"/>
    </xf>
    <xf numFmtId="0" fontId="23" fillId="0" borderId="0" xfId="0" applyFont="1" applyBorder="1"/>
    <xf numFmtId="166" fontId="23" fillId="0" borderId="85" xfId="1" applyNumberFormat="1" applyFont="1" applyBorder="1"/>
    <xf numFmtId="0" fontId="23" fillId="0" borderId="85" xfId="0" applyFont="1" applyBorder="1" applyAlignment="1">
      <alignment horizontal="center"/>
    </xf>
    <xf numFmtId="0" fontId="23" fillId="0" borderId="0" xfId="0" applyFont="1" applyFill="1" applyBorder="1"/>
    <xf numFmtId="0" fontId="23" fillId="0" borderId="0" xfId="0" applyFont="1"/>
    <xf numFmtId="0" fontId="23" fillId="0" borderId="84" xfId="0" applyFont="1" applyBorder="1" applyAlignment="1">
      <alignment horizontal="center"/>
    </xf>
    <xf numFmtId="0" fontId="37" fillId="0" borderId="53" xfId="0" applyFont="1" applyBorder="1"/>
    <xf numFmtId="0" fontId="37" fillId="0" borderId="83" xfId="0" applyFont="1" applyBorder="1"/>
    <xf numFmtId="166" fontId="37" fillId="0" borderId="84" xfId="1" applyNumberFormat="1" applyFont="1" applyBorder="1"/>
    <xf numFmtId="0" fontId="23" fillId="0" borderId="88" xfId="0" applyFont="1" applyBorder="1"/>
    <xf numFmtId="0" fontId="23" fillId="0" borderId="53" xfId="0" applyFont="1" applyBorder="1"/>
    <xf numFmtId="0" fontId="23" fillId="0" borderId="83" xfId="0" applyFont="1" applyBorder="1"/>
    <xf numFmtId="0" fontId="23" fillId="0" borderId="89" xfId="0" applyFont="1" applyBorder="1"/>
    <xf numFmtId="0" fontId="37" fillId="0" borderId="74" xfId="0" applyFont="1" applyBorder="1"/>
    <xf numFmtId="0" fontId="37" fillId="5" borderId="74" xfId="0" applyFont="1" applyFill="1" applyBorder="1"/>
    <xf numFmtId="0" fontId="37" fillId="5" borderId="53" xfId="0" applyFont="1" applyFill="1" applyBorder="1"/>
    <xf numFmtId="0" fontId="37" fillId="5" borderId="83" xfId="0" applyFont="1" applyFill="1" applyBorder="1"/>
    <xf numFmtId="166" fontId="37" fillId="5" borderId="84" xfId="1" applyNumberFormat="1" applyFont="1" applyFill="1" applyBorder="1"/>
    <xf numFmtId="0" fontId="0" fillId="0" borderId="0" xfId="0" applyFont="1"/>
    <xf numFmtId="0" fontId="46" fillId="0" borderId="0" xfId="0" applyFont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48" fillId="0" borderId="0" xfId="0" applyFont="1"/>
    <xf numFmtId="0" fontId="49" fillId="0" borderId="0" xfId="0" applyFont="1" applyAlignment="1">
      <alignment horizontal="right"/>
    </xf>
    <xf numFmtId="0" fontId="23" fillId="0" borderId="0" xfId="0" applyFont="1" applyAlignment="1"/>
    <xf numFmtId="0" fontId="23" fillId="0" borderId="95" xfId="0" applyFont="1" applyBorder="1" applyAlignment="1"/>
    <xf numFmtId="0" fontId="50" fillId="0" borderId="96" xfId="0" applyFont="1" applyBorder="1" applyAlignment="1">
      <alignment horizontal="center" vertical="center" wrapText="1"/>
    </xf>
    <xf numFmtId="0" fontId="50" fillId="0" borderId="97" xfId="0" applyFont="1" applyBorder="1" applyAlignment="1">
      <alignment horizontal="center" vertical="center"/>
    </xf>
    <xf numFmtId="171" fontId="50" fillId="0" borderId="7" xfId="0" applyNumberFormat="1" applyFont="1" applyBorder="1" applyAlignment="1">
      <alignment horizontal="center" vertical="center" wrapText="1"/>
    </xf>
    <xf numFmtId="171" fontId="50" fillId="0" borderId="98" xfId="0" applyNumberFormat="1" applyFont="1" applyBorder="1" applyAlignment="1">
      <alignment horizontal="center" vertical="center"/>
    </xf>
    <xf numFmtId="0" fontId="23" fillId="0" borderId="95" xfId="0" applyFont="1" applyBorder="1" applyAlignment="1">
      <alignment horizontal="center"/>
    </xf>
    <xf numFmtId="0" fontId="51" fillId="0" borderId="99" xfId="0" applyFont="1" applyBorder="1" applyAlignment="1">
      <alignment horizontal="center"/>
    </xf>
    <xf numFmtId="3" fontId="52" fillId="0" borderId="10" xfId="0" applyNumberFormat="1" applyFont="1" applyBorder="1"/>
    <xf numFmtId="0" fontId="47" fillId="0" borderId="99" xfId="0" applyFont="1" applyBorder="1" applyAlignment="1">
      <alignment horizontal="center"/>
    </xf>
    <xf numFmtId="3" fontId="53" fillId="0" borderId="10" xfId="0" applyNumberFormat="1" applyFont="1" applyBorder="1"/>
    <xf numFmtId="0" fontId="48" fillId="0" borderId="99" xfId="0" applyFont="1" applyBorder="1" applyAlignment="1">
      <alignment horizontal="center"/>
    </xf>
    <xf numFmtId="3" fontId="50" fillId="0" borderId="10" xfId="0" applyNumberFormat="1" applyFont="1" applyBorder="1" applyAlignment="1">
      <alignment horizontal="right"/>
    </xf>
    <xf numFmtId="0" fontId="23" fillId="0" borderId="95" xfId="0" applyFont="1" applyBorder="1"/>
    <xf numFmtId="3" fontId="50" fillId="0" borderId="10" xfId="0" applyNumberFormat="1" applyFont="1" applyBorder="1" applyAlignment="1">
      <alignment horizontal="left"/>
    </xf>
    <xf numFmtId="3" fontId="50" fillId="0" borderId="14" xfId="0" applyNumberFormat="1" applyFont="1" applyBorder="1" applyAlignment="1">
      <alignment horizontal="right"/>
    </xf>
    <xf numFmtId="0" fontId="0" fillId="0" borderId="95" xfId="0" applyBorder="1"/>
    <xf numFmtId="0" fontId="48" fillId="0" borderId="99" xfId="0" applyFont="1" applyBorder="1" applyAlignment="1">
      <alignment horizontal="center" vertical="center"/>
    </xf>
    <xf numFmtId="3" fontId="50" fillId="0" borderId="14" xfId="0" applyNumberFormat="1" applyFont="1" applyBorder="1" applyAlignment="1">
      <alignment horizontal="right" vertical="distributed"/>
    </xf>
    <xf numFmtId="3" fontId="52" fillId="0" borderId="14" xfId="0" applyNumberFormat="1" applyFont="1" applyBorder="1"/>
    <xf numFmtId="3" fontId="50" fillId="0" borderId="14" xfId="0" applyNumberFormat="1" applyFont="1" applyBorder="1" applyAlignment="1">
      <alignment horizontal="left" vertical="distributed"/>
    </xf>
    <xf numFmtId="0" fontId="48" fillId="0" borderId="90" xfId="0" applyFont="1" applyBorder="1" applyAlignment="1">
      <alignment horizontal="center" vertical="center"/>
    </xf>
    <xf numFmtId="0" fontId="50" fillId="0" borderId="90" xfId="0" applyFont="1" applyBorder="1" applyAlignment="1">
      <alignment horizontal="left" vertical="distributed"/>
    </xf>
    <xf numFmtId="3" fontId="50" fillId="0" borderId="0" xfId="0" applyNumberFormat="1" applyFont="1" applyBorder="1" applyAlignment="1">
      <alignment horizontal="left" vertical="distributed"/>
    </xf>
    <xf numFmtId="3" fontId="53" fillId="0" borderId="14" xfId="0" applyNumberFormat="1" applyFont="1" applyBorder="1"/>
    <xf numFmtId="0" fontId="37" fillId="0" borderId="0" xfId="0" applyFont="1" applyBorder="1" applyAlignment="1"/>
    <xf numFmtId="0" fontId="47" fillId="0" borderId="102" xfId="0" applyFont="1" applyBorder="1" applyAlignment="1">
      <alignment horizontal="center"/>
    </xf>
    <xf numFmtId="3" fontId="53" fillId="0" borderId="6" xfId="0" applyNumberFormat="1" applyFont="1" applyBorder="1" applyAlignment="1">
      <alignment horizontal="right"/>
    </xf>
    <xf numFmtId="3" fontId="53" fillId="0" borderId="6" xfId="0" applyNumberFormat="1" applyFont="1" applyBorder="1" applyAlignment="1">
      <alignment horizontal="right" vertical="distributed"/>
    </xf>
    <xf numFmtId="0" fontId="48" fillId="0" borderId="102" xfId="0" applyFont="1" applyBorder="1" applyAlignment="1">
      <alignment horizontal="center"/>
    </xf>
    <xf numFmtId="3" fontId="50" fillId="0" borderId="6" xfId="0" applyNumberFormat="1" applyFont="1" applyBorder="1" applyAlignment="1">
      <alignment horizontal="right"/>
    </xf>
    <xf numFmtId="3" fontId="50" fillId="0" borderId="14" xfId="0" applyNumberFormat="1" applyFont="1" applyBorder="1" applyAlignment="1">
      <alignment horizontal="left"/>
    </xf>
    <xf numFmtId="3" fontId="50" fillId="0" borderId="14" xfId="0" applyNumberFormat="1" applyFont="1" applyBorder="1"/>
    <xf numFmtId="3" fontId="53" fillId="0" borderId="10" xfId="0" applyNumberFormat="1" applyFont="1" applyBorder="1" applyAlignment="1">
      <alignment horizontal="right"/>
    </xf>
    <xf numFmtId="0" fontId="48" fillId="0" borderId="106" xfId="0" applyFont="1" applyBorder="1" applyAlignment="1">
      <alignment horizontal="center"/>
    </xf>
    <xf numFmtId="3" fontId="47" fillId="0" borderId="107" xfId="0" applyNumberFormat="1" applyFont="1" applyBorder="1"/>
    <xf numFmtId="3" fontId="52" fillId="0" borderId="10" xfId="0" applyNumberFormat="1" applyFont="1" applyBorder="1" applyAlignment="1">
      <alignment horizontal="right"/>
    </xf>
    <xf numFmtId="0" fontId="48" fillId="0" borderId="99" xfId="0" applyFont="1" applyBorder="1"/>
    <xf numFmtId="3" fontId="50" fillId="0" borderId="10" xfId="0" applyNumberFormat="1" applyFont="1" applyBorder="1"/>
    <xf numFmtId="0" fontId="53" fillId="0" borderId="0" xfId="0" applyFont="1" applyBorder="1"/>
    <xf numFmtId="0" fontId="48" fillId="0" borderId="106" xfId="0" applyFont="1" applyBorder="1"/>
    <xf numFmtId="3" fontId="47" fillId="0" borderId="110" xfId="0" applyNumberFormat="1" applyFont="1" applyBorder="1"/>
    <xf numFmtId="0" fontId="47" fillId="0" borderId="0" xfId="0" applyFont="1" applyBorder="1" applyAlignment="1">
      <alignment horizontal="center"/>
    </xf>
    <xf numFmtId="0" fontId="15" fillId="7" borderId="20" xfId="0" applyFont="1" applyFill="1" applyBorder="1" applyAlignment="1">
      <alignment horizontal="center" vertical="top" wrapText="1"/>
    </xf>
    <xf numFmtId="0" fontId="15" fillId="7" borderId="111" xfId="0" applyFont="1" applyFill="1" applyBorder="1" applyAlignment="1">
      <alignment horizontal="center" vertical="top" wrapText="1"/>
    </xf>
    <xf numFmtId="0" fontId="15" fillId="7" borderId="113" xfId="0" applyFont="1" applyFill="1" applyBorder="1" applyAlignment="1">
      <alignment horizontal="center" vertical="top" wrapText="1"/>
    </xf>
    <xf numFmtId="0" fontId="54" fillId="7" borderId="111" xfId="0" applyFont="1" applyFill="1" applyBorder="1" applyAlignment="1">
      <alignment horizontal="center" vertical="top" wrapText="1"/>
    </xf>
    <xf numFmtId="0" fontId="54" fillId="7" borderId="112" xfId="0" applyFont="1" applyFill="1" applyBorder="1" applyAlignment="1">
      <alignment horizontal="center" vertical="top" wrapText="1"/>
    </xf>
    <xf numFmtId="0" fontId="54" fillId="7" borderId="113" xfId="0" applyFont="1" applyFill="1" applyBorder="1" applyAlignment="1">
      <alignment horizontal="center" vertical="top" wrapText="1"/>
    </xf>
    <xf numFmtId="0" fontId="15" fillId="0" borderId="111" xfId="0" applyFont="1" applyBorder="1" applyAlignment="1">
      <alignment horizontal="center" vertical="center" wrapText="1"/>
    </xf>
    <xf numFmtId="0" fontId="15" fillId="0" borderId="112" xfId="0" applyFont="1" applyBorder="1" applyAlignment="1">
      <alignment horizontal="left" vertical="center" wrapText="1"/>
    </xf>
    <xf numFmtId="41" fontId="15" fillId="0" borderId="111" xfId="0" applyNumberFormat="1" applyFont="1" applyBorder="1" applyAlignment="1">
      <alignment horizontal="right" vertical="center" wrapText="1"/>
    </xf>
    <xf numFmtId="41" fontId="15" fillId="0" borderId="113" xfId="0" applyNumberFormat="1" applyFont="1" applyBorder="1" applyAlignment="1">
      <alignment horizontal="right" vertical="center" wrapText="1"/>
    </xf>
    <xf numFmtId="3" fontId="15" fillId="0" borderId="111" xfId="0" applyNumberFormat="1" applyFont="1" applyBorder="1" applyAlignment="1">
      <alignment horizontal="right" vertical="center" wrapText="1"/>
    </xf>
    <xf numFmtId="3" fontId="15" fillId="0" borderId="113" xfId="0" applyNumberFormat="1" applyFont="1" applyBorder="1" applyAlignment="1">
      <alignment horizontal="right" vertical="center" wrapText="1"/>
    </xf>
    <xf numFmtId="3" fontId="15" fillId="0" borderId="114" xfId="0" applyNumberFormat="1" applyFont="1" applyBorder="1" applyAlignment="1">
      <alignment horizontal="right" vertical="center" wrapText="1"/>
    </xf>
    <xf numFmtId="0" fontId="9" fillId="0" borderId="111" xfId="0" applyFont="1" applyBorder="1" applyAlignment="1">
      <alignment horizontal="center" vertical="center" wrapText="1"/>
    </xf>
    <xf numFmtId="0" fontId="9" fillId="0" borderId="112" xfId="0" applyFont="1" applyBorder="1" applyAlignment="1">
      <alignment horizontal="left" vertical="center" wrapText="1"/>
    </xf>
    <xf numFmtId="3" fontId="9" fillId="0" borderId="111" xfId="0" applyNumberFormat="1" applyFont="1" applyBorder="1" applyAlignment="1">
      <alignment horizontal="right" vertical="center" wrapText="1"/>
    </xf>
    <xf numFmtId="3" fontId="9" fillId="0" borderId="113" xfId="0" applyNumberFormat="1" applyFont="1" applyBorder="1" applyAlignment="1">
      <alignment horizontal="right" vertical="center" wrapText="1"/>
    </xf>
    <xf numFmtId="0" fontId="9" fillId="0" borderId="115" xfId="0" applyFont="1" applyBorder="1" applyAlignment="1">
      <alignment horizontal="center" vertical="center" wrapText="1"/>
    </xf>
    <xf numFmtId="0" fontId="9" fillId="0" borderId="116" xfId="0" applyFont="1" applyBorder="1" applyAlignment="1">
      <alignment horizontal="left" vertical="center" wrapText="1"/>
    </xf>
    <xf numFmtId="3" fontId="9" fillId="0" borderId="115" xfId="0" applyNumberFormat="1" applyFont="1" applyBorder="1" applyAlignment="1">
      <alignment horizontal="right" vertical="center" wrapText="1"/>
    </xf>
    <xf numFmtId="3" fontId="9" fillId="0" borderId="117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4" fillId="0" borderId="25" xfId="0" applyFont="1" applyBorder="1" applyAlignment="1"/>
    <xf numFmtId="0" fontId="7" fillId="0" borderId="2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4" fillId="0" borderId="25" xfId="0" applyFont="1" applyFill="1" applyBorder="1" applyAlignment="1"/>
    <xf numFmtId="0" fontId="7" fillId="0" borderId="25" xfId="0" applyFont="1" applyFill="1" applyBorder="1" applyAlignment="1"/>
    <xf numFmtId="0" fontId="7" fillId="4" borderId="25" xfId="0" applyFont="1" applyFill="1" applyBorder="1" applyAlignment="1">
      <alignment horizontal="left"/>
    </xf>
    <xf numFmtId="0" fontId="0" fillId="0" borderId="25" xfId="0" applyBorder="1" applyAlignment="1">
      <alignment horizontal="left"/>
    </xf>
    <xf numFmtId="0" fontId="13" fillId="4" borderId="25" xfId="0" applyFont="1" applyFill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3" fillId="0" borderId="25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7" fillId="0" borderId="31" xfId="0" applyFont="1" applyBorder="1" applyAlignment="1"/>
    <xf numFmtId="0" fontId="4" fillId="0" borderId="31" xfId="0" applyFont="1" applyBorder="1" applyAlignment="1"/>
    <xf numFmtId="0" fontId="17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4" fillId="0" borderId="9" xfId="0" applyFont="1" applyBorder="1" applyAlignment="1"/>
    <xf numFmtId="0" fontId="4" fillId="0" borderId="14" xfId="0" applyFont="1" applyBorder="1" applyAlignment="1"/>
    <xf numFmtId="0" fontId="16" fillId="0" borderId="34" xfId="0" applyFont="1" applyBorder="1" applyAlignment="1">
      <alignment horizontal="center" vertical="center"/>
    </xf>
    <xf numFmtId="0" fontId="0" fillId="0" borderId="37" xfId="0" applyBorder="1" applyAlignment="1"/>
    <xf numFmtId="0" fontId="0" fillId="0" borderId="7" xfId="0" applyBorder="1" applyAlignment="1"/>
    <xf numFmtId="0" fontId="16" fillId="0" borderId="35" xfId="0" applyFont="1" applyBorder="1" applyAlignment="1">
      <alignment horizontal="center" vertical="center"/>
    </xf>
    <xf numFmtId="0" fontId="0" fillId="0" borderId="12" xfId="0" applyBorder="1" applyAlignment="1"/>
    <xf numFmtId="0" fontId="0" fillId="0" borderId="6" xfId="0" applyBorder="1" applyAlignment="1"/>
    <xf numFmtId="0" fontId="16" fillId="0" borderId="36" xfId="0" applyFont="1" applyBorder="1" applyAlignment="1">
      <alignment horizontal="center" vertical="center"/>
    </xf>
    <xf numFmtId="0" fontId="0" fillId="0" borderId="13" xfId="0" applyBorder="1" applyAlignment="1"/>
    <xf numFmtId="0" fontId="0" fillId="0" borderId="8" xfId="0" applyBorder="1" applyAlignment="1"/>
    <xf numFmtId="0" fontId="16" fillId="0" borderId="14" xfId="0" applyFont="1" applyFill="1" applyBorder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/>
    </xf>
    <xf numFmtId="0" fontId="16" fillId="0" borderId="14" xfId="0" applyFont="1" applyBorder="1" applyAlignment="1"/>
    <xf numFmtId="0" fontId="16" fillId="0" borderId="31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10" xfId="0" applyFont="1" applyFill="1" applyBorder="1" applyAlignment="1"/>
    <xf numFmtId="0" fontId="4" fillId="0" borderId="11" xfId="0" applyFont="1" applyBorder="1" applyAlignment="1"/>
    <xf numFmtId="0" fontId="4" fillId="0" borderId="38" xfId="0" applyFont="1" applyBorder="1" applyAlignment="1"/>
    <xf numFmtId="0" fontId="16" fillId="0" borderId="10" xfId="0" applyFont="1" applyBorder="1" applyAlignment="1"/>
    <xf numFmtId="0" fontId="4" fillId="3" borderId="10" xfId="0" applyFont="1" applyFill="1" applyBorder="1" applyAlignment="1"/>
    <xf numFmtId="0" fontId="16" fillId="0" borderId="14" xfId="0" applyFont="1" applyBorder="1" applyAlignment="1">
      <alignment horizontal="center"/>
    </xf>
    <xf numFmtId="0" fontId="16" fillId="0" borderId="3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16" fillId="0" borderId="11" xfId="0" applyFont="1" applyBorder="1" applyAlignment="1"/>
    <xf numFmtId="0" fontId="16" fillId="0" borderId="38" xfId="0" applyFont="1" applyBorder="1" applyAlignment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4" fillId="0" borderId="14" xfId="0" applyFont="1" applyFill="1" applyBorder="1" applyAlignment="1"/>
    <xf numFmtId="0" fontId="0" fillId="0" borderId="14" xfId="0" applyFont="1" applyBorder="1" applyAlignment="1"/>
    <xf numFmtId="0" fontId="16" fillId="0" borderId="17" xfId="0" applyFont="1" applyFill="1" applyBorder="1" applyAlignment="1"/>
    <xf numFmtId="0" fontId="0" fillId="0" borderId="17" xfId="0" applyFont="1" applyBorder="1" applyAlignment="1"/>
    <xf numFmtId="0" fontId="20" fillId="0" borderId="21" xfId="0" applyFont="1" applyFill="1" applyBorder="1" applyAlignment="1">
      <alignment horizontal="center" wrapText="1"/>
    </xf>
    <xf numFmtId="0" fontId="0" fillId="0" borderId="25" xfId="0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0" fontId="0" fillId="0" borderId="29" xfId="0" applyBorder="1" applyAlignment="1"/>
    <xf numFmtId="0" fontId="19" fillId="0" borderId="43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20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0" fontId="20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wrapText="1"/>
    </xf>
    <xf numFmtId="0" fontId="0" fillId="0" borderId="58" xfId="0" applyFill="1" applyBorder="1" applyAlignment="1">
      <alignment horizontal="center" wrapText="1"/>
    </xf>
    <xf numFmtId="0" fontId="19" fillId="0" borderId="26" xfId="0" applyFont="1" applyBorder="1" applyAlignment="1"/>
    <xf numFmtId="0" fontId="19" fillId="0" borderId="59" xfId="0" applyFont="1" applyFill="1" applyBorder="1" applyAlignment="1">
      <alignment horizontal="center"/>
    </xf>
    <xf numFmtId="0" fontId="0" fillId="0" borderId="62" xfId="0" applyBorder="1" applyAlignment="1">
      <alignment horizontal="center"/>
    </xf>
    <xf numFmtId="0" fontId="20" fillId="0" borderId="60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/>
    <xf numFmtId="0" fontId="39" fillId="0" borderId="74" xfId="3" applyFont="1" applyFill="1" applyBorder="1" applyAlignment="1" applyProtection="1">
      <alignment horizontal="left" vertical="center" wrapText="1" indent="1"/>
    </xf>
    <xf numFmtId="0" fontId="39" fillId="0" borderId="75" xfId="3" applyFont="1" applyFill="1" applyBorder="1" applyAlignment="1" applyProtection="1">
      <alignment horizontal="left" vertical="center" wrapText="1" indent="1"/>
    </xf>
    <xf numFmtId="0" fontId="29" fillId="0" borderId="0" xfId="0" applyFont="1" applyFill="1" applyAlignment="1" applyProtection="1">
      <alignment horizontal="right" vertical="center" wrapText="1"/>
    </xf>
    <xf numFmtId="170" fontId="30" fillId="0" borderId="0" xfId="0" applyNumberFormat="1" applyFont="1" applyFill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center" vertical="center" wrapText="1"/>
    </xf>
    <xf numFmtId="0" fontId="33" fillId="0" borderId="59" xfId="0" applyFont="1" applyFill="1" applyBorder="1" applyAlignment="1" applyProtection="1">
      <alignment horizontal="center" vertical="center" wrapText="1"/>
    </xf>
    <xf numFmtId="0" fontId="33" fillId="0" borderId="72" xfId="0" applyFont="1" applyFill="1" applyBorder="1" applyAlignment="1" applyProtection="1">
      <alignment horizontal="center" vertical="center" wrapText="1"/>
    </xf>
    <xf numFmtId="0" fontId="33" fillId="0" borderId="57" xfId="0" applyFont="1" applyFill="1" applyBorder="1" applyAlignment="1" applyProtection="1">
      <alignment horizontal="center" vertical="center" wrapText="1"/>
    </xf>
    <xf numFmtId="0" fontId="33" fillId="0" borderId="49" xfId="0" applyFont="1" applyFill="1" applyBorder="1" applyAlignment="1" applyProtection="1">
      <alignment horizontal="center" vertical="center" wrapText="1"/>
    </xf>
    <xf numFmtId="0" fontId="34" fillId="0" borderId="54" xfId="0" applyFont="1" applyFill="1" applyBorder="1" applyAlignment="1" applyProtection="1">
      <alignment horizontal="center" vertical="center" wrapText="1"/>
    </xf>
    <xf numFmtId="0" fontId="34" fillId="0" borderId="7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1" fillId="0" borderId="0" xfId="0" applyFont="1" applyFill="1" applyAlignment="1">
      <alignment horizontal="center" vertical="center" wrapText="1"/>
    </xf>
    <xf numFmtId="170" fontId="42" fillId="0" borderId="0" xfId="0" applyNumberFormat="1" applyFont="1" applyFill="1" applyAlignment="1">
      <alignment horizontal="center" textRotation="180" wrapText="1"/>
    </xf>
    <xf numFmtId="0" fontId="43" fillId="0" borderId="42" xfId="0" applyFont="1" applyFill="1" applyBorder="1" applyAlignment="1">
      <alignment horizontal="right"/>
    </xf>
    <xf numFmtId="0" fontId="33" fillId="0" borderId="76" xfId="0" applyFont="1" applyFill="1" applyBorder="1" applyAlignment="1">
      <alignment horizontal="center" vertical="center" wrapText="1"/>
    </xf>
    <xf numFmtId="0" fontId="33" fillId="0" borderId="79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33" fillId="0" borderId="42" xfId="0" applyFont="1" applyFill="1" applyBorder="1" applyAlignment="1">
      <alignment horizontal="center" vertical="center" wrapText="1"/>
    </xf>
    <xf numFmtId="0" fontId="34" fillId="0" borderId="77" xfId="0" applyFont="1" applyFill="1" applyBorder="1" applyAlignment="1">
      <alignment horizontal="center"/>
    </xf>
    <xf numFmtId="0" fontId="34" fillId="0" borderId="5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3" fillId="0" borderId="78" xfId="0" applyFont="1" applyFill="1" applyBorder="1" applyAlignment="1">
      <alignment horizontal="center" vertical="center" wrapText="1"/>
    </xf>
    <xf numFmtId="0" fontId="33" fillId="0" borderId="80" xfId="0" applyFont="1" applyFill="1" applyBorder="1" applyAlignment="1">
      <alignment horizontal="center" vertical="center" wrapText="1"/>
    </xf>
    <xf numFmtId="0" fontId="33" fillId="0" borderId="76" xfId="0" applyFont="1" applyFill="1" applyBorder="1" applyAlignment="1">
      <alignment horizontal="left" vertical="center" wrapText="1"/>
    </xf>
    <xf numFmtId="0" fontId="33" fillId="0" borderId="56" xfId="0" applyFont="1" applyFill="1" applyBorder="1" applyAlignment="1">
      <alignment horizontal="left" vertical="center" wrapText="1"/>
    </xf>
    <xf numFmtId="0" fontId="33" fillId="0" borderId="81" xfId="0" applyFont="1" applyFill="1" applyBorder="1" applyAlignment="1">
      <alignment horizontal="left" vertical="center" wrapText="1"/>
    </xf>
    <xf numFmtId="0" fontId="45" fillId="0" borderId="74" xfId="0" applyFont="1" applyFill="1" applyBorder="1" applyAlignment="1" applyProtection="1">
      <alignment horizontal="left" vertical="center"/>
    </xf>
    <xf numFmtId="0" fontId="45" fillId="0" borderId="75" xfId="0" applyFont="1" applyFill="1" applyBorder="1" applyAlignment="1" applyProtection="1">
      <alignment horizontal="left" vertical="center"/>
    </xf>
    <xf numFmtId="0" fontId="33" fillId="0" borderId="76" xfId="0" applyFont="1" applyFill="1" applyBorder="1" applyAlignment="1" applyProtection="1">
      <alignment horizontal="left" vertical="center" wrapText="1"/>
    </xf>
    <xf numFmtId="0" fontId="33" fillId="0" borderId="56" xfId="0" applyFont="1" applyFill="1" applyBorder="1" applyAlignment="1" applyProtection="1">
      <alignment horizontal="left" vertical="center" wrapText="1"/>
    </xf>
    <xf numFmtId="0" fontId="33" fillId="0" borderId="81" xfId="0" applyFont="1" applyFill="1" applyBorder="1" applyAlignment="1" applyProtection="1">
      <alignment horizontal="left" vertical="center" wrapText="1"/>
    </xf>
    <xf numFmtId="0" fontId="31" fillId="0" borderId="74" xfId="0" applyFont="1" applyFill="1" applyBorder="1" applyAlignment="1" applyProtection="1">
      <alignment horizontal="left" vertical="center"/>
    </xf>
    <xf numFmtId="0" fontId="31" fillId="0" borderId="75" xfId="0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50" fillId="0" borderId="14" xfId="0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0" fontId="47" fillId="0" borderId="90" xfId="0" applyFont="1" applyBorder="1" applyAlignment="1">
      <alignment horizontal="left"/>
    </xf>
    <xf numFmtId="0" fontId="48" fillId="0" borderId="91" xfId="0" applyFont="1" applyBorder="1" applyAlignment="1">
      <alignment horizontal="center" vertical="center" wrapText="1"/>
    </xf>
    <xf numFmtId="0" fontId="50" fillId="0" borderId="92" xfId="0" applyFont="1" applyBorder="1" applyAlignment="1">
      <alignment horizontal="center" vertical="center"/>
    </xf>
    <xf numFmtId="0" fontId="50" fillId="0" borderId="93" xfId="0" applyFont="1" applyBorder="1" applyAlignment="1">
      <alignment horizontal="center" vertical="center"/>
    </xf>
    <xf numFmtId="0" fontId="50" fillId="0" borderId="94" xfId="0" applyFont="1" applyBorder="1" applyAlignment="1">
      <alignment horizontal="center" vertical="center"/>
    </xf>
    <xf numFmtId="0" fontId="52" fillId="0" borderId="14" xfId="0" applyFont="1" applyBorder="1" applyAlignment="1">
      <alignment horizontal="left"/>
    </xf>
    <xf numFmtId="0" fontId="53" fillId="0" borderId="14" xfId="0" applyFont="1" applyBorder="1" applyAlignment="1">
      <alignment horizontal="left"/>
    </xf>
    <xf numFmtId="0" fontId="47" fillId="0" borderId="100" xfId="0" applyFont="1" applyBorder="1" applyAlignment="1">
      <alignment horizontal="center" vertical="center"/>
    </xf>
    <xf numFmtId="0" fontId="47" fillId="0" borderId="102" xfId="0" applyFont="1" applyBorder="1" applyAlignment="1">
      <alignment horizontal="center" vertical="center"/>
    </xf>
    <xf numFmtId="0" fontId="53" fillId="0" borderId="34" xfId="0" applyFont="1" applyBorder="1" applyAlignment="1">
      <alignment horizontal="left" vertical="distributed" wrapText="1"/>
    </xf>
    <xf numFmtId="0" fontId="53" fillId="0" borderId="39" xfId="0" applyFont="1" applyBorder="1" applyAlignment="1">
      <alignment horizontal="left" vertical="distributed" wrapText="1"/>
    </xf>
    <xf numFmtId="0" fontId="53" fillId="0" borderId="40" xfId="0" applyFont="1" applyBorder="1" applyAlignment="1">
      <alignment horizontal="left" vertical="distributed" wrapText="1"/>
    </xf>
    <xf numFmtId="0" fontId="53" fillId="0" borderId="7" xfId="0" applyFont="1" applyBorder="1" applyAlignment="1">
      <alignment horizontal="left" vertical="distributed" wrapText="1"/>
    </xf>
    <xf numFmtId="0" fontId="53" fillId="0" borderId="103" xfId="0" applyFont="1" applyBorder="1" applyAlignment="1">
      <alignment horizontal="left" vertical="distributed" wrapText="1"/>
    </xf>
    <xf numFmtId="0" fontId="53" fillId="0" borderId="104" xfId="0" applyFont="1" applyBorder="1" applyAlignment="1">
      <alignment horizontal="left" vertical="distributed" wrapText="1"/>
    </xf>
    <xf numFmtId="3" fontId="53" fillId="0" borderId="101" xfId="0" applyNumberFormat="1" applyFont="1" applyBorder="1" applyAlignment="1">
      <alignment horizontal="right" vertical="center"/>
    </xf>
    <xf numFmtId="3" fontId="53" fillId="0" borderId="105" xfId="0" applyNumberFormat="1" applyFont="1" applyBorder="1" applyAlignment="1">
      <alignment horizontal="right" vertical="center"/>
    </xf>
    <xf numFmtId="0" fontId="50" fillId="0" borderId="10" xfId="0" applyFont="1" applyBorder="1" applyAlignment="1">
      <alignment horizontal="left"/>
    </xf>
    <xf numFmtId="0" fontId="50" fillId="0" borderId="11" xfId="0" applyFont="1" applyBorder="1" applyAlignment="1">
      <alignment horizontal="left"/>
    </xf>
    <xf numFmtId="0" fontId="50" fillId="0" borderId="38" xfId="0" applyFont="1" applyBorder="1" applyAlignment="1">
      <alignment horizontal="left"/>
    </xf>
    <xf numFmtId="0" fontId="50" fillId="0" borderId="10" xfId="0" applyFont="1" applyBorder="1" applyAlignment="1">
      <alignment vertical="distributed"/>
    </xf>
    <xf numFmtId="0" fontId="50" fillId="0" borderId="11" xfId="0" applyFont="1" applyBorder="1" applyAlignment="1">
      <alignment vertical="distributed"/>
    </xf>
    <xf numFmtId="0" fontId="50" fillId="0" borderId="38" xfId="0" applyFont="1" applyBorder="1" applyAlignment="1">
      <alignment vertical="distributed"/>
    </xf>
    <xf numFmtId="0" fontId="53" fillId="0" borderId="14" xfId="0" applyFont="1" applyBorder="1" applyAlignment="1">
      <alignment vertical="distributed"/>
    </xf>
    <xf numFmtId="0" fontId="50" fillId="0" borderId="14" xfId="0" applyFont="1" applyBorder="1" applyAlignment="1">
      <alignment horizontal="left" vertical="distributed"/>
    </xf>
    <xf numFmtId="0" fontId="50" fillId="0" borderId="10" xfId="0" applyFont="1" applyBorder="1" applyAlignment="1">
      <alignment horizontal="left" vertical="distributed"/>
    </xf>
    <xf numFmtId="0" fontId="50" fillId="0" borderId="11" xfId="0" applyFont="1" applyBorder="1" applyAlignment="1">
      <alignment horizontal="left" vertical="distributed"/>
    </xf>
    <xf numFmtId="0" fontId="50" fillId="0" borderId="38" xfId="0" applyFont="1" applyBorder="1" applyAlignment="1">
      <alignment horizontal="left" vertical="distributed"/>
    </xf>
    <xf numFmtId="0" fontId="50" fillId="0" borderId="14" xfId="0" applyFont="1" applyBorder="1" applyAlignment="1">
      <alignment vertical="distributed"/>
    </xf>
    <xf numFmtId="0" fontId="0" fillId="0" borderId="11" xfId="0" applyBorder="1" applyAlignment="1">
      <alignment horizontal="left"/>
    </xf>
    <xf numFmtId="0" fontId="0" fillId="0" borderId="38" xfId="0" applyBorder="1" applyAlignment="1">
      <alignment horizontal="left"/>
    </xf>
    <xf numFmtId="0" fontId="53" fillId="0" borderId="10" xfId="0" applyFont="1" applyBorder="1" applyAlignment="1">
      <alignment horizontal="left" vertical="distributed"/>
    </xf>
    <xf numFmtId="0" fontId="53" fillId="0" borderId="11" xfId="0" applyFont="1" applyBorder="1" applyAlignment="1">
      <alignment horizontal="left" vertical="distributed"/>
    </xf>
    <xf numFmtId="0" fontId="53" fillId="0" borderId="38" xfId="0" applyFont="1" applyBorder="1" applyAlignment="1">
      <alignment horizontal="left" vertical="distributed"/>
    </xf>
    <xf numFmtId="0" fontId="47" fillId="0" borderId="107" xfId="0" applyFont="1" applyBorder="1" applyAlignment="1">
      <alignment horizontal="left"/>
    </xf>
    <xf numFmtId="0" fontId="48" fillId="0" borderId="108" xfId="0" applyFont="1" applyBorder="1" applyAlignment="1">
      <alignment horizontal="center" vertical="center" wrapText="1"/>
    </xf>
    <xf numFmtId="0" fontId="50" fillId="0" borderId="109" xfId="0" applyFont="1" applyBorder="1" applyAlignment="1">
      <alignment horizontal="center" vertical="center"/>
    </xf>
    <xf numFmtId="0" fontId="51" fillId="0" borderId="14" xfId="0" applyFont="1" applyBorder="1" applyAlignment="1">
      <alignment horizontal="left"/>
    </xf>
    <xf numFmtId="0" fontId="15" fillId="3" borderId="0" xfId="0" applyFont="1" applyFill="1" applyAlignment="1">
      <alignment horizontal="center" vertical="top" wrapText="1"/>
    </xf>
    <xf numFmtId="0" fontId="0" fillId="3" borderId="0" xfId="0" applyFont="1" applyFill="1"/>
    <xf numFmtId="0" fontId="15" fillId="7" borderId="22" xfId="0" applyFont="1" applyFill="1" applyBorder="1" applyAlignment="1">
      <alignment horizontal="center" vertical="center" wrapText="1"/>
    </xf>
    <xf numFmtId="0" fontId="15" fillId="7" borderId="112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66" xfId="0" applyFont="1" applyFill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Pénznem" xfId="2" builtinId="4"/>
    <cellStyle name="Rossz" xfId="3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~1/AppData/Local/Temp/Z&#225;rsz&#225;mad&#225;s_&#214;nkorm&#225;nyzat_2019_T&#225;rk&#225;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ámú melléklet"/>
      <sheetName val="2.számú melléklet"/>
      <sheetName val="3.számú melléklet"/>
      <sheetName val="4.számú melléklet"/>
      <sheetName val="5.számú melléklet"/>
      <sheetName val="6.számú melléklet"/>
      <sheetName val="7.számú melléklet"/>
      <sheetName val="8.számú melléklet"/>
      <sheetName val="9.számú melléklet "/>
      <sheetName val="10.számú melléklet"/>
      <sheetName val="Részletező_Önk"/>
      <sheetName val="Bér_Önk"/>
      <sheetName val="Részletező_Közös"/>
      <sheetName val="Bér_Közös"/>
      <sheetName val="11. számú melléklet"/>
      <sheetName val="12. számú melléklet"/>
      <sheetName val="13. számú melléklet"/>
      <sheetName val="14. számú melléklet"/>
      <sheetName val="15. számú melléklet"/>
    </sheetNames>
    <sheetDataSet>
      <sheetData sheetId="0"/>
      <sheetData sheetId="1">
        <row r="21">
          <cell r="G21">
            <v>0</v>
          </cell>
          <cell r="H21">
            <v>0</v>
          </cell>
          <cell r="I21">
            <v>110</v>
          </cell>
        </row>
        <row r="22">
          <cell r="G22">
            <v>5800</v>
          </cell>
          <cell r="H22">
            <v>5800</v>
          </cell>
          <cell r="I22">
            <v>4504</v>
          </cell>
        </row>
        <row r="23">
          <cell r="G23">
            <v>66460</v>
          </cell>
          <cell r="H23">
            <v>66460</v>
          </cell>
          <cell r="I23">
            <v>71329</v>
          </cell>
        </row>
        <row r="25">
          <cell r="G25">
            <v>4259</v>
          </cell>
          <cell r="H25">
            <v>4259</v>
          </cell>
          <cell r="I25">
            <v>4646</v>
          </cell>
        </row>
        <row r="26">
          <cell r="G26">
            <v>24415.650999999998</v>
          </cell>
          <cell r="H26">
            <v>30364.650999999998</v>
          </cell>
          <cell r="I26">
            <v>23969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8">
          <cell r="G28">
            <v>1080</v>
          </cell>
          <cell r="H28">
            <v>1080</v>
          </cell>
          <cell r="I28">
            <v>810</v>
          </cell>
        </row>
        <row r="29">
          <cell r="G29">
            <v>13891</v>
          </cell>
          <cell r="H29">
            <v>13891</v>
          </cell>
          <cell r="I29">
            <v>4500</v>
          </cell>
        </row>
        <row r="30">
          <cell r="G30">
            <v>0</v>
          </cell>
          <cell r="H30">
            <v>0</v>
          </cell>
        </row>
        <row r="33">
          <cell r="G33">
            <v>109042</v>
          </cell>
          <cell r="H33">
            <v>120634</v>
          </cell>
          <cell r="I33">
            <v>120634</v>
          </cell>
        </row>
        <row r="35">
          <cell r="I35">
            <v>105864</v>
          </cell>
        </row>
        <row r="36">
          <cell r="G36">
            <v>23712.913</v>
          </cell>
          <cell r="H36">
            <v>23712.913</v>
          </cell>
          <cell r="I36">
            <v>27941</v>
          </cell>
        </row>
        <row r="37">
          <cell r="G37">
            <v>-209</v>
          </cell>
          <cell r="H37">
            <v>-209</v>
          </cell>
          <cell r="I37">
            <v>-209</v>
          </cell>
        </row>
        <row r="41">
          <cell r="G41">
            <v>81228.39499999999</v>
          </cell>
          <cell r="H41">
            <v>81975.244999999995</v>
          </cell>
          <cell r="I41">
            <v>95688.981999999989</v>
          </cell>
        </row>
        <row r="42">
          <cell r="G42">
            <v>15839.537024999998</v>
          </cell>
          <cell r="H42">
            <v>15985.172774999999</v>
          </cell>
          <cell r="I42">
            <v>16029.63</v>
          </cell>
        </row>
        <row r="43">
          <cell r="G43">
            <v>52349.5</v>
          </cell>
          <cell r="H43">
            <v>52349.5</v>
          </cell>
          <cell r="I43">
            <v>65711.399000000005</v>
          </cell>
        </row>
        <row r="44">
          <cell r="G44">
            <v>133359.35399999999</v>
          </cell>
          <cell r="H44">
            <v>134252.35399999999</v>
          </cell>
          <cell r="I44">
            <v>146975.78200000001</v>
          </cell>
        </row>
        <row r="45">
          <cell r="G45">
            <v>4450</v>
          </cell>
          <cell r="H45">
            <v>4450</v>
          </cell>
          <cell r="I45">
            <v>1195</v>
          </cell>
        </row>
        <row r="50">
          <cell r="G50">
            <v>188628</v>
          </cell>
          <cell r="H50">
            <v>188628</v>
          </cell>
          <cell r="I50">
            <v>72414</v>
          </cell>
        </row>
        <row r="51">
          <cell r="G51">
            <v>0</v>
          </cell>
          <cell r="H51">
            <v>0</v>
          </cell>
          <cell r="I51">
            <v>0</v>
          </cell>
        </row>
        <row r="52">
          <cell r="G52">
            <v>8805</v>
          </cell>
          <cell r="H52">
            <v>38545.525999999998</v>
          </cell>
          <cell r="I52">
            <v>0</v>
          </cell>
        </row>
        <row r="54">
          <cell r="G54">
            <v>51907.199999999997</v>
          </cell>
          <cell r="H54">
            <v>52799.685999999994</v>
          </cell>
          <cell r="I54">
            <v>61148</v>
          </cell>
        </row>
        <row r="55">
          <cell r="G55">
            <v>-209</v>
          </cell>
          <cell r="H55">
            <v>-209</v>
          </cell>
          <cell r="I55">
            <v>-209</v>
          </cell>
        </row>
      </sheetData>
      <sheetData sheetId="2">
        <row r="11">
          <cell r="F11">
            <v>8364</v>
          </cell>
          <cell r="G11">
            <v>8364</v>
          </cell>
          <cell r="H11">
            <v>18258</v>
          </cell>
        </row>
        <row r="33">
          <cell r="F33">
            <v>45337.819999999992</v>
          </cell>
          <cell r="G33">
            <v>45337.819999999992</v>
          </cell>
          <cell r="H33">
            <v>51758</v>
          </cell>
        </row>
        <row r="34">
          <cell r="F34">
            <v>8840.8748999999989</v>
          </cell>
          <cell r="G34">
            <v>8840.8748999999989</v>
          </cell>
          <cell r="H34">
            <v>7660</v>
          </cell>
        </row>
        <row r="35">
          <cell r="F35">
            <v>43122.81</v>
          </cell>
          <cell r="G35">
            <v>43122.81</v>
          </cell>
          <cell r="H35">
            <v>56655</v>
          </cell>
        </row>
        <row r="36">
          <cell r="F36">
            <v>133359.35399999999</v>
          </cell>
          <cell r="G36">
            <v>134252.35399999999</v>
          </cell>
          <cell r="H36">
            <v>146975.78200000001</v>
          </cell>
        </row>
        <row r="37">
          <cell r="F37">
            <v>4450</v>
          </cell>
          <cell r="G37">
            <v>4450</v>
          </cell>
          <cell r="H37">
            <v>1195</v>
          </cell>
        </row>
        <row r="40">
          <cell r="F40">
            <v>148525.9842519685</v>
          </cell>
          <cell r="G40">
            <v>148525.9842519685</v>
          </cell>
          <cell r="H40">
            <v>53919</v>
          </cell>
        </row>
        <row r="41">
          <cell r="F41">
            <v>0</v>
          </cell>
          <cell r="G41">
            <v>0</v>
          </cell>
          <cell r="H41">
            <v>15569</v>
          </cell>
        </row>
        <row r="42">
          <cell r="F42">
            <v>40102.015748031496</v>
          </cell>
          <cell r="G42">
            <v>40102.015748031496</v>
          </cell>
          <cell r="H42">
            <v>2926</v>
          </cell>
        </row>
        <row r="45">
          <cell r="F45">
            <v>8805</v>
          </cell>
          <cell r="G45">
            <v>38545.525999999998</v>
          </cell>
          <cell r="H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</row>
      </sheetData>
      <sheetData sheetId="3">
        <row r="9">
          <cell r="C9">
            <v>35907</v>
          </cell>
          <cell r="D9">
            <v>35907</v>
          </cell>
          <cell r="E9">
            <v>35907</v>
          </cell>
        </row>
        <row r="10">
          <cell r="C10">
            <v>46063</v>
          </cell>
          <cell r="D10">
            <v>46066</v>
          </cell>
          <cell r="E10">
            <v>46066</v>
          </cell>
        </row>
        <row r="22">
          <cell r="C22">
            <v>109042</v>
          </cell>
          <cell r="D22">
            <v>120634</v>
          </cell>
          <cell r="E22">
            <v>120634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1460</v>
          </cell>
          <cell r="D25">
            <v>1460</v>
          </cell>
          <cell r="E25">
            <v>1543</v>
          </cell>
        </row>
        <row r="26">
          <cell r="C26">
            <v>65000</v>
          </cell>
          <cell r="D26">
            <v>65000</v>
          </cell>
          <cell r="E26">
            <v>69786</v>
          </cell>
        </row>
        <row r="27">
          <cell r="C27">
            <v>0</v>
          </cell>
          <cell r="D27">
            <v>0</v>
          </cell>
          <cell r="E27">
            <v>110</v>
          </cell>
        </row>
        <row r="28">
          <cell r="C28">
            <v>5800</v>
          </cell>
          <cell r="D28">
            <v>5800</v>
          </cell>
          <cell r="E28">
            <v>4504</v>
          </cell>
        </row>
        <row r="29">
          <cell r="C29">
            <v>600</v>
          </cell>
          <cell r="D29">
            <v>600</v>
          </cell>
          <cell r="E29">
            <v>112</v>
          </cell>
        </row>
        <row r="30">
          <cell r="C30">
            <v>200</v>
          </cell>
          <cell r="D30">
            <v>200</v>
          </cell>
          <cell r="E30">
            <v>0</v>
          </cell>
        </row>
        <row r="31">
          <cell r="C31">
            <v>35</v>
          </cell>
          <cell r="D31">
            <v>35</v>
          </cell>
          <cell r="E31">
            <v>777</v>
          </cell>
        </row>
        <row r="32">
          <cell r="C32">
            <v>2041</v>
          </cell>
          <cell r="D32">
            <v>2041</v>
          </cell>
          <cell r="E32">
            <v>2086</v>
          </cell>
        </row>
        <row r="33">
          <cell r="C33">
            <v>700</v>
          </cell>
          <cell r="D33">
            <v>700</v>
          </cell>
          <cell r="E33">
            <v>2</v>
          </cell>
        </row>
        <row r="34">
          <cell r="C34">
            <v>200</v>
          </cell>
          <cell r="D34">
            <v>200</v>
          </cell>
          <cell r="E34">
            <v>10518</v>
          </cell>
        </row>
        <row r="35">
          <cell r="C35">
            <v>3836</v>
          </cell>
          <cell r="D35">
            <v>3836</v>
          </cell>
          <cell r="E35">
            <v>3134</v>
          </cell>
        </row>
        <row r="36">
          <cell r="C36">
            <v>752</v>
          </cell>
          <cell r="D36">
            <v>752</v>
          </cell>
          <cell r="E36">
            <v>1629</v>
          </cell>
        </row>
        <row r="38">
          <cell r="C38">
            <v>4168</v>
          </cell>
          <cell r="D38">
            <v>4168</v>
          </cell>
          <cell r="E38">
            <v>4555</v>
          </cell>
        </row>
        <row r="39">
          <cell r="C39">
            <v>91</v>
          </cell>
          <cell r="D39">
            <v>91</v>
          </cell>
          <cell r="E39">
            <v>91</v>
          </cell>
        </row>
        <row r="40">
          <cell r="C40">
            <v>12678</v>
          </cell>
          <cell r="D40">
            <v>12678</v>
          </cell>
          <cell r="E40">
            <v>4500</v>
          </cell>
        </row>
        <row r="41">
          <cell r="C41">
            <v>24415.650999999998</v>
          </cell>
          <cell r="D41">
            <v>30364.650999999998</v>
          </cell>
          <cell r="E41">
            <v>23969</v>
          </cell>
        </row>
        <row r="42">
          <cell r="C42">
            <v>1080</v>
          </cell>
          <cell r="D42">
            <v>1080</v>
          </cell>
          <cell r="E42">
            <v>810</v>
          </cell>
        </row>
        <row r="43">
          <cell r="C43">
            <v>1213</v>
          </cell>
          <cell r="D43">
            <v>1213</v>
          </cell>
          <cell r="E43">
            <v>0</v>
          </cell>
        </row>
        <row r="44">
          <cell r="C44">
            <v>175728</v>
          </cell>
          <cell r="D44">
            <v>188820</v>
          </cell>
          <cell r="E44">
            <v>105864</v>
          </cell>
        </row>
        <row r="45">
          <cell r="C45">
            <v>23504.186000000002</v>
          </cell>
          <cell r="D45">
            <v>23504.186000000002</v>
          </cell>
          <cell r="E45">
            <v>27732</v>
          </cell>
        </row>
      </sheetData>
      <sheetData sheetId="4">
        <row r="12">
          <cell r="F12">
            <v>208.727</v>
          </cell>
          <cell r="G12">
            <v>208.727</v>
          </cell>
          <cell r="H12">
            <v>209</v>
          </cell>
        </row>
        <row r="17">
          <cell r="F17">
            <v>35890.574999999997</v>
          </cell>
          <cell r="G17">
            <v>36637.425000000003</v>
          </cell>
          <cell r="H17">
            <v>43930.981999999996</v>
          </cell>
        </row>
        <row r="18">
          <cell r="F18">
            <v>6998.6621249999998</v>
          </cell>
          <cell r="G18">
            <v>7144.2978750000011</v>
          </cell>
          <cell r="H18">
            <v>8369.6299999999992</v>
          </cell>
        </row>
        <row r="19">
          <cell r="F19">
            <v>1883.69</v>
          </cell>
          <cell r="G19">
            <v>1883.69</v>
          </cell>
          <cell r="H19">
            <v>1747.5989999999999</v>
          </cell>
        </row>
        <row r="20">
          <cell r="F20">
            <v>4059</v>
          </cell>
          <cell r="G20">
            <v>4059</v>
          </cell>
          <cell r="H20">
            <v>4137.9369999999999</v>
          </cell>
        </row>
        <row r="21">
          <cell r="F21">
            <v>2000</v>
          </cell>
          <cell r="G21">
            <v>2000</v>
          </cell>
          <cell r="H21">
            <v>1781.5150000000001</v>
          </cell>
        </row>
        <row r="22">
          <cell r="F22">
            <v>1284</v>
          </cell>
          <cell r="G22">
            <v>1284</v>
          </cell>
          <cell r="H22">
            <v>1389.348</v>
          </cell>
        </row>
        <row r="26">
          <cell r="F26">
            <v>0</v>
          </cell>
          <cell r="G26">
            <v>0</v>
          </cell>
          <cell r="H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</row>
      </sheetData>
      <sheetData sheetId="5">
        <row r="24">
          <cell r="D24">
            <v>45337.819999999992</v>
          </cell>
          <cell r="E24">
            <v>45337.819999999992</v>
          </cell>
          <cell r="F24">
            <v>51758</v>
          </cell>
        </row>
        <row r="38">
          <cell r="D38">
            <v>8840.8748999999989</v>
          </cell>
          <cell r="E38">
            <v>8840.8748999999989</v>
          </cell>
          <cell r="F38">
            <v>7660</v>
          </cell>
        </row>
        <row r="52">
          <cell r="D52">
            <v>43122.81</v>
          </cell>
          <cell r="E52">
            <v>43122.81</v>
          </cell>
          <cell r="F52">
            <v>56655</v>
          </cell>
        </row>
        <row r="67">
          <cell r="D67">
            <v>133359.35399999999</v>
          </cell>
          <cell r="E67">
            <v>134252.35399999999</v>
          </cell>
          <cell r="F67">
            <v>146975.78200000001</v>
          </cell>
        </row>
        <row r="76">
          <cell r="D76">
            <v>4450</v>
          </cell>
          <cell r="E76">
            <v>4450</v>
          </cell>
          <cell r="F76">
            <v>1195</v>
          </cell>
        </row>
        <row r="78">
          <cell r="D78">
            <v>8805</v>
          </cell>
          <cell r="E78">
            <v>38545.525999999998</v>
          </cell>
          <cell r="F78">
            <v>0</v>
          </cell>
        </row>
        <row r="80">
          <cell r="D80">
            <v>0</v>
          </cell>
          <cell r="E80">
            <v>0</v>
          </cell>
          <cell r="F80">
            <v>15569</v>
          </cell>
        </row>
        <row r="81">
          <cell r="D81">
            <v>148525.9842519685</v>
          </cell>
          <cell r="E81">
            <v>148525.9842519685</v>
          </cell>
          <cell r="F81">
            <v>53919</v>
          </cell>
        </row>
        <row r="82">
          <cell r="D82">
            <v>40102.015748031496</v>
          </cell>
          <cell r="E82">
            <v>40102.015748031496</v>
          </cell>
          <cell r="F82">
            <v>2926</v>
          </cell>
        </row>
        <row r="94">
          <cell r="D94">
            <v>0</v>
          </cell>
          <cell r="E94">
            <v>0</v>
          </cell>
          <cell r="F94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</row>
      </sheetData>
      <sheetData sheetId="6">
        <row r="8">
          <cell r="C8">
            <v>2938</v>
          </cell>
          <cell r="D8">
            <v>2938</v>
          </cell>
          <cell r="E8">
            <v>1711</v>
          </cell>
        </row>
        <row r="9">
          <cell r="C9">
            <v>960</v>
          </cell>
          <cell r="D9">
            <v>960</v>
          </cell>
          <cell r="E9">
            <v>0</v>
          </cell>
        </row>
        <row r="10">
          <cell r="C10">
            <v>69381.572</v>
          </cell>
          <cell r="D10">
            <v>69381.572</v>
          </cell>
          <cell r="E10">
            <v>77790</v>
          </cell>
        </row>
        <row r="11">
          <cell r="C11">
            <v>51907</v>
          </cell>
          <cell r="D11">
            <v>52800</v>
          </cell>
          <cell r="E11">
            <v>57615</v>
          </cell>
        </row>
        <row r="12">
          <cell r="E12">
            <v>500</v>
          </cell>
        </row>
        <row r="13">
          <cell r="C13">
            <v>30</v>
          </cell>
          <cell r="D13">
            <v>30</v>
          </cell>
          <cell r="E13">
            <v>37</v>
          </cell>
        </row>
        <row r="14">
          <cell r="C14">
            <v>400</v>
          </cell>
          <cell r="D14">
            <v>400</v>
          </cell>
          <cell r="E14">
            <v>400</v>
          </cell>
        </row>
        <row r="15">
          <cell r="C15">
            <v>700</v>
          </cell>
          <cell r="D15">
            <v>700</v>
          </cell>
          <cell r="E15">
            <v>700</v>
          </cell>
        </row>
        <row r="16">
          <cell r="C16">
            <v>105</v>
          </cell>
          <cell r="D16">
            <v>105</v>
          </cell>
          <cell r="E16">
            <v>221</v>
          </cell>
        </row>
        <row r="17">
          <cell r="C17">
            <v>50</v>
          </cell>
          <cell r="D17">
            <v>50</v>
          </cell>
          <cell r="E17">
            <v>50</v>
          </cell>
        </row>
        <row r="18">
          <cell r="C18">
            <v>400</v>
          </cell>
          <cell r="D18">
            <v>400</v>
          </cell>
          <cell r="E18">
            <v>1262</v>
          </cell>
        </row>
        <row r="19">
          <cell r="C19">
            <v>500</v>
          </cell>
          <cell r="D19">
            <v>500</v>
          </cell>
          <cell r="E19">
            <v>500</v>
          </cell>
        </row>
        <row r="20">
          <cell r="C20">
            <v>50</v>
          </cell>
          <cell r="D20">
            <v>50</v>
          </cell>
          <cell r="E20">
            <v>50</v>
          </cell>
        </row>
        <row r="21">
          <cell r="C21">
            <v>100</v>
          </cell>
          <cell r="D21">
            <v>100</v>
          </cell>
          <cell r="E21">
            <v>0</v>
          </cell>
        </row>
        <row r="22">
          <cell r="C22">
            <v>200</v>
          </cell>
          <cell r="D22">
            <v>200</v>
          </cell>
          <cell r="E22">
            <v>200</v>
          </cell>
        </row>
        <row r="23">
          <cell r="C23">
            <v>200</v>
          </cell>
          <cell r="D23">
            <v>200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70</v>
          </cell>
        </row>
        <row r="25">
          <cell r="C25">
            <v>200</v>
          </cell>
          <cell r="D25">
            <v>200</v>
          </cell>
          <cell r="E25">
            <v>200</v>
          </cell>
        </row>
        <row r="26">
          <cell r="C26">
            <v>250</v>
          </cell>
          <cell r="D26">
            <v>250</v>
          </cell>
          <cell r="E26">
            <v>250</v>
          </cell>
        </row>
        <row r="27">
          <cell r="C27">
            <v>250</v>
          </cell>
          <cell r="D27">
            <v>250</v>
          </cell>
          <cell r="E27">
            <v>250</v>
          </cell>
        </row>
        <row r="28">
          <cell r="C28">
            <v>300</v>
          </cell>
          <cell r="D28">
            <v>300</v>
          </cell>
          <cell r="E28">
            <v>175</v>
          </cell>
        </row>
        <row r="29">
          <cell r="C29">
            <v>25</v>
          </cell>
          <cell r="D29">
            <v>25</v>
          </cell>
          <cell r="E29">
            <v>0</v>
          </cell>
        </row>
        <row r="30">
          <cell r="C30">
            <v>300</v>
          </cell>
          <cell r="D30">
            <v>300</v>
          </cell>
          <cell r="E30">
            <v>300</v>
          </cell>
        </row>
        <row r="31">
          <cell r="C31">
            <v>43</v>
          </cell>
          <cell r="D31">
            <v>43</v>
          </cell>
          <cell r="E31">
            <v>40</v>
          </cell>
        </row>
        <row r="32">
          <cell r="C32">
            <v>161</v>
          </cell>
          <cell r="D32">
            <v>161</v>
          </cell>
          <cell r="E32">
            <v>148</v>
          </cell>
        </row>
        <row r="33">
          <cell r="C33">
            <v>95</v>
          </cell>
          <cell r="D33">
            <v>95</v>
          </cell>
          <cell r="E33">
            <v>98</v>
          </cell>
        </row>
        <row r="34">
          <cell r="C34">
            <v>52</v>
          </cell>
          <cell r="D34">
            <v>52</v>
          </cell>
          <cell r="E34">
            <v>65</v>
          </cell>
        </row>
        <row r="37">
          <cell r="C37">
            <v>1000</v>
          </cell>
          <cell r="D37">
            <v>1000</v>
          </cell>
          <cell r="E37">
            <v>0</v>
          </cell>
        </row>
        <row r="38">
          <cell r="C38">
            <v>600</v>
          </cell>
          <cell r="D38">
            <v>600</v>
          </cell>
          <cell r="E38">
            <v>0</v>
          </cell>
        </row>
        <row r="39">
          <cell r="C39">
            <v>750</v>
          </cell>
          <cell r="D39">
            <v>750</v>
          </cell>
          <cell r="E39">
            <v>75</v>
          </cell>
        </row>
        <row r="40">
          <cell r="C40">
            <v>500</v>
          </cell>
          <cell r="D40">
            <v>500</v>
          </cell>
          <cell r="E40">
            <v>162</v>
          </cell>
        </row>
        <row r="41">
          <cell r="C41">
            <v>200</v>
          </cell>
          <cell r="D41">
            <v>200</v>
          </cell>
          <cell r="E41">
            <v>20</v>
          </cell>
        </row>
        <row r="42">
          <cell r="C42">
            <v>400</v>
          </cell>
          <cell r="D42">
            <v>400</v>
          </cell>
          <cell r="E42">
            <v>0</v>
          </cell>
        </row>
        <row r="43">
          <cell r="C43">
            <v>1000</v>
          </cell>
          <cell r="D43">
            <v>1000</v>
          </cell>
          <cell r="E43">
            <v>938</v>
          </cell>
        </row>
      </sheetData>
      <sheetData sheetId="7">
        <row r="11">
          <cell r="C11">
            <v>0</v>
          </cell>
          <cell r="D11">
            <v>0</v>
          </cell>
          <cell r="E11">
            <v>0</v>
          </cell>
          <cell r="F11">
            <v>13091</v>
          </cell>
          <cell r="J11">
            <v>342</v>
          </cell>
        </row>
      </sheetData>
      <sheetData sheetId="8">
        <row r="14">
          <cell r="E14">
            <v>3872</v>
          </cell>
        </row>
      </sheetData>
      <sheetData sheetId="9">
        <row r="10">
          <cell r="J10">
            <v>50047</v>
          </cell>
        </row>
        <row r="11">
          <cell r="J11">
            <v>8920</v>
          </cell>
        </row>
        <row r="13">
          <cell r="J13">
            <v>6307</v>
          </cell>
        </row>
        <row r="14">
          <cell r="C14">
            <v>175728</v>
          </cell>
          <cell r="D14">
            <v>188628</v>
          </cell>
          <cell r="F14">
            <v>175728</v>
          </cell>
        </row>
      </sheetData>
      <sheetData sheetId="10">
        <row r="1">
          <cell r="N1" t="str">
            <v>Zöldterület-kezelés</v>
          </cell>
          <cell r="O1" t="str">
            <v xml:space="preserve">Váors, községszolgáltatási egyéb szolgáltatások </v>
          </cell>
          <cell r="P1" t="str">
            <v xml:space="preserve">Család és nővédelmi egészségügyi gondozás </v>
          </cell>
          <cell r="Q1" t="str">
            <v>Sportlétesítmények, edzőtáborok működtetési és fejlesztése</v>
          </cell>
          <cell r="R1" t="str">
            <v xml:space="preserve">Könyvtári szolgáltatások </v>
          </cell>
          <cell r="S1" t="str">
            <v>Közművelődés-hagyományos közösségi kulturális értékek gondozása</v>
          </cell>
          <cell r="W1" t="str">
            <v xml:space="preserve">Szociális étkeztetés szociális konyhán </v>
          </cell>
        </row>
        <row r="4">
          <cell r="D4">
            <v>2</v>
          </cell>
          <cell r="E4">
            <v>0</v>
          </cell>
          <cell r="F4">
            <v>1</v>
          </cell>
          <cell r="K4">
            <v>36</v>
          </cell>
          <cell r="L4">
            <v>21</v>
          </cell>
          <cell r="M4">
            <v>0</v>
          </cell>
          <cell r="N4">
            <v>1</v>
          </cell>
          <cell r="O4">
            <v>0.5</v>
          </cell>
          <cell r="P4">
            <v>1</v>
          </cell>
          <cell r="Q4">
            <v>0</v>
          </cell>
          <cell r="R4">
            <v>0.5</v>
          </cell>
          <cell r="S4">
            <v>1</v>
          </cell>
          <cell r="W4">
            <v>0</v>
          </cell>
        </row>
        <row r="5">
          <cell r="L5">
            <v>21</v>
          </cell>
        </row>
        <row r="7">
          <cell r="D7">
            <v>8830.9249999999993</v>
          </cell>
          <cell r="E7">
            <v>0</v>
          </cell>
          <cell r="F7">
            <v>2886.4</v>
          </cell>
          <cell r="G7">
            <v>2886.4</v>
          </cell>
          <cell r="H7">
            <v>0</v>
          </cell>
          <cell r="K7">
            <v>8953.89</v>
          </cell>
          <cell r="L7">
            <v>15930.605</v>
          </cell>
          <cell r="M7">
            <v>0</v>
          </cell>
          <cell r="N7">
            <v>1777</v>
          </cell>
          <cell r="O7">
            <v>1262.75</v>
          </cell>
          <cell r="P7">
            <v>1433.5</v>
          </cell>
          <cell r="Q7">
            <v>0</v>
          </cell>
          <cell r="R7">
            <v>1262.75</v>
          </cell>
          <cell r="S7">
            <v>3000</v>
          </cell>
          <cell r="W7">
            <v>0</v>
          </cell>
        </row>
        <row r="9">
          <cell r="W9">
            <v>0</v>
          </cell>
        </row>
        <row r="10">
          <cell r="D10">
            <v>1722.0303749999998</v>
          </cell>
          <cell r="E10">
            <v>0</v>
          </cell>
          <cell r="F10">
            <v>562.84800000000007</v>
          </cell>
          <cell r="K10">
            <v>1746.00855</v>
          </cell>
          <cell r="L10">
            <v>3106.467975</v>
          </cell>
          <cell r="N10">
            <v>346.51499999999999</v>
          </cell>
          <cell r="O10">
            <v>246.23625000000001</v>
          </cell>
          <cell r="P10">
            <v>279.53250000000003</v>
          </cell>
          <cell r="Q10">
            <v>0</v>
          </cell>
          <cell r="R10">
            <v>246.23625000000001</v>
          </cell>
          <cell r="S10">
            <v>585</v>
          </cell>
        </row>
        <row r="11">
          <cell r="D11">
            <v>569</v>
          </cell>
          <cell r="E11">
            <v>831</v>
          </cell>
          <cell r="F11">
            <v>0</v>
          </cell>
          <cell r="G11">
            <v>0</v>
          </cell>
          <cell r="K11">
            <v>121.48699999999999</v>
          </cell>
          <cell r="L11">
            <v>2382.3229999999999</v>
          </cell>
          <cell r="M11">
            <v>2802</v>
          </cell>
          <cell r="N11">
            <v>517</v>
          </cell>
          <cell r="O11">
            <v>25369</v>
          </cell>
          <cell r="P11">
            <v>174</v>
          </cell>
          <cell r="Q11">
            <v>665</v>
          </cell>
          <cell r="R11">
            <v>660</v>
          </cell>
          <cell r="S11">
            <v>5619</v>
          </cell>
          <cell r="W11">
            <v>3413</v>
          </cell>
        </row>
        <row r="37">
          <cell r="G37">
            <v>38545.525999999998</v>
          </cell>
          <cell r="I37">
            <v>69381.572</v>
          </cell>
          <cell r="J37">
            <v>69381.572</v>
          </cell>
        </row>
        <row r="41">
          <cell r="H41">
            <v>3761.7820000000002</v>
          </cell>
        </row>
        <row r="43">
          <cell r="K43">
            <v>9948.3619999999992</v>
          </cell>
          <cell r="L43">
            <v>14467.289000000001</v>
          </cell>
        </row>
        <row r="60">
          <cell r="I60">
            <v>23504.186000000002</v>
          </cell>
          <cell r="J60">
            <v>23504.186000000002</v>
          </cell>
        </row>
      </sheetData>
      <sheetData sheetId="11"/>
      <sheetData sheetId="12">
        <row r="7">
          <cell r="H7">
            <v>35890.574999999997</v>
          </cell>
          <cell r="I7">
            <v>36637.425000000003</v>
          </cell>
          <cell r="J7">
            <v>43930.981999999996</v>
          </cell>
        </row>
        <row r="10">
          <cell r="H10">
            <v>6998.6621249999998</v>
          </cell>
          <cell r="I10">
            <v>7144.2978750000011</v>
          </cell>
          <cell r="J10">
            <v>8369.6299999999992</v>
          </cell>
        </row>
        <row r="12">
          <cell r="D12">
            <v>1883.69</v>
          </cell>
          <cell r="E12">
            <v>1883.69</v>
          </cell>
          <cell r="J12">
            <v>1747.5989999999999</v>
          </cell>
        </row>
        <row r="16">
          <cell r="D16">
            <v>1818</v>
          </cell>
          <cell r="E16">
            <v>1818</v>
          </cell>
          <cell r="J16">
            <v>1786.998</v>
          </cell>
        </row>
        <row r="19">
          <cell r="D19">
            <v>2241</v>
          </cell>
          <cell r="E19">
            <v>2241</v>
          </cell>
          <cell r="J19">
            <v>2350.9390000000003</v>
          </cell>
        </row>
        <row r="27">
          <cell r="D27">
            <v>2000</v>
          </cell>
          <cell r="E27">
            <v>2000</v>
          </cell>
          <cell r="J27">
            <v>1781.5150000000001</v>
          </cell>
        </row>
        <row r="30">
          <cell r="J30">
            <v>1389.348</v>
          </cell>
        </row>
        <row r="31">
          <cell r="D31">
            <v>1284</v>
          </cell>
          <cell r="E31">
            <v>1284</v>
          </cell>
        </row>
        <row r="42">
          <cell r="J42">
            <v>61611.772000000004</v>
          </cell>
        </row>
        <row r="60">
          <cell r="D60">
            <v>208.727</v>
          </cell>
          <cell r="E60">
            <v>208.727</v>
          </cell>
          <cell r="F60">
            <v>51907.199999999997</v>
          </cell>
          <cell r="G60">
            <v>52799.685999999994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sqref="A1:I1"/>
    </sheetView>
  </sheetViews>
  <sheetFormatPr defaultRowHeight="15" x14ac:dyDescent="0.25"/>
  <cols>
    <col min="1" max="1" width="8.42578125" customWidth="1"/>
    <col min="2" max="2" width="40.7109375" customWidth="1"/>
    <col min="3" max="5" width="13.28515625" customWidth="1"/>
    <col min="6" max="6" width="34.28515625" customWidth="1"/>
    <col min="7" max="9" width="13.28515625" customWidth="1"/>
    <col min="10" max="10" width="13.42578125" customWidth="1"/>
    <col min="13" max="13" width="10.42578125" bestFit="1" customWidth="1"/>
  </cols>
  <sheetData>
    <row r="1" spans="1:15" x14ac:dyDescent="0.25">
      <c r="A1" s="563" t="s">
        <v>562</v>
      </c>
      <c r="B1" s="563"/>
      <c r="C1" s="563"/>
      <c r="D1" s="563"/>
      <c r="E1" s="563"/>
      <c r="F1" s="563"/>
      <c r="G1" s="563"/>
      <c r="H1" s="564"/>
      <c r="I1" s="564"/>
      <c r="J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5" x14ac:dyDescent="0.25">
      <c r="A5" s="565" t="s">
        <v>0</v>
      </c>
      <c r="B5" s="566"/>
      <c r="C5" s="566"/>
      <c r="D5" s="566"/>
      <c r="E5" s="566"/>
      <c r="F5" s="566"/>
      <c r="G5" s="566"/>
      <c r="H5" s="566"/>
      <c r="I5" s="566"/>
      <c r="J5" s="1"/>
      <c r="K5" s="3"/>
      <c r="L5" s="3"/>
      <c r="M5" s="3"/>
      <c r="N5" s="3"/>
      <c r="O5" s="3"/>
    </row>
    <row r="6" spans="1:15" ht="16.5" thickBot="1" x14ac:dyDescent="0.3">
      <c r="A6" s="2"/>
      <c r="B6" s="4"/>
      <c r="C6" s="4"/>
      <c r="D6" s="4"/>
      <c r="E6" s="4"/>
      <c r="F6" s="4"/>
      <c r="G6" s="5"/>
      <c r="H6" s="5"/>
      <c r="I6" s="5" t="s">
        <v>1</v>
      </c>
      <c r="J6" s="5"/>
      <c r="K6" s="3"/>
      <c r="L6" s="3"/>
      <c r="M6" s="3"/>
      <c r="N6" s="3"/>
      <c r="O6" s="3"/>
    </row>
    <row r="7" spans="1:15" x14ac:dyDescent="0.25">
      <c r="A7" s="6"/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8" t="s">
        <v>7</v>
      </c>
      <c r="H7" s="7" t="s">
        <v>8</v>
      </c>
      <c r="I7" s="9" t="s">
        <v>9</v>
      </c>
      <c r="J7" s="10"/>
      <c r="K7" s="3"/>
      <c r="L7" s="3"/>
    </row>
    <row r="8" spans="1:15" ht="26.25" x14ac:dyDescent="0.25">
      <c r="A8" s="11"/>
      <c r="B8" s="12"/>
      <c r="C8" s="13" t="s">
        <v>10</v>
      </c>
      <c r="D8" s="13" t="s">
        <v>11</v>
      </c>
      <c r="E8" s="13" t="s">
        <v>12</v>
      </c>
      <c r="F8" s="12"/>
      <c r="G8" s="14" t="s">
        <v>10</v>
      </c>
      <c r="H8" s="15" t="s">
        <v>11</v>
      </c>
      <c r="I8" s="16" t="s">
        <v>13</v>
      </c>
      <c r="J8" s="10"/>
      <c r="K8" s="3"/>
      <c r="L8" s="3"/>
    </row>
    <row r="9" spans="1:15" ht="15.75" x14ac:dyDescent="0.25">
      <c r="A9" s="17" t="s">
        <v>14</v>
      </c>
      <c r="B9" s="567" t="s">
        <v>15</v>
      </c>
      <c r="C9" s="568"/>
      <c r="D9" s="18"/>
      <c r="E9" s="18"/>
      <c r="F9" s="567" t="s">
        <v>16</v>
      </c>
      <c r="G9" s="569"/>
      <c r="H9" s="19"/>
      <c r="I9" s="20"/>
      <c r="J9" s="3"/>
      <c r="K9" s="3"/>
      <c r="L9" s="3"/>
    </row>
    <row r="10" spans="1:15" x14ac:dyDescent="0.25">
      <c r="A10" s="21">
        <v>1</v>
      </c>
      <c r="B10" s="22" t="s">
        <v>17</v>
      </c>
      <c r="C10" s="23">
        <f>'[1]3.számú melléklet'!F11</f>
        <v>8364</v>
      </c>
      <c r="D10" s="23">
        <f>'[1]3.számú melléklet'!G11</f>
        <v>8364</v>
      </c>
      <c r="E10" s="23">
        <f>'[1]3.számú melléklet'!H11</f>
        <v>18258</v>
      </c>
      <c r="F10" s="24" t="s">
        <v>18</v>
      </c>
      <c r="G10" s="25">
        <f>'[1]2.számú melléklet'!G41</f>
        <v>81228.39499999999</v>
      </c>
      <c r="H10" s="26">
        <f>'[1]2.számú melléklet'!H41</f>
        <v>81975.244999999995</v>
      </c>
      <c r="I10" s="27">
        <f>'[1]2.számú melléklet'!I41</f>
        <v>95688.981999999989</v>
      </c>
      <c r="J10" s="3"/>
      <c r="K10" s="3"/>
      <c r="L10" s="3"/>
    </row>
    <row r="11" spans="1:15" x14ac:dyDescent="0.25">
      <c r="A11" s="21">
        <v>2</v>
      </c>
      <c r="B11" s="22" t="s">
        <v>19</v>
      </c>
      <c r="C11" s="23">
        <f>(C12+C13)</f>
        <v>72260</v>
      </c>
      <c r="D11" s="23">
        <f>(D12+D13)</f>
        <v>72260</v>
      </c>
      <c r="E11" s="23">
        <f>(E12+E13)</f>
        <v>75943</v>
      </c>
      <c r="F11" s="24" t="s">
        <v>20</v>
      </c>
      <c r="G11" s="25">
        <f>'[1]2.számú melléklet'!G42</f>
        <v>15839.537024999998</v>
      </c>
      <c r="H11" s="26">
        <f>'[1]2.számú melléklet'!H42</f>
        <v>15985.172774999999</v>
      </c>
      <c r="I11" s="27">
        <f>'[1]2.számú melléklet'!I42</f>
        <v>16029.63</v>
      </c>
      <c r="J11" s="10"/>
      <c r="K11" s="3"/>
      <c r="L11" s="3"/>
    </row>
    <row r="12" spans="1:15" x14ac:dyDescent="0.25">
      <c r="A12" s="21">
        <v>3</v>
      </c>
      <c r="B12" s="28" t="s">
        <v>21</v>
      </c>
      <c r="C12" s="29">
        <f>('[1]2.számú melléklet'!G21+'[1]2.számú melléklet'!G23)</f>
        <v>66460</v>
      </c>
      <c r="D12" s="29">
        <f>('[1]2.számú melléklet'!H21+'[1]2.számú melléklet'!H23)</f>
        <v>66460</v>
      </c>
      <c r="E12" s="29">
        <f>('[1]2.számú melléklet'!I21+'[1]2.számú melléklet'!I23)</f>
        <v>71439</v>
      </c>
      <c r="F12" s="24" t="s">
        <v>22</v>
      </c>
      <c r="G12" s="25">
        <f>'[1]2.számú melléklet'!G43</f>
        <v>52349.5</v>
      </c>
      <c r="H12" s="26">
        <f>'[1]2.számú melléklet'!H43</f>
        <v>52349.5</v>
      </c>
      <c r="I12" s="27">
        <f>'[1]2.számú melléklet'!I43</f>
        <v>65711.399000000005</v>
      </c>
      <c r="J12" s="3"/>
      <c r="K12" s="3"/>
      <c r="L12" s="3"/>
    </row>
    <row r="13" spans="1:15" x14ac:dyDescent="0.25">
      <c r="A13" s="21">
        <v>4</v>
      </c>
      <c r="B13" s="28" t="s">
        <v>23</v>
      </c>
      <c r="C13" s="29">
        <f>'[1]2.számú melléklet'!G22</f>
        <v>5800</v>
      </c>
      <c r="D13" s="29">
        <f>'[1]2.számú melléklet'!H22</f>
        <v>5800</v>
      </c>
      <c r="E13" s="29">
        <f>'[1]2.számú melléklet'!I22</f>
        <v>4504</v>
      </c>
      <c r="F13" s="24"/>
      <c r="G13" s="30"/>
      <c r="H13" s="29"/>
      <c r="I13" s="31"/>
      <c r="J13" s="10"/>
      <c r="K13" s="10"/>
      <c r="L13" s="3"/>
    </row>
    <row r="14" spans="1:15" x14ac:dyDescent="0.25">
      <c r="A14" s="21">
        <v>5</v>
      </c>
      <c r="B14" s="32"/>
      <c r="C14" s="33"/>
      <c r="D14" s="33"/>
      <c r="E14" s="33"/>
      <c r="F14" s="24" t="s">
        <v>24</v>
      </c>
      <c r="G14" s="30">
        <f>'[1]2.számú melléklet'!G44</f>
        <v>133359.35399999999</v>
      </c>
      <c r="H14" s="29">
        <f>'[1]2.számú melléklet'!H44</f>
        <v>134252.35399999999</v>
      </c>
      <c r="I14" s="31">
        <f>'[1]2.számú melléklet'!I44</f>
        <v>146975.78200000001</v>
      </c>
      <c r="J14" s="34"/>
      <c r="K14" s="34"/>
      <c r="L14" s="3"/>
    </row>
    <row r="15" spans="1:15" x14ac:dyDescent="0.25">
      <c r="A15" s="21">
        <v>6</v>
      </c>
      <c r="B15" s="32" t="s">
        <v>25</v>
      </c>
      <c r="C15" s="23">
        <f>'[1]2.számú melléklet'!G33</f>
        <v>109042</v>
      </c>
      <c r="D15" s="23">
        <f>'[1]2.számú melléklet'!H33</f>
        <v>120634</v>
      </c>
      <c r="E15" s="23">
        <f>'[1]2.számú melléklet'!I33</f>
        <v>120634</v>
      </c>
      <c r="F15" s="24" t="s">
        <v>26</v>
      </c>
      <c r="G15" s="30">
        <f>'[1]2.számú melléklet'!G45</f>
        <v>4450</v>
      </c>
      <c r="H15" s="29">
        <f>'[1]2.számú melléklet'!H45</f>
        <v>4450</v>
      </c>
      <c r="I15" s="31">
        <f>'[1]2.számú melléklet'!I45</f>
        <v>1195</v>
      </c>
      <c r="J15" s="34"/>
      <c r="K15" s="34"/>
      <c r="L15" s="3"/>
    </row>
    <row r="16" spans="1:15" x14ac:dyDescent="0.25">
      <c r="A16" s="21">
        <v>7</v>
      </c>
      <c r="B16" s="22" t="s">
        <v>27</v>
      </c>
      <c r="C16" s="35">
        <f>'[1]2.számú melléklet'!G25</f>
        <v>4259</v>
      </c>
      <c r="D16" s="35">
        <f>'[1]2.számú melléklet'!H25</f>
        <v>4259</v>
      </c>
      <c r="E16" s="35">
        <f>'[1]2.számú melléklet'!I25</f>
        <v>4646</v>
      </c>
      <c r="F16" s="36"/>
      <c r="G16" s="37"/>
      <c r="H16" s="38"/>
      <c r="I16" s="39"/>
      <c r="J16" s="40"/>
      <c r="K16" s="41"/>
      <c r="L16" s="3"/>
    </row>
    <row r="17" spans="1:17" x14ac:dyDescent="0.25">
      <c r="A17" s="21">
        <v>8</v>
      </c>
      <c r="B17" s="22" t="s">
        <v>28</v>
      </c>
      <c r="C17" s="23">
        <f>'[1]2.számú melléklet'!G26+'[1]2.számú melléklet'!G29</f>
        <v>38306.650999999998</v>
      </c>
      <c r="D17" s="23">
        <f>'[1]2.számú melléklet'!H26+'[1]2.számú melléklet'!H29</f>
        <v>44255.650999999998</v>
      </c>
      <c r="E17" s="23">
        <f>'[1]2.számú melléklet'!I26+'[1]2.számú melléklet'!I29</f>
        <v>28469</v>
      </c>
      <c r="F17" s="24"/>
      <c r="G17" s="30"/>
      <c r="H17" s="29"/>
      <c r="I17" s="31"/>
      <c r="J17" s="42"/>
      <c r="K17" s="43"/>
      <c r="L17" s="3"/>
    </row>
    <row r="18" spans="1:17" ht="17.100000000000001" customHeight="1" x14ac:dyDescent="0.25">
      <c r="A18" s="21">
        <v>9</v>
      </c>
      <c r="B18" s="22" t="s">
        <v>29</v>
      </c>
      <c r="C18" s="23">
        <f>'[1]2.számú melléklet'!G27</f>
        <v>0</v>
      </c>
      <c r="D18" s="23">
        <f>'[1]2.számú melléklet'!H27</f>
        <v>0</v>
      </c>
      <c r="E18" s="23">
        <f>'[1]2.számú melléklet'!I27</f>
        <v>0</v>
      </c>
      <c r="F18" s="24"/>
      <c r="G18" s="30"/>
      <c r="H18" s="29"/>
      <c r="I18" s="31"/>
      <c r="J18" s="42"/>
      <c r="K18" s="43"/>
      <c r="L18" s="3"/>
    </row>
    <row r="19" spans="1:17" ht="17.100000000000001" customHeight="1" x14ac:dyDescent="0.25">
      <c r="A19" s="21">
        <v>10</v>
      </c>
      <c r="B19" s="44" t="s">
        <v>30</v>
      </c>
      <c r="C19" s="23">
        <f>'[1]2.számú melléklet'!G28</f>
        <v>1080</v>
      </c>
      <c r="D19" s="23">
        <f>'[1]2.számú melléklet'!H28</f>
        <v>1080</v>
      </c>
      <c r="E19" s="23">
        <f>'[1]2.számú melléklet'!I28</f>
        <v>810</v>
      </c>
      <c r="F19" s="45" t="s">
        <v>31</v>
      </c>
      <c r="G19" s="46">
        <f>SUM(G10:G18)</f>
        <v>287226.78602499998</v>
      </c>
      <c r="H19" s="47">
        <f>SUM(H10:H18)</f>
        <v>289012.27177499997</v>
      </c>
      <c r="I19" s="48">
        <f>SUM(I10:I18)</f>
        <v>325600.79300000001</v>
      </c>
      <c r="J19" s="40"/>
      <c r="K19" s="41"/>
      <c r="L19" s="3"/>
    </row>
    <row r="20" spans="1:17" ht="17.100000000000001" customHeight="1" x14ac:dyDescent="0.25">
      <c r="A20" s="21">
        <v>11</v>
      </c>
      <c r="B20" s="22" t="s">
        <v>32</v>
      </c>
      <c r="C20" s="23">
        <f>'[1]2.számú melléklet'!F30</f>
        <v>0</v>
      </c>
      <c r="D20" s="23">
        <f>'[1]2.számú melléklet'!G30</f>
        <v>0</v>
      </c>
      <c r="E20" s="23">
        <f>'[1]2.számú melléklet'!H30</f>
        <v>0</v>
      </c>
      <c r="F20" s="45" t="s">
        <v>33</v>
      </c>
      <c r="G20" s="49">
        <f>'[1]2.számú melléklet'!G50</f>
        <v>188628</v>
      </c>
      <c r="H20" s="50">
        <f>'[1]2.számú melléklet'!H50</f>
        <v>188628</v>
      </c>
      <c r="I20" s="51">
        <f>'[1]2.számú melléklet'!I50</f>
        <v>72414</v>
      </c>
      <c r="J20" s="40"/>
      <c r="K20" s="41"/>
      <c r="L20" s="3"/>
    </row>
    <row r="21" spans="1:17" ht="17.100000000000001" customHeight="1" x14ac:dyDescent="0.25">
      <c r="A21" s="21">
        <v>12</v>
      </c>
      <c r="B21" s="52" t="s">
        <v>34</v>
      </c>
      <c r="C21" s="47">
        <f>C10+C11+C15+C16+C17+C18+C19+C20</f>
        <v>233311.65100000001</v>
      </c>
      <c r="D21" s="47">
        <f>D10+D11+D15+D16+D17+D18+D19+D20</f>
        <v>250852.65100000001</v>
      </c>
      <c r="E21" s="47">
        <f>E10+E11+E15+E16+E17+E18+E19+E20</f>
        <v>248760</v>
      </c>
      <c r="F21" s="53" t="s">
        <v>35</v>
      </c>
      <c r="G21" s="54">
        <f>'[1]2.számú melléklet'!G51</f>
        <v>0</v>
      </c>
      <c r="H21" s="55">
        <f>'[1]2.számú melléklet'!H51</f>
        <v>0</v>
      </c>
      <c r="I21" s="56">
        <f>'[1]2.számú melléklet'!I51</f>
        <v>0</v>
      </c>
      <c r="J21" s="40"/>
      <c r="K21" s="41"/>
      <c r="L21" s="3"/>
    </row>
    <row r="22" spans="1:17" ht="17.100000000000001" customHeight="1" x14ac:dyDescent="0.25">
      <c r="A22" s="21">
        <v>13</v>
      </c>
      <c r="B22" s="24" t="s">
        <v>36</v>
      </c>
      <c r="C22" s="29">
        <f>'[1]8.számú melléklet'!C11+'[1]10.számú melléklet'!C14</f>
        <v>175728</v>
      </c>
      <c r="D22" s="29">
        <f>'[1]8.számú melléklet'!D11+'[1]10.számú melléklet'!F14+'[1]8.számú melléklet'!F11+1</f>
        <v>188820</v>
      </c>
      <c r="E22" s="29">
        <f>'[1]2.számú melléklet'!I35</f>
        <v>105864</v>
      </c>
      <c r="F22" s="53" t="s">
        <v>37</v>
      </c>
      <c r="G22" s="25">
        <f>'[1]2.számú melléklet'!G52</f>
        <v>8805</v>
      </c>
      <c r="H22" s="26">
        <f>'[1]2.számú melléklet'!H52</f>
        <v>38545.525999999998</v>
      </c>
      <c r="I22" s="27">
        <f>'[1]2.számú melléklet'!I52</f>
        <v>0</v>
      </c>
      <c r="J22" s="40"/>
      <c r="K22" s="41"/>
      <c r="L22" s="3"/>
    </row>
    <row r="23" spans="1:17" ht="17.100000000000001" customHeight="1" x14ac:dyDescent="0.25">
      <c r="A23" s="21">
        <v>14</v>
      </c>
      <c r="B23" s="24"/>
      <c r="C23" s="29"/>
      <c r="D23" s="29"/>
      <c r="E23" s="29"/>
      <c r="F23" s="24"/>
      <c r="G23" s="30"/>
      <c r="H23" s="29"/>
      <c r="I23" s="31"/>
      <c r="J23" s="40"/>
      <c r="K23" s="41"/>
      <c r="L23" s="3"/>
    </row>
    <row r="24" spans="1:17" ht="17.100000000000001" customHeight="1" x14ac:dyDescent="0.25">
      <c r="A24" s="21">
        <v>15</v>
      </c>
      <c r="B24" s="22" t="s">
        <v>38</v>
      </c>
      <c r="C24" s="23">
        <f>SUM(C22)</f>
        <v>175728</v>
      </c>
      <c r="D24" s="23">
        <f>SUM(D22)</f>
        <v>188820</v>
      </c>
      <c r="E24" s="23">
        <f>SUM(E22)</f>
        <v>105864</v>
      </c>
      <c r="F24" s="45" t="s">
        <v>39</v>
      </c>
      <c r="G24" s="46">
        <f>SUM(G21:G23)</f>
        <v>8805</v>
      </c>
      <c r="H24" s="47">
        <f>SUM(H21:H23)</f>
        <v>38545.525999999998</v>
      </c>
      <c r="I24" s="48">
        <f>SUM(I21:I23)</f>
        <v>0</v>
      </c>
      <c r="J24" s="42"/>
      <c r="K24" s="43"/>
      <c r="L24" s="3"/>
    </row>
    <row r="25" spans="1:17" ht="17.100000000000001" customHeight="1" x14ac:dyDescent="0.25">
      <c r="A25" s="21">
        <v>16</v>
      </c>
      <c r="B25" s="52" t="s">
        <v>40</v>
      </c>
      <c r="C25" s="47">
        <f>SUM(C21+C24)</f>
        <v>409039.65100000001</v>
      </c>
      <c r="D25" s="47">
        <f>SUM(D21+D24)</f>
        <v>439672.65100000001</v>
      </c>
      <c r="E25" s="47">
        <f>SUM(E21+E24)</f>
        <v>354624</v>
      </c>
      <c r="F25" s="45" t="s">
        <v>41</v>
      </c>
      <c r="G25" s="46">
        <f>SUM(G19+G20+G24)</f>
        <v>484659.78602499998</v>
      </c>
      <c r="H25" s="47">
        <f>SUM(H19+H20+H24)</f>
        <v>516185.79777499998</v>
      </c>
      <c r="I25" s="48">
        <f>SUM(I19+I20+I24)</f>
        <v>398014.79300000001</v>
      </c>
      <c r="J25" s="42"/>
      <c r="K25" s="43"/>
      <c r="L25" s="3"/>
    </row>
    <row r="26" spans="1:17" ht="17.100000000000001" customHeight="1" x14ac:dyDescent="0.25">
      <c r="A26" s="21">
        <v>17</v>
      </c>
      <c r="B26" s="24" t="s">
        <v>42</v>
      </c>
      <c r="C26" s="29">
        <f>C27</f>
        <v>23503.913</v>
      </c>
      <c r="D26" s="29">
        <f>D27</f>
        <v>23503.913</v>
      </c>
      <c r="E26" s="29">
        <f>E27</f>
        <v>27732</v>
      </c>
      <c r="F26" s="57" t="s">
        <v>43</v>
      </c>
      <c r="G26" s="58">
        <f>'[1]2.számú melléklet'!G54</f>
        <v>51907.199999999997</v>
      </c>
      <c r="H26" s="59">
        <f>'[1]2.számú melléklet'!H54</f>
        <v>52799.685999999994</v>
      </c>
      <c r="I26" s="60">
        <f>'[1]2.számú melléklet'!I54</f>
        <v>61148</v>
      </c>
      <c r="J26" s="42"/>
      <c r="K26" s="43"/>
      <c r="L26" s="3"/>
    </row>
    <row r="27" spans="1:17" ht="17.100000000000001" customHeight="1" x14ac:dyDescent="0.25">
      <c r="A27" s="21">
        <v>18</v>
      </c>
      <c r="B27" s="61" t="s">
        <v>44</v>
      </c>
      <c r="C27" s="33">
        <f>'[1]2.számú melléklet'!G36+'[1]2.számú melléklet'!G37</f>
        <v>23503.913</v>
      </c>
      <c r="D27" s="33">
        <f>'[1]2.számú melléklet'!H36+'[1]2.számú melléklet'!H37</f>
        <v>23503.913</v>
      </c>
      <c r="E27" s="33">
        <f>'[1]2.számú melléklet'!I36+'[1]2.számú melléklet'!I37</f>
        <v>27732</v>
      </c>
      <c r="F27" s="24" t="s">
        <v>45</v>
      </c>
      <c r="G27" s="30">
        <f>'[1]2.számú melléklet'!G55</f>
        <v>-209</v>
      </c>
      <c r="H27" s="29">
        <f>'[1]2.számú melléklet'!H55</f>
        <v>-209</v>
      </c>
      <c r="I27" s="31">
        <f>'[1]2.számú melléklet'!I55</f>
        <v>-209</v>
      </c>
      <c r="J27" s="42"/>
      <c r="K27" s="43"/>
      <c r="L27" s="3"/>
    </row>
    <row r="28" spans="1:17" ht="17.100000000000001" customHeight="1" thickBot="1" x14ac:dyDescent="0.3">
      <c r="A28" s="62">
        <v>19</v>
      </c>
      <c r="B28" s="63" t="s">
        <v>46</v>
      </c>
      <c r="C28" s="64">
        <f>C25+C27</f>
        <v>432543.56400000001</v>
      </c>
      <c r="D28" s="64">
        <f>D25+D27</f>
        <v>463176.56400000001</v>
      </c>
      <c r="E28" s="64">
        <f>E25+E27</f>
        <v>382356</v>
      </c>
      <c r="F28" s="63" t="s">
        <v>47</v>
      </c>
      <c r="G28" s="65">
        <f>G19+G20+G24-G26+G27</f>
        <v>432543.58602499997</v>
      </c>
      <c r="H28" s="64">
        <f>H19+H20+H24-H26+H27</f>
        <v>463177.111775</v>
      </c>
      <c r="I28" s="66">
        <f>I19+I20+I24-I26+I27</f>
        <v>336657.79300000001</v>
      </c>
      <c r="J28" s="40"/>
      <c r="K28" s="41"/>
      <c r="L28" s="3"/>
    </row>
    <row r="29" spans="1:17" x14ac:dyDescent="0.25">
      <c r="G29" s="67"/>
      <c r="H29" s="67"/>
      <c r="I29" s="67"/>
      <c r="J29" s="67"/>
      <c r="K29" s="3"/>
      <c r="L29" s="40"/>
      <c r="M29" s="40"/>
      <c r="N29" s="40"/>
      <c r="O29" s="41"/>
      <c r="P29" s="3"/>
    </row>
    <row r="30" spans="1:17" ht="15.75" x14ac:dyDescent="0.25">
      <c r="B30" s="68"/>
      <c r="C30" s="68"/>
      <c r="D30" s="68"/>
      <c r="E30" s="68"/>
      <c r="F30" s="68"/>
      <c r="G30" s="69"/>
      <c r="H30" s="69"/>
      <c r="I30" s="69"/>
      <c r="J30" s="3"/>
      <c r="K30" s="3"/>
      <c r="L30" s="40"/>
      <c r="M30" s="40"/>
      <c r="N30" s="40"/>
      <c r="O30" s="41"/>
      <c r="P30" s="3"/>
    </row>
    <row r="31" spans="1:17" hidden="1" x14ac:dyDescent="0.25">
      <c r="B31" s="41"/>
      <c r="C31" s="41"/>
      <c r="D31" s="41"/>
      <c r="E31" s="41"/>
      <c r="F31" s="41"/>
      <c r="G31" s="3"/>
      <c r="H31" s="3"/>
      <c r="I31" s="3"/>
      <c r="J31" s="3"/>
      <c r="K31" s="3"/>
      <c r="L31" s="40"/>
      <c r="M31" s="40"/>
      <c r="N31" s="40"/>
      <c r="O31" s="41"/>
      <c r="P31" s="3"/>
    </row>
    <row r="32" spans="1:17" x14ac:dyDescent="0.25">
      <c r="B32" s="41"/>
      <c r="C32" s="41"/>
      <c r="D32" s="41"/>
      <c r="E32" s="41"/>
      <c r="F32" s="41"/>
      <c r="G32" s="3"/>
      <c r="H32" s="3"/>
      <c r="I32" s="3"/>
      <c r="J32" s="3"/>
      <c r="K32" s="3"/>
      <c r="L32" s="40"/>
      <c r="M32" s="40"/>
      <c r="N32" s="40"/>
      <c r="O32" s="41"/>
      <c r="P32" s="3"/>
      <c r="Q32" s="70"/>
    </row>
    <row r="33" spans="2:17" hidden="1" x14ac:dyDescent="0.25">
      <c r="B33" s="41"/>
      <c r="C33" s="41"/>
      <c r="D33" s="41"/>
      <c r="E33" s="41"/>
      <c r="F33" s="41"/>
      <c r="G33" s="3"/>
      <c r="H33" s="3"/>
      <c r="I33" s="3"/>
      <c r="J33" s="3"/>
      <c r="K33" s="3"/>
      <c r="L33" s="40"/>
      <c r="M33" s="40"/>
      <c r="N33" s="40"/>
      <c r="O33" s="41"/>
      <c r="P33" s="3"/>
    </row>
    <row r="34" spans="2:17" x14ac:dyDescent="0.25">
      <c r="B34" s="41"/>
      <c r="C34" s="41"/>
      <c r="D34" s="41"/>
      <c r="E34" s="41"/>
      <c r="F34" s="41"/>
      <c r="G34" s="71"/>
      <c r="H34" s="71"/>
      <c r="I34" s="71"/>
      <c r="J34" s="3"/>
      <c r="K34" s="3"/>
      <c r="L34" s="42"/>
      <c r="M34" s="42"/>
      <c r="N34" s="42"/>
      <c r="O34" s="43"/>
      <c r="P34" s="3"/>
      <c r="Q34" s="72"/>
    </row>
    <row r="35" spans="2:17" x14ac:dyDescent="0.25">
      <c r="B35" s="41"/>
      <c r="C35" s="41"/>
      <c r="D35" s="41"/>
      <c r="E35" s="41"/>
      <c r="F35" s="41"/>
      <c r="G35" s="3"/>
      <c r="H35" s="3"/>
      <c r="I35" s="3"/>
      <c r="J35" s="3"/>
      <c r="K35" s="3"/>
      <c r="L35" s="40"/>
      <c r="M35" s="40"/>
      <c r="N35" s="40"/>
      <c r="O35" s="41"/>
      <c r="P35" s="3"/>
      <c r="Q35" s="70"/>
    </row>
    <row r="36" spans="2:17" x14ac:dyDescent="0.25">
      <c r="B36" s="41"/>
      <c r="C36" s="41"/>
      <c r="D36" s="41"/>
      <c r="E36" s="41"/>
      <c r="F36" s="41"/>
      <c r="G36" s="3"/>
      <c r="H36" s="3"/>
      <c r="I36" s="3"/>
      <c r="J36" s="3"/>
      <c r="K36" s="3"/>
      <c r="L36" s="40"/>
      <c r="M36" s="40"/>
      <c r="N36" s="40"/>
      <c r="O36" s="41"/>
      <c r="P36" s="3"/>
    </row>
    <row r="37" spans="2:17" x14ac:dyDescent="0.25">
      <c r="B37" s="41"/>
      <c r="C37" s="41"/>
      <c r="D37" s="41"/>
      <c r="E37" s="41"/>
      <c r="F37" s="41"/>
      <c r="G37" s="3"/>
      <c r="H37" s="3"/>
      <c r="I37" s="3"/>
      <c r="J37" s="3"/>
      <c r="K37" s="3"/>
      <c r="L37" s="40"/>
      <c r="M37" s="40"/>
      <c r="N37" s="40"/>
      <c r="O37" s="41"/>
      <c r="P37" s="3"/>
    </row>
    <row r="38" spans="2:17" x14ac:dyDescent="0.25">
      <c r="B38" s="41"/>
      <c r="C38" s="41"/>
      <c r="D38" s="41"/>
      <c r="E38" s="41"/>
      <c r="F38" s="41"/>
      <c r="G38" s="71"/>
      <c r="H38" s="71"/>
      <c r="I38" s="71"/>
      <c r="J38" s="3"/>
      <c r="K38" s="3"/>
      <c r="L38" s="42"/>
      <c r="M38" s="42"/>
      <c r="N38" s="42"/>
      <c r="O38" s="43"/>
      <c r="P38" s="3"/>
    </row>
    <row r="39" spans="2:17" x14ac:dyDescent="0.25">
      <c r="B39" s="41"/>
      <c r="C39" s="41"/>
      <c r="D39" s="41"/>
      <c r="E39" s="41"/>
      <c r="F39" s="41"/>
      <c r="G39" s="3"/>
      <c r="H39" s="3"/>
      <c r="I39" s="3"/>
      <c r="J39" s="3"/>
      <c r="K39" s="3"/>
      <c r="L39" s="40"/>
      <c r="M39" s="40"/>
      <c r="N39" s="40"/>
      <c r="O39" s="41"/>
      <c r="P39" s="3"/>
    </row>
    <row r="40" spans="2:17" x14ac:dyDescent="0.25">
      <c r="B40" s="41"/>
      <c r="C40" s="41"/>
      <c r="D40" s="41"/>
      <c r="E40" s="41"/>
      <c r="F40" s="41"/>
      <c r="G40" s="3"/>
      <c r="H40" s="3"/>
      <c r="I40" s="3"/>
      <c r="J40" s="3"/>
      <c r="K40" s="3"/>
      <c r="L40" s="40"/>
      <c r="M40" s="40"/>
      <c r="N40" s="40"/>
      <c r="O40" s="41"/>
      <c r="P40" s="3"/>
    </row>
    <row r="41" spans="2:17" x14ac:dyDescent="0.25">
      <c r="B41" s="41"/>
      <c r="C41" s="41"/>
      <c r="D41" s="41"/>
      <c r="E41" s="41"/>
      <c r="F41" s="41"/>
      <c r="G41" s="71"/>
      <c r="H41" s="71"/>
      <c r="I41" s="71"/>
      <c r="J41" s="3"/>
      <c r="K41" s="3"/>
      <c r="L41" s="42"/>
      <c r="M41" s="42"/>
      <c r="N41" s="42"/>
      <c r="O41" s="43"/>
      <c r="P41" s="3"/>
    </row>
    <row r="42" spans="2:17" x14ac:dyDescent="0.25">
      <c r="B42" s="41"/>
      <c r="C42" s="41"/>
      <c r="D42" s="41"/>
      <c r="E42" s="41"/>
      <c r="F42" s="41"/>
      <c r="G42" s="3"/>
      <c r="H42" s="3"/>
      <c r="I42" s="3"/>
      <c r="J42" s="3"/>
      <c r="K42" s="3"/>
      <c r="L42" s="40"/>
      <c r="M42" s="40"/>
      <c r="N42" s="40"/>
      <c r="O42" s="41"/>
      <c r="P42" s="3"/>
    </row>
    <row r="43" spans="2:17" x14ac:dyDescent="0.25">
      <c r="B43" s="41"/>
      <c r="C43" s="41"/>
      <c r="D43" s="41"/>
      <c r="E43" s="41"/>
      <c r="F43" s="41"/>
      <c r="G43" s="71"/>
      <c r="H43" s="71"/>
      <c r="I43" s="71"/>
      <c r="J43" s="3"/>
      <c r="K43" s="3"/>
      <c r="L43" s="42"/>
      <c r="M43" s="42"/>
      <c r="N43" s="42"/>
      <c r="O43" s="43"/>
      <c r="P43" s="3"/>
    </row>
    <row r="44" spans="2:17" x14ac:dyDescent="0.25">
      <c r="B44" s="41"/>
      <c r="C44" s="41"/>
      <c r="D44" s="41"/>
      <c r="E44" s="41"/>
      <c r="F44" s="41"/>
      <c r="G44" s="73"/>
      <c r="H44" s="73"/>
      <c r="I44" s="73"/>
      <c r="J44" s="3"/>
      <c r="K44" s="3"/>
      <c r="L44" s="40"/>
      <c r="M44" s="40"/>
      <c r="N44" s="40"/>
      <c r="O44" s="41"/>
      <c r="P44" s="3"/>
    </row>
    <row r="45" spans="2:17" x14ac:dyDescent="0.25">
      <c r="B45" s="41"/>
      <c r="C45" s="41"/>
      <c r="D45" s="41"/>
      <c r="E45" s="41"/>
      <c r="F45" s="41"/>
      <c r="G45" s="73"/>
      <c r="H45" s="73"/>
      <c r="I45" s="73"/>
      <c r="J45" s="3"/>
      <c r="K45" s="3"/>
      <c r="L45" s="40"/>
      <c r="M45" s="40"/>
      <c r="N45" s="40"/>
      <c r="O45" s="41"/>
      <c r="P45" s="3"/>
    </row>
    <row r="46" spans="2:17" x14ac:dyDescent="0.25">
      <c r="B46" s="41"/>
      <c r="C46" s="41"/>
      <c r="D46" s="41"/>
      <c r="E46" s="41"/>
      <c r="F46" s="41"/>
      <c r="G46" s="71"/>
      <c r="H46" s="71"/>
      <c r="I46" s="71"/>
      <c r="J46" s="3"/>
      <c r="K46" s="3"/>
      <c r="L46" s="42"/>
      <c r="M46" s="42"/>
      <c r="N46" s="42"/>
      <c r="O46" s="43"/>
      <c r="P46" s="3"/>
    </row>
    <row r="47" spans="2:17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16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2:16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</sheetData>
  <mergeCells count="4">
    <mergeCell ref="A1:I1"/>
    <mergeCell ref="A5:I5"/>
    <mergeCell ref="B9:C9"/>
    <mergeCell ref="F9:G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"/>
    </sheetView>
  </sheetViews>
  <sheetFormatPr defaultRowHeight="15" x14ac:dyDescent="0.25"/>
  <cols>
    <col min="1" max="1" width="4.42578125" customWidth="1"/>
    <col min="2" max="2" width="37.42578125" customWidth="1"/>
    <col min="3" max="10" width="15.140625" customWidth="1"/>
  </cols>
  <sheetData>
    <row r="1" spans="1:10" x14ac:dyDescent="0.25">
      <c r="A1" s="693" t="s">
        <v>553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0" x14ac:dyDescent="0.25">
      <c r="A2" s="376"/>
      <c r="B2" s="2"/>
      <c r="C2" s="2"/>
      <c r="D2" s="2"/>
      <c r="E2" s="2"/>
      <c r="F2" s="2"/>
      <c r="G2" s="2"/>
      <c r="H2" s="2"/>
    </row>
    <row r="3" spans="1:10" ht="33" customHeight="1" x14ac:dyDescent="0.25">
      <c r="A3" s="565" t="s">
        <v>291</v>
      </c>
      <c r="B3" s="694"/>
      <c r="C3" s="694"/>
      <c r="D3" s="694"/>
      <c r="E3" s="694"/>
      <c r="F3" s="694"/>
      <c r="G3" s="694"/>
      <c r="H3" s="694"/>
      <c r="I3" s="694"/>
      <c r="J3" s="694"/>
    </row>
    <row r="4" spans="1:10" x14ac:dyDescent="0.25">
      <c r="A4" s="377" t="s">
        <v>269</v>
      </c>
      <c r="B4" s="2"/>
      <c r="C4" s="2"/>
      <c r="D4" s="2"/>
      <c r="E4" s="2"/>
      <c r="F4" s="2"/>
      <c r="G4" s="2"/>
      <c r="H4" s="2"/>
    </row>
    <row r="5" spans="1:10" ht="15.75" thickBot="1" x14ac:dyDescent="0.3">
      <c r="A5" s="1"/>
      <c r="B5" s="1"/>
      <c r="C5" s="1"/>
      <c r="D5" s="398"/>
      <c r="E5" s="398"/>
      <c r="F5" s="1"/>
      <c r="G5" s="1"/>
      <c r="H5" s="398"/>
      <c r="J5" s="398" t="s">
        <v>292</v>
      </c>
    </row>
    <row r="6" spans="1:10" ht="30.75" customHeight="1" x14ac:dyDescent="0.25">
      <c r="A6" s="381"/>
      <c r="B6" s="399" t="s">
        <v>2</v>
      </c>
      <c r="C6" s="400" t="s">
        <v>3</v>
      </c>
      <c r="D6" s="400" t="s">
        <v>4</v>
      </c>
      <c r="E6" s="354" t="s">
        <v>5</v>
      </c>
      <c r="F6" s="400" t="s">
        <v>6</v>
      </c>
      <c r="G6" s="400" t="s">
        <v>7</v>
      </c>
      <c r="H6" s="354" t="s">
        <v>8</v>
      </c>
      <c r="I6" s="401" t="s">
        <v>9</v>
      </c>
      <c r="J6" s="402" t="s">
        <v>270</v>
      </c>
    </row>
    <row r="7" spans="1:10" ht="44.25" customHeight="1" x14ac:dyDescent="0.25">
      <c r="A7" s="403"/>
      <c r="B7" s="384" t="s">
        <v>293</v>
      </c>
      <c r="C7" s="313" t="s">
        <v>294</v>
      </c>
      <c r="D7" s="313" t="s">
        <v>274</v>
      </c>
      <c r="E7" s="313" t="s">
        <v>275</v>
      </c>
      <c r="F7" s="313" t="s">
        <v>295</v>
      </c>
      <c r="G7" s="313" t="s">
        <v>277</v>
      </c>
      <c r="H7" s="313" t="s">
        <v>278</v>
      </c>
      <c r="I7" s="404" t="s">
        <v>12</v>
      </c>
      <c r="J7" s="385" t="s">
        <v>13</v>
      </c>
    </row>
    <row r="8" spans="1:10" x14ac:dyDescent="0.25">
      <c r="A8" s="403">
        <v>1</v>
      </c>
      <c r="B8" s="405" t="s">
        <v>296</v>
      </c>
      <c r="C8" s="406">
        <v>15000</v>
      </c>
      <c r="D8" s="406">
        <v>15000</v>
      </c>
      <c r="E8" s="407">
        <f>D8-C8</f>
        <v>0</v>
      </c>
      <c r="F8" s="406">
        <v>15000</v>
      </c>
      <c r="G8" s="406">
        <v>15000</v>
      </c>
      <c r="H8" s="407">
        <f>G8-F8</f>
        <v>0</v>
      </c>
      <c r="I8" s="407">
        <v>0</v>
      </c>
      <c r="J8" s="408">
        <v>0</v>
      </c>
    </row>
    <row r="9" spans="1:10" x14ac:dyDescent="0.25">
      <c r="A9" s="403">
        <v>2</v>
      </c>
      <c r="B9" s="405" t="s">
        <v>297</v>
      </c>
      <c r="C9" s="406">
        <v>20000</v>
      </c>
      <c r="D9" s="406">
        <v>20000</v>
      </c>
      <c r="E9" s="407">
        <v>0</v>
      </c>
      <c r="F9" s="406">
        <v>20000</v>
      </c>
      <c r="G9" s="406">
        <v>20000</v>
      </c>
      <c r="H9" s="407">
        <v>0</v>
      </c>
      <c r="I9" s="407">
        <v>0</v>
      </c>
      <c r="J9" s="408">
        <v>0</v>
      </c>
    </row>
    <row r="10" spans="1:10" x14ac:dyDescent="0.25">
      <c r="A10" s="403">
        <v>3</v>
      </c>
      <c r="B10" s="405" t="s">
        <v>298</v>
      </c>
      <c r="C10" s="406">
        <v>116100</v>
      </c>
      <c r="D10" s="406">
        <v>129000</v>
      </c>
      <c r="E10" s="407">
        <f>D10-C10</f>
        <v>12900</v>
      </c>
      <c r="F10" s="406">
        <v>116100</v>
      </c>
      <c r="G10" s="406">
        <v>129000</v>
      </c>
      <c r="H10" s="407">
        <f>G10-F10</f>
        <v>12900</v>
      </c>
      <c r="I10" s="407">
        <v>46498</v>
      </c>
      <c r="J10" s="408">
        <v>50047</v>
      </c>
    </row>
    <row r="11" spans="1:10" x14ac:dyDescent="0.25">
      <c r="A11" s="403">
        <v>4</v>
      </c>
      <c r="B11" s="405" t="s">
        <v>299</v>
      </c>
      <c r="C11" s="406">
        <v>10000</v>
      </c>
      <c r="D11" s="406">
        <v>10000</v>
      </c>
      <c r="E11" s="407"/>
      <c r="F11" s="406">
        <v>10000</v>
      </c>
      <c r="G11" s="406">
        <v>10000</v>
      </c>
      <c r="H11" s="407"/>
      <c r="I11" s="407">
        <v>3661</v>
      </c>
      <c r="J11" s="408">
        <v>8920</v>
      </c>
    </row>
    <row r="12" spans="1:10" x14ac:dyDescent="0.25">
      <c r="A12" s="403">
        <v>5</v>
      </c>
      <c r="B12" s="405" t="s">
        <v>300</v>
      </c>
      <c r="C12" s="406">
        <v>14628</v>
      </c>
      <c r="D12" s="406">
        <v>14628</v>
      </c>
      <c r="E12" s="407">
        <f>D12-C12</f>
        <v>0</v>
      </c>
      <c r="F12" s="406">
        <v>14628</v>
      </c>
      <c r="G12" s="406">
        <v>14628</v>
      </c>
      <c r="H12" s="407">
        <f>G12-F12</f>
        <v>0</v>
      </c>
      <c r="I12" s="407">
        <v>11660</v>
      </c>
      <c r="J12" s="408">
        <v>4340</v>
      </c>
    </row>
    <row r="13" spans="1:10" x14ac:dyDescent="0.25">
      <c r="A13" s="409">
        <v>6</v>
      </c>
      <c r="B13" s="410" t="s">
        <v>301</v>
      </c>
      <c r="C13" s="411">
        <v>0</v>
      </c>
      <c r="D13" s="411">
        <v>0</v>
      </c>
      <c r="E13" s="412">
        <v>0</v>
      </c>
      <c r="F13" s="411">
        <v>0</v>
      </c>
      <c r="G13" s="411">
        <v>0</v>
      </c>
      <c r="H13" s="412">
        <v>0</v>
      </c>
      <c r="I13" s="407">
        <v>29797</v>
      </c>
      <c r="J13" s="408">
        <f>5537+770</f>
        <v>6307</v>
      </c>
    </row>
    <row r="14" spans="1:10" ht="15.75" thickBot="1" x14ac:dyDescent="0.3">
      <c r="A14" s="413"/>
      <c r="B14" s="414" t="s">
        <v>302</v>
      </c>
      <c r="C14" s="415">
        <f>SUM(C8:C13)</f>
        <v>175728</v>
      </c>
      <c r="D14" s="415">
        <f t="shared" ref="D14:J14" si="0">SUM(D8:D13)</f>
        <v>188628</v>
      </c>
      <c r="E14" s="415">
        <f t="shared" si="0"/>
        <v>12900</v>
      </c>
      <c r="F14" s="415">
        <f t="shared" si="0"/>
        <v>175728</v>
      </c>
      <c r="G14" s="415">
        <f t="shared" si="0"/>
        <v>188628</v>
      </c>
      <c r="H14" s="415">
        <f t="shared" si="0"/>
        <v>12900</v>
      </c>
      <c r="I14" s="415">
        <f t="shared" si="0"/>
        <v>91616</v>
      </c>
      <c r="J14" s="416">
        <f t="shared" si="0"/>
        <v>69614</v>
      </c>
    </row>
    <row r="15" spans="1:10" ht="15.75" x14ac:dyDescent="0.25">
      <c r="A15" s="347"/>
    </row>
  </sheetData>
  <mergeCells count="2">
    <mergeCell ref="A1:J1"/>
    <mergeCell ref="A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A2" sqref="A2:G2"/>
    </sheetView>
  </sheetViews>
  <sheetFormatPr defaultColWidth="9.140625" defaultRowHeight="15" x14ac:dyDescent="0.25"/>
  <cols>
    <col min="1" max="1" width="6" style="417" customWidth="1"/>
    <col min="2" max="2" width="27.42578125" style="418" customWidth="1"/>
    <col min="3" max="3" width="10.7109375" style="418" customWidth="1"/>
    <col min="4" max="4" width="10.140625" style="418" customWidth="1"/>
    <col min="5" max="5" width="13.42578125" style="418" customWidth="1"/>
    <col min="6" max="6" width="12.5703125" style="418" customWidth="1"/>
    <col min="7" max="7" width="11" style="418" customWidth="1"/>
    <col min="8" max="16384" width="9.140625" style="418"/>
  </cols>
  <sheetData>
    <row r="1" spans="1:15" x14ac:dyDescent="0.25">
      <c r="F1" s="697"/>
      <c r="G1" s="697"/>
    </row>
    <row r="2" spans="1:15" ht="15.75" customHeight="1" x14ac:dyDescent="0.25">
      <c r="A2" s="698" t="s">
        <v>552</v>
      </c>
      <c r="B2" s="698"/>
      <c r="C2" s="698"/>
      <c r="D2" s="698"/>
      <c r="E2" s="698"/>
      <c r="F2" s="698"/>
      <c r="G2" s="698"/>
      <c r="K2" s="698"/>
      <c r="L2" s="698"/>
      <c r="M2" s="698"/>
      <c r="N2" s="698"/>
      <c r="O2" s="698"/>
    </row>
    <row r="4" spans="1:15" ht="19.5" customHeight="1" x14ac:dyDescent="0.25">
      <c r="A4" s="699" t="s">
        <v>303</v>
      </c>
      <c r="B4" s="699"/>
      <c r="C4" s="699"/>
      <c r="D4" s="699"/>
      <c r="E4" s="699"/>
      <c r="F4" s="699"/>
      <c r="G4" s="699"/>
    </row>
    <row r="6" spans="1:15" ht="15.75" thickBot="1" x14ac:dyDescent="0.3">
      <c r="G6" s="419" t="s">
        <v>304</v>
      </c>
    </row>
    <row r="7" spans="1:15" ht="17.25" customHeight="1" thickBot="1" x14ac:dyDescent="0.3">
      <c r="A7" s="700" t="s">
        <v>305</v>
      </c>
      <c r="B7" s="702" t="s">
        <v>306</v>
      </c>
      <c r="C7" s="702" t="s">
        <v>307</v>
      </c>
      <c r="D7" s="702" t="s">
        <v>308</v>
      </c>
      <c r="E7" s="704" t="s">
        <v>309</v>
      </c>
      <c r="F7" s="704"/>
      <c r="G7" s="705"/>
    </row>
    <row r="8" spans="1:15" s="422" customFormat="1" ht="57.75" customHeight="1" thickBot="1" x14ac:dyDescent="0.3">
      <c r="A8" s="701"/>
      <c r="B8" s="703"/>
      <c r="C8" s="703"/>
      <c r="D8" s="703"/>
      <c r="E8" s="420" t="s">
        <v>310</v>
      </c>
      <c r="F8" s="420" t="s">
        <v>311</v>
      </c>
      <c r="G8" s="421" t="s">
        <v>312</v>
      </c>
    </row>
    <row r="9" spans="1:15" s="426" customFormat="1" ht="15" customHeight="1" thickBot="1" x14ac:dyDescent="0.3">
      <c r="A9" s="423" t="s">
        <v>2</v>
      </c>
      <c r="B9" s="424" t="s">
        <v>3</v>
      </c>
      <c r="C9" s="424" t="s">
        <v>4</v>
      </c>
      <c r="D9" s="424" t="s">
        <v>5</v>
      </c>
      <c r="E9" s="424" t="s">
        <v>313</v>
      </c>
      <c r="F9" s="424" t="s">
        <v>7</v>
      </c>
      <c r="G9" s="425" t="s">
        <v>8</v>
      </c>
    </row>
    <row r="10" spans="1:15" ht="30.75" customHeight="1" thickBot="1" x14ac:dyDescent="0.3">
      <c r="A10" s="427" t="s">
        <v>314</v>
      </c>
      <c r="B10" s="428" t="s">
        <v>315</v>
      </c>
      <c r="C10" s="429">
        <v>45698603</v>
      </c>
      <c r="D10" s="429"/>
      <c r="E10" s="430">
        <v>45698603</v>
      </c>
      <c r="F10" s="429">
        <v>45698603</v>
      </c>
      <c r="G10" s="431">
        <v>0</v>
      </c>
    </row>
    <row r="11" spans="1:15" ht="15" customHeight="1" thickBot="1" x14ac:dyDescent="0.3">
      <c r="A11" s="695" t="s">
        <v>116</v>
      </c>
      <c r="B11" s="696"/>
      <c r="C11" s="432">
        <f>SUM(C10:C10)</f>
        <v>45698603</v>
      </c>
      <c r="D11" s="432">
        <f>SUM(D10:D10)</f>
        <v>0</v>
      </c>
      <c r="E11" s="432">
        <f>SUM(E10:E10)</f>
        <v>45698603</v>
      </c>
      <c r="F11" s="432">
        <f>SUM(F10:F10)</f>
        <v>45698603</v>
      </c>
      <c r="G11" s="433">
        <f>SUM(G10:G10)</f>
        <v>0</v>
      </c>
    </row>
  </sheetData>
  <mergeCells count="10">
    <mergeCell ref="A11:B11"/>
    <mergeCell ref="F1:G1"/>
    <mergeCell ref="A2:G2"/>
    <mergeCell ref="K2:O2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A3" sqref="A3:I3"/>
    </sheetView>
  </sheetViews>
  <sheetFormatPr defaultColWidth="9.140625" defaultRowHeight="15" x14ac:dyDescent="0.25"/>
  <cols>
    <col min="1" max="1" width="4.7109375" style="299" customWidth="1"/>
    <col min="2" max="2" width="31.5703125" style="299" customWidth="1"/>
    <col min="3" max="8" width="11.85546875" style="299" customWidth="1"/>
    <col min="9" max="9" width="13" style="299" customWidth="1"/>
    <col min="10" max="10" width="4.28515625" style="299" customWidth="1"/>
    <col min="11" max="16384" width="9.140625" style="299"/>
  </cols>
  <sheetData>
    <row r="1" spans="1:18" x14ac:dyDescent="0.25">
      <c r="A1"/>
      <c r="B1"/>
      <c r="C1"/>
      <c r="D1"/>
      <c r="E1" s="706"/>
      <c r="F1" s="706"/>
      <c r="G1" s="706"/>
      <c r="H1" s="706"/>
      <c r="I1" s="706"/>
    </row>
    <row r="2" spans="1:18" x14ac:dyDescent="0.25">
      <c r="A2"/>
      <c r="B2"/>
      <c r="C2"/>
      <c r="D2"/>
      <c r="E2"/>
      <c r="F2"/>
      <c r="G2"/>
      <c r="H2"/>
      <c r="I2"/>
    </row>
    <row r="3" spans="1:18" ht="15.75" customHeight="1" x14ac:dyDescent="0.25">
      <c r="A3" s="707" t="s">
        <v>551</v>
      </c>
      <c r="B3" s="707"/>
      <c r="C3" s="707"/>
      <c r="D3" s="707"/>
      <c r="E3" s="707"/>
      <c r="F3" s="707"/>
      <c r="G3" s="707"/>
      <c r="H3" s="707"/>
      <c r="I3" s="707"/>
      <c r="L3" s="698"/>
      <c r="M3" s="698"/>
      <c r="N3" s="698"/>
      <c r="O3" s="698"/>
      <c r="P3" s="698"/>
      <c r="Q3" s="698"/>
      <c r="R3" s="698"/>
    </row>
    <row r="4" spans="1:18" ht="34.5" customHeight="1" x14ac:dyDescent="0.25">
      <c r="A4" s="708" t="s">
        <v>316</v>
      </c>
      <c r="B4" s="708"/>
      <c r="C4" s="708"/>
      <c r="D4" s="708"/>
      <c r="E4" s="708"/>
      <c r="F4" s="708"/>
      <c r="G4" s="708"/>
      <c r="H4" s="708"/>
      <c r="I4" s="708"/>
      <c r="J4" s="709"/>
    </row>
    <row r="5" spans="1:18" ht="15.75" thickBot="1" x14ac:dyDescent="0.3">
      <c r="H5" s="710" t="s">
        <v>317</v>
      </c>
      <c r="I5" s="710"/>
      <c r="J5" s="709"/>
    </row>
    <row r="6" spans="1:18" ht="15.75" thickBot="1" x14ac:dyDescent="0.3">
      <c r="A6" s="711" t="s">
        <v>305</v>
      </c>
      <c r="B6" s="713" t="s">
        <v>318</v>
      </c>
      <c r="C6" s="715" t="s">
        <v>319</v>
      </c>
      <c r="D6" s="717" t="s">
        <v>320</v>
      </c>
      <c r="E6" s="718"/>
      <c r="F6" s="718"/>
      <c r="G6" s="718"/>
      <c r="H6" s="718"/>
      <c r="I6" s="720" t="s">
        <v>321</v>
      </c>
      <c r="J6" s="709"/>
    </row>
    <row r="7" spans="1:18" s="436" customFormat="1" ht="42" customHeight="1" thickBot="1" x14ac:dyDescent="0.3">
      <c r="A7" s="712"/>
      <c r="B7" s="714"/>
      <c r="C7" s="716"/>
      <c r="D7" s="434" t="s">
        <v>322</v>
      </c>
      <c r="E7" s="434" t="s">
        <v>323</v>
      </c>
      <c r="F7" s="434" t="s">
        <v>324</v>
      </c>
      <c r="G7" s="435" t="s">
        <v>325</v>
      </c>
      <c r="H7" s="435" t="s">
        <v>326</v>
      </c>
      <c r="I7" s="721"/>
      <c r="J7" s="709"/>
    </row>
    <row r="8" spans="1:18" s="436" customFormat="1" ht="12" customHeight="1" thickBot="1" x14ac:dyDescent="0.3">
      <c r="A8" s="437" t="s">
        <v>2</v>
      </c>
      <c r="B8" s="438" t="s">
        <v>3</v>
      </c>
      <c r="C8" s="438" t="s">
        <v>4</v>
      </c>
      <c r="D8" s="438" t="s">
        <v>5</v>
      </c>
      <c r="E8" s="438" t="s">
        <v>6</v>
      </c>
      <c r="F8" s="438" t="s">
        <v>7</v>
      </c>
      <c r="G8" s="438" t="s">
        <v>8</v>
      </c>
      <c r="H8" s="438" t="s">
        <v>327</v>
      </c>
      <c r="I8" s="439" t="s">
        <v>328</v>
      </c>
      <c r="J8" s="709"/>
    </row>
    <row r="9" spans="1:18" s="436" customFormat="1" ht="18" customHeight="1" x14ac:dyDescent="0.25">
      <c r="A9" s="722" t="s">
        <v>329</v>
      </c>
      <c r="B9" s="723"/>
      <c r="C9" s="723"/>
      <c r="D9" s="723"/>
      <c r="E9" s="723"/>
      <c r="F9" s="723"/>
      <c r="G9" s="723"/>
      <c r="H9" s="723"/>
      <c r="I9" s="724"/>
      <c r="J9" s="709"/>
    </row>
    <row r="10" spans="1:18" ht="15.95" customHeight="1" x14ac:dyDescent="0.25">
      <c r="A10" s="440" t="s">
        <v>314</v>
      </c>
      <c r="B10" s="441" t="s">
        <v>330</v>
      </c>
      <c r="C10" s="442"/>
      <c r="D10" s="442"/>
      <c r="E10" s="442"/>
      <c r="F10" s="442"/>
      <c r="G10" s="443"/>
      <c r="H10" s="444">
        <f t="shared" ref="H10:H16" si="0">SUM(D10:G10)</f>
        <v>0</v>
      </c>
      <c r="I10" s="445">
        <f t="shared" ref="I10:I16" si="1">C10+H10</f>
        <v>0</v>
      </c>
      <c r="J10" s="709"/>
    </row>
    <row r="11" spans="1:18" ht="22.5" x14ac:dyDescent="0.25">
      <c r="A11" s="440" t="s">
        <v>331</v>
      </c>
      <c r="B11" s="441" t="s">
        <v>332</v>
      </c>
      <c r="C11" s="442">
        <v>4229</v>
      </c>
      <c r="D11" s="442">
        <v>0</v>
      </c>
      <c r="E11" s="442"/>
      <c r="F11" s="442"/>
      <c r="G11" s="443"/>
      <c r="H11" s="444">
        <f>SUM(D11:G11)</f>
        <v>0</v>
      </c>
      <c r="I11" s="445">
        <f t="shared" si="1"/>
        <v>4229</v>
      </c>
      <c r="J11" s="709"/>
    </row>
    <row r="12" spans="1:18" ht="22.5" x14ac:dyDescent="0.25">
      <c r="A12" s="440" t="s">
        <v>333</v>
      </c>
      <c r="B12" s="441" t="s">
        <v>334</v>
      </c>
      <c r="C12" s="442"/>
      <c r="D12" s="442"/>
      <c r="E12" s="442"/>
      <c r="F12" s="442"/>
      <c r="G12" s="443"/>
      <c r="H12" s="444">
        <f t="shared" si="0"/>
        <v>0</v>
      </c>
      <c r="I12" s="445">
        <f t="shared" si="1"/>
        <v>0</v>
      </c>
      <c r="J12" s="709"/>
    </row>
    <row r="13" spans="1:18" ht="15.95" customHeight="1" x14ac:dyDescent="0.25">
      <c r="A13" s="440" t="s">
        <v>335</v>
      </c>
      <c r="B13" s="441" t="s">
        <v>336</v>
      </c>
      <c r="C13" s="442"/>
      <c r="D13" s="442"/>
      <c r="E13" s="442"/>
      <c r="F13" s="442"/>
      <c r="G13" s="443"/>
      <c r="H13" s="444">
        <f t="shared" si="0"/>
        <v>0</v>
      </c>
      <c r="I13" s="445">
        <f t="shared" si="1"/>
        <v>0</v>
      </c>
      <c r="J13" s="709"/>
    </row>
    <row r="14" spans="1:18" ht="22.5" x14ac:dyDescent="0.25">
      <c r="A14" s="440" t="s">
        <v>337</v>
      </c>
      <c r="B14" s="441" t="s">
        <v>338</v>
      </c>
      <c r="C14" s="442"/>
      <c r="D14" s="442">
        <v>0</v>
      </c>
      <c r="E14" s="442"/>
      <c r="F14" s="442"/>
      <c r="G14" s="443"/>
      <c r="H14" s="444">
        <f t="shared" si="0"/>
        <v>0</v>
      </c>
      <c r="I14" s="445">
        <f t="shared" si="1"/>
        <v>0</v>
      </c>
      <c r="J14" s="709"/>
    </row>
    <row r="15" spans="1:18" ht="15.95" customHeight="1" x14ac:dyDescent="0.25">
      <c r="A15" s="446" t="s">
        <v>339</v>
      </c>
      <c r="B15" s="447" t="s">
        <v>340</v>
      </c>
      <c r="C15" s="448">
        <v>0</v>
      </c>
      <c r="D15" s="448">
        <v>0</v>
      </c>
      <c r="E15" s="448"/>
      <c r="F15" s="448"/>
      <c r="G15" s="449"/>
      <c r="H15" s="444">
        <f t="shared" si="0"/>
        <v>0</v>
      </c>
      <c r="I15" s="445">
        <f t="shared" si="1"/>
        <v>0</v>
      </c>
      <c r="J15" s="709"/>
    </row>
    <row r="16" spans="1:18" ht="15.95" customHeight="1" thickBot="1" x14ac:dyDescent="0.3">
      <c r="A16" s="450" t="s">
        <v>341</v>
      </c>
      <c r="B16" s="451" t="s">
        <v>342</v>
      </c>
      <c r="C16" s="452"/>
      <c r="D16" s="452">
        <v>0</v>
      </c>
      <c r="E16" s="452"/>
      <c r="F16" s="452"/>
      <c r="G16" s="453"/>
      <c r="H16" s="444">
        <f t="shared" si="0"/>
        <v>0</v>
      </c>
      <c r="I16" s="445">
        <f t="shared" si="1"/>
        <v>0</v>
      </c>
      <c r="J16" s="709"/>
    </row>
    <row r="17" spans="1:10" s="457" customFormat="1" ht="13.5" thickBot="1" x14ac:dyDescent="0.25">
      <c r="A17" s="725" t="s">
        <v>343</v>
      </c>
      <c r="B17" s="726"/>
      <c r="C17" s="454">
        <f t="shared" ref="C17:I17" si="2">SUM(C10:C16)</f>
        <v>4229</v>
      </c>
      <c r="D17" s="454">
        <f t="shared" si="2"/>
        <v>0</v>
      </c>
      <c r="E17" s="454">
        <f t="shared" si="2"/>
        <v>0</v>
      </c>
      <c r="F17" s="454">
        <f t="shared" si="2"/>
        <v>0</v>
      </c>
      <c r="G17" s="455">
        <f t="shared" si="2"/>
        <v>0</v>
      </c>
      <c r="H17" s="455">
        <f t="shared" si="2"/>
        <v>0</v>
      </c>
      <c r="I17" s="456">
        <f t="shared" si="2"/>
        <v>4229</v>
      </c>
      <c r="J17" s="709"/>
    </row>
    <row r="18" spans="1:10" s="458" customFormat="1" x14ac:dyDescent="0.25">
      <c r="A18" s="727" t="s">
        <v>344</v>
      </c>
      <c r="B18" s="728"/>
      <c r="C18" s="728"/>
      <c r="D18" s="728"/>
      <c r="E18" s="728"/>
      <c r="F18" s="728"/>
      <c r="G18" s="728"/>
      <c r="H18" s="728"/>
      <c r="I18" s="729"/>
      <c r="J18" s="709"/>
    </row>
    <row r="19" spans="1:10" s="458" customFormat="1" x14ac:dyDescent="0.25">
      <c r="A19" s="440" t="s">
        <v>314</v>
      </c>
      <c r="B19" s="441" t="s">
        <v>345</v>
      </c>
      <c r="C19" s="442">
        <v>0</v>
      </c>
      <c r="D19" s="442"/>
      <c r="E19" s="442"/>
      <c r="F19" s="442"/>
      <c r="G19" s="443"/>
      <c r="H19" s="444">
        <f>SUM(D19:G19)</f>
        <v>0</v>
      </c>
      <c r="I19" s="445">
        <f>C19+H19</f>
        <v>0</v>
      </c>
      <c r="J19" s="709"/>
    </row>
    <row r="20" spans="1:10" ht="15.75" thickBot="1" x14ac:dyDescent="0.3">
      <c r="A20" s="450" t="s">
        <v>331</v>
      </c>
      <c r="B20" s="451" t="s">
        <v>346</v>
      </c>
      <c r="C20" s="452">
        <v>0</v>
      </c>
      <c r="D20" s="452"/>
      <c r="E20" s="452"/>
      <c r="F20" s="452"/>
      <c r="G20" s="453"/>
      <c r="H20" s="444">
        <f>SUM(D20:G20)</f>
        <v>0</v>
      </c>
      <c r="I20" s="459">
        <f>C20+H20</f>
        <v>0</v>
      </c>
      <c r="J20" s="709"/>
    </row>
    <row r="21" spans="1:10" ht="15.75" thickBot="1" x14ac:dyDescent="0.3">
      <c r="A21" s="725" t="s">
        <v>347</v>
      </c>
      <c r="B21" s="726"/>
      <c r="C21" s="454">
        <f t="shared" ref="C21:I21" si="3">SUM(C19:C20)</f>
        <v>0</v>
      </c>
      <c r="D21" s="454">
        <f t="shared" si="3"/>
        <v>0</v>
      </c>
      <c r="E21" s="454">
        <f t="shared" si="3"/>
        <v>0</v>
      </c>
      <c r="F21" s="454">
        <f t="shared" si="3"/>
        <v>0</v>
      </c>
      <c r="G21" s="455">
        <f t="shared" si="3"/>
        <v>0</v>
      </c>
      <c r="H21" s="455">
        <f t="shared" si="3"/>
        <v>0</v>
      </c>
      <c r="I21" s="456">
        <f t="shared" si="3"/>
        <v>0</v>
      </c>
      <c r="J21" s="709"/>
    </row>
    <row r="22" spans="1:10" ht="15.75" thickBot="1" x14ac:dyDescent="0.3">
      <c r="A22" s="730" t="s">
        <v>348</v>
      </c>
      <c r="B22" s="731"/>
      <c r="C22" s="460">
        <f t="shared" ref="C22:I22" si="4">C17+C21</f>
        <v>4229</v>
      </c>
      <c r="D22" s="460">
        <f t="shared" si="4"/>
        <v>0</v>
      </c>
      <c r="E22" s="460">
        <f t="shared" si="4"/>
        <v>0</v>
      </c>
      <c r="F22" s="460">
        <f t="shared" si="4"/>
        <v>0</v>
      </c>
      <c r="G22" s="460">
        <f t="shared" si="4"/>
        <v>0</v>
      </c>
      <c r="H22" s="460">
        <f t="shared" si="4"/>
        <v>0</v>
      </c>
      <c r="I22" s="456">
        <f t="shared" si="4"/>
        <v>4229</v>
      </c>
      <c r="J22" s="709"/>
    </row>
    <row r="30" spans="1:10" ht="15.75" x14ac:dyDescent="0.25">
      <c r="A30" s="719"/>
      <c r="B30" s="719"/>
      <c r="C30" s="719"/>
      <c r="D30" s="719"/>
      <c r="E30" s="719"/>
      <c r="F30" s="719"/>
      <c r="G30" s="719"/>
      <c r="H30" s="719"/>
      <c r="I30" s="719"/>
    </row>
  </sheetData>
  <mergeCells count="17">
    <mergeCell ref="A30:I30"/>
    <mergeCell ref="I6:I7"/>
    <mergeCell ref="A9:I9"/>
    <mergeCell ref="A17:B17"/>
    <mergeCell ref="A18:I18"/>
    <mergeCell ref="A21:B21"/>
    <mergeCell ref="A22:B22"/>
    <mergeCell ref="E1:I1"/>
    <mergeCell ref="A3:I3"/>
    <mergeCell ref="L3:R3"/>
    <mergeCell ref="A4:I4"/>
    <mergeCell ref="J4:J22"/>
    <mergeCell ref="H5:I5"/>
    <mergeCell ref="A6:A7"/>
    <mergeCell ref="B6:B7"/>
    <mergeCell ref="C6:C7"/>
    <mergeCell ref="D6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workbookViewId="0">
      <selection activeCell="A2" sqref="A2:J2"/>
    </sheetView>
  </sheetViews>
  <sheetFormatPr defaultRowHeight="15" x14ac:dyDescent="0.25"/>
  <cols>
    <col min="1" max="1" width="4.140625" customWidth="1"/>
    <col min="6" max="6" width="6.42578125" customWidth="1"/>
    <col min="7" max="8" width="10.7109375" customWidth="1"/>
    <col min="9" max="9" width="10.85546875" customWidth="1"/>
    <col min="10" max="10" width="11" bestFit="1" customWidth="1"/>
  </cols>
  <sheetData>
    <row r="2" spans="1:10" ht="13.5" customHeight="1" x14ac:dyDescent="0.25">
      <c r="A2" s="732" t="s">
        <v>550</v>
      </c>
      <c r="B2" s="732"/>
      <c r="C2" s="732"/>
      <c r="D2" s="732"/>
      <c r="E2" s="732"/>
      <c r="F2" s="732"/>
      <c r="G2" s="732"/>
      <c r="H2" s="732"/>
      <c r="I2" s="732"/>
      <c r="J2" s="732"/>
    </row>
    <row r="3" spans="1:10" hidden="1" x14ac:dyDescent="0.25"/>
    <row r="4" spans="1:10" hidden="1" x14ac:dyDescent="0.25"/>
    <row r="5" spans="1:10" hidden="1" x14ac:dyDescent="0.25">
      <c r="A5" s="461"/>
      <c r="B5" s="461"/>
      <c r="C5" s="461"/>
      <c r="D5" s="461"/>
      <c r="E5" s="461"/>
      <c r="F5" s="461"/>
      <c r="G5" s="461"/>
      <c r="H5" s="461"/>
      <c r="I5" s="461"/>
    </row>
    <row r="6" spans="1:10" x14ac:dyDescent="0.25">
      <c r="A6" s="733" t="s">
        <v>349</v>
      </c>
      <c r="B6" s="733"/>
      <c r="C6" s="733"/>
      <c r="D6" s="733"/>
      <c r="E6" s="733"/>
      <c r="F6" s="733"/>
      <c r="G6" s="733"/>
      <c r="H6" s="733"/>
      <c r="I6" s="733"/>
      <c r="J6" s="733"/>
    </row>
    <row r="7" spans="1:10" ht="18.75" customHeight="1" thickBot="1" x14ac:dyDescent="0.3">
      <c r="J7" t="s">
        <v>350</v>
      </c>
    </row>
    <row r="8" spans="1:10" ht="15.75" thickBot="1" x14ac:dyDescent="0.3">
      <c r="A8" s="462"/>
      <c r="B8" s="734" t="s">
        <v>2</v>
      </c>
      <c r="C8" s="735"/>
      <c r="D8" s="735"/>
      <c r="E8" s="735"/>
      <c r="F8" s="736"/>
      <c r="G8" s="463" t="s">
        <v>3</v>
      </c>
      <c r="H8" s="463" t="s">
        <v>4</v>
      </c>
      <c r="I8" s="463" t="s">
        <v>5</v>
      </c>
      <c r="J8" s="463" t="s">
        <v>6</v>
      </c>
    </row>
    <row r="9" spans="1:10" x14ac:dyDescent="0.25">
      <c r="A9" s="464" t="s">
        <v>351</v>
      </c>
      <c r="B9" s="465"/>
      <c r="C9" s="466"/>
      <c r="D9" s="466"/>
      <c r="E9" s="466"/>
      <c r="F9" s="467"/>
      <c r="G9" s="468" t="s">
        <v>352</v>
      </c>
      <c r="H9" s="468" t="s">
        <v>353</v>
      </c>
      <c r="I9" s="468" t="s">
        <v>354</v>
      </c>
      <c r="J9" s="468" t="s">
        <v>355</v>
      </c>
    </row>
    <row r="10" spans="1:10" ht="15.75" thickBot="1" x14ac:dyDescent="0.3">
      <c r="A10" s="469"/>
      <c r="B10" s="470"/>
      <c r="C10" s="471"/>
      <c r="D10" s="471"/>
      <c r="E10" s="471"/>
      <c r="F10" s="472"/>
      <c r="G10" s="473" t="s">
        <v>356</v>
      </c>
      <c r="H10" s="473" t="s">
        <v>357</v>
      </c>
      <c r="I10" s="473" t="s">
        <v>357</v>
      </c>
      <c r="J10" s="473" t="s">
        <v>357</v>
      </c>
    </row>
    <row r="11" spans="1:10" x14ac:dyDescent="0.25">
      <c r="A11" s="474">
        <v>1</v>
      </c>
      <c r="B11" s="475" t="s">
        <v>358</v>
      </c>
      <c r="C11" s="475"/>
      <c r="D11" s="475"/>
      <c r="E11" s="475"/>
      <c r="F11" s="475"/>
      <c r="G11" s="476">
        <v>18258</v>
      </c>
      <c r="H11" s="476">
        <v>9235</v>
      </c>
      <c r="I11" s="476">
        <v>9235</v>
      </c>
      <c r="J11" s="476">
        <v>9235</v>
      </c>
    </row>
    <row r="12" spans="1:10" x14ac:dyDescent="0.25">
      <c r="A12" s="477">
        <v>2</v>
      </c>
      <c r="B12" s="475" t="s">
        <v>359</v>
      </c>
      <c r="C12" s="475"/>
      <c r="D12" s="475"/>
      <c r="E12" s="475"/>
      <c r="F12" s="475"/>
      <c r="G12" s="476">
        <v>71439</v>
      </c>
      <c r="H12" s="476">
        <v>56460</v>
      </c>
      <c r="I12" s="476">
        <v>56460</v>
      </c>
      <c r="J12" s="476">
        <v>56460</v>
      </c>
    </row>
    <row r="13" spans="1:10" x14ac:dyDescent="0.25">
      <c r="A13" s="477">
        <v>3</v>
      </c>
      <c r="B13" s="475" t="s">
        <v>66</v>
      </c>
      <c r="C13" s="475"/>
      <c r="D13" s="475"/>
      <c r="E13" s="475"/>
      <c r="F13" s="475"/>
      <c r="G13" s="476">
        <v>4504</v>
      </c>
      <c r="H13" s="476">
        <v>5540</v>
      </c>
      <c r="I13" s="476">
        <v>5540</v>
      </c>
      <c r="J13" s="476">
        <v>5540</v>
      </c>
    </row>
    <row r="14" spans="1:10" x14ac:dyDescent="0.25">
      <c r="A14" s="477">
        <v>4</v>
      </c>
      <c r="B14" s="475" t="s">
        <v>110</v>
      </c>
      <c r="C14" s="475"/>
      <c r="D14" s="475"/>
      <c r="E14" s="475"/>
      <c r="F14" s="475"/>
      <c r="G14" s="476">
        <v>120634</v>
      </c>
      <c r="H14" s="476">
        <v>101976</v>
      </c>
      <c r="I14" s="476">
        <v>101976</v>
      </c>
      <c r="J14" s="476">
        <v>101976</v>
      </c>
    </row>
    <row r="15" spans="1:10" x14ac:dyDescent="0.25">
      <c r="A15" s="477">
        <v>5</v>
      </c>
      <c r="B15" s="478" t="s">
        <v>360</v>
      </c>
      <c r="C15" s="479"/>
      <c r="D15" s="479"/>
      <c r="E15" s="479"/>
      <c r="F15" s="479"/>
      <c r="G15" s="476">
        <v>4646</v>
      </c>
      <c r="H15" s="476">
        <v>4257</v>
      </c>
      <c r="I15" s="476">
        <v>4257</v>
      </c>
      <c r="J15" s="476">
        <v>4257</v>
      </c>
    </row>
    <row r="16" spans="1:10" x14ac:dyDescent="0.25">
      <c r="A16" s="477">
        <v>6</v>
      </c>
      <c r="B16" s="478" t="s">
        <v>361</v>
      </c>
      <c r="C16" s="479"/>
      <c r="D16" s="479"/>
      <c r="E16" s="479"/>
      <c r="F16" s="479"/>
      <c r="G16" s="476">
        <v>28469</v>
      </c>
      <c r="H16" s="476">
        <v>68064</v>
      </c>
      <c r="I16" s="476">
        <v>68064</v>
      </c>
      <c r="J16" s="476">
        <v>68064</v>
      </c>
    </row>
    <row r="17" spans="1:10" x14ac:dyDescent="0.25">
      <c r="A17" s="477">
        <v>7</v>
      </c>
      <c r="B17" s="478" t="s">
        <v>362</v>
      </c>
      <c r="C17" s="479"/>
      <c r="D17" s="479"/>
      <c r="E17" s="479"/>
      <c r="F17" s="479"/>
      <c r="G17" s="476">
        <v>0</v>
      </c>
      <c r="H17" s="476">
        <v>54000</v>
      </c>
      <c r="I17" s="476">
        <v>54000</v>
      </c>
      <c r="J17" s="476">
        <v>54000</v>
      </c>
    </row>
    <row r="18" spans="1:10" x14ac:dyDescent="0.25">
      <c r="A18" s="477">
        <v>8</v>
      </c>
      <c r="B18" s="478" t="s">
        <v>363</v>
      </c>
      <c r="C18" s="479"/>
      <c r="D18" s="479"/>
      <c r="E18" s="479"/>
      <c r="F18" s="479"/>
      <c r="G18" s="476">
        <v>810</v>
      </c>
      <c r="H18" s="476">
        <v>1080</v>
      </c>
      <c r="I18" s="476">
        <v>1080</v>
      </c>
      <c r="J18" s="476">
        <v>1080</v>
      </c>
    </row>
    <row r="19" spans="1:10" x14ac:dyDescent="0.25">
      <c r="A19" s="477">
        <v>9</v>
      </c>
      <c r="B19" s="478" t="s">
        <v>364</v>
      </c>
      <c r="C19" s="475"/>
      <c r="D19" s="475"/>
      <c r="E19" s="475"/>
      <c r="F19" s="475"/>
      <c r="G19" s="476">
        <v>0</v>
      </c>
      <c r="H19" s="476">
        <v>0</v>
      </c>
      <c r="I19" s="476">
        <v>0</v>
      </c>
      <c r="J19" s="476">
        <v>0</v>
      </c>
    </row>
    <row r="20" spans="1:10" ht="15.75" thickBot="1" x14ac:dyDescent="0.3">
      <c r="A20" s="477">
        <v>10</v>
      </c>
      <c r="B20" s="475" t="s">
        <v>365</v>
      </c>
      <c r="C20" s="475"/>
      <c r="D20" s="475"/>
      <c r="E20" s="475"/>
      <c r="F20" s="475"/>
      <c r="G20" s="476">
        <f>27732</f>
        <v>27732</v>
      </c>
      <c r="H20" s="476">
        <v>10328</v>
      </c>
      <c r="I20" s="476">
        <v>10328</v>
      </c>
      <c r="J20" s="476">
        <v>10328</v>
      </c>
    </row>
    <row r="21" spans="1:10" ht="15.75" thickBot="1" x14ac:dyDescent="0.3">
      <c r="A21" s="480">
        <v>11</v>
      </c>
      <c r="B21" s="481" t="s">
        <v>366</v>
      </c>
      <c r="C21" s="481"/>
      <c r="D21" s="481"/>
      <c r="E21" s="481"/>
      <c r="F21" s="482"/>
      <c r="G21" s="483">
        <f>SUM(G11:G20)</f>
        <v>276492</v>
      </c>
      <c r="H21" s="483">
        <f>SUM(H11:H20)</f>
        <v>310940</v>
      </c>
      <c r="I21" s="483">
        <f>SUM(I11:I20)</f>
        <v>310940</v>
      </c>
      <c r="J21" s="483">
        <f>SUM(J11:J20)</f>
        <v>310940</v>
      </c>
    </row>
    <row r="22" spans="1:10" x14ac:dyDescent="0.25">
      <c r="A22" s="474">
        <v>12</v>
      </c>
      <c r="B22" s="475" t="s">
        <v>367</v>
      </c>
      <c r="C22" s="475"/>
      <c r="D22" s="475"/>
      <c r="E22" s="475"/>
      <c r="F22" s="484"/>
      <c r="G22" s="476">
        <v>95689</v>
      </c>
      <c r="H22" s="476">
        <v>93248</v>
      </c>
      <c r="I22" s="476">
        <v>93248</v>
      </c>
      <c r="J22" s="476">
        <v>93248</v>
      </c>
    </row>
    <row r="23" spans="1:10" x14ac:dyDescent="0.25">
      <c r="A23" s="477">
        <v>13</v>
      </c>
      <c r="B23" s="475" t="s">
        <v>20</v>
      </c>
      <c r="C23" s="475"/>
      <c r="D23" s="475"/>
      <c r="E23" s="475"/>
      <c r="F23" s="484"/>
      <c r="G23" s="476">
        <v>16030</v>
      </c>
      <c r="H23" s="476">
        <v>45259</v>
      </c>
      <c r="I23" s="476">
        <v>45259</v>
      </c>
      <c r="J23" s="476">
        <v>45259</v>
      </c>
    </row>
    <row r="24" spans="1:10" x14ac:dyDescent="0.25">
      <c r="A24" s="477">
        <v>14</v>
      </c>
      <c r="B24" s="475" t="s">
        <v>368</v>
      </c>
      <c r="C24" s="475"/>
      <c r="D24" s="475"/>
      <c r="E24" s="475"/>
      <c r="F24" s="484"/>
      <c r="G24" s="476">
        <v>65711</v>
      </c>
      <c r="H24" s="476">
        <v>56869</v>
      </c>
      <c r="I24" s="476">
        <v>56869</v>
      </c>
      <c r="J24" s="476">
        <v>56869</v>
      </c>
    </row>
    <row r="25" spans="1:10" x14ac:dyDescent="0.25">
      <c r="A25" s="477">
        <v>15</v>
      </c>
      <c r="B25" s="475" t="s">
        <v>369</v>
      </c>
      <c r="C25" s="475"/>
      <c r="D25" s="475"/>
      <c r="E25" s="475"/>
      <c r="F25" s="484"/>
      <c r="G25" s="476">
        <f>146976-61148-209</f>
        <v>85619</v>
      </c>
      <c r="H25" s="476">
        <v>75126</v>
      </c>
      <c r="I25" s="476">
        <v>75126</v>
      </c>
      <c r="J25" s="476">
        <v>75126</v>
      </c>
    </row>
    <row r="26" spans="1:10" x14ac:dyDescent="0.25">
      <c r="A26" s="477">
        <v>16</v>
      </c>
      <c r="B26" s="475" t="s">
        <v>370</v>
      </c>
      <c r="C26" s="475"/>
      <c r="D26" s="475"/>
      <c r="E26" s="475"/>
      <c r="F26" s="484"/>
      <c r="G26" s="476">
        <v>1195</v>
      </c>
      <c r="H26" s="476">
        <v>6990</v>
      </c>
      <c r="I26" s="476">
        <v>6990</v>
      </c>
      <c r="J26" s="476">
        <v>6990</v>
      </c>
    </row>
    <row r="27" spans="1:10" x14ac:dyDescent="0.25">
      <c r="A27" s="477">
        <v>17</v>
      </c>
      <c r="B27" s="475" t="s">
        <v>37</v>
      </c>
      <c r="C27" s="475"/>
      <c r="D27" s="475"/>
      <c r="E27" s="475"/>
      <c r="F27" s="484"/>
      <c r="G27" s="476">
        <v>0</v>
      </c>
      <c r="H27" s="476">
        <v>0</v>
      </c>
      <c r="I27" s="476">
        <v>0</v>
      </c>
      <c r="J27" s="476">
        <v>0</v>
      </c>
    </row>
    <row r="28" spans="1:10" ht="15.75" thickBot="1" x14ac:dyDescent="0.3">
      <c r="A28" s="477">
        <v>18</v>
      </c>
      <c r="B28" s="475" t="s">
        <v>35</v>
      </c>
      <c r="C28" s="475"/>
      <c r="D28" s="475"/>
      <c r="E28" s="475"/>
      <c r="F28" s="484"/>
      <c r="G28" s="476">
        <v>0</v>
      </c>
      <c r="H28" s="476">
        <v>0</v>
      </c>
      <c r="I28" s="476">
        <v>0</v>
      </c>
      <c r="J28" s="476">
        <v>0</v>
      </c>
    </row>
    <row r="29" spans="1:10" ht="15.75" thickBot="1" x14ac:dyDescent="0.3">
      <c r="A29" s="480">
        <v>19</v>
      </c>
      <c r="B29" s="481" t="s">
        <v>371</v>
      </c>
      <c r="C29" s="485"/>
      <c r="D29" s="485"/>
      <c r="E29" s="485"/>
      <c r="F29" s="486"/>
      <c r="G29" s="483">
        <f>SUM(G22:G28)</f>
        <v>264244</v>
      </c>
      <c r="H29" s="483">
        <f>SUM(H22:H28)</f>
        <v>277492</v>
      </c>
      <c r="I29" s="483">
        <f>SUM(I22:I28)</f>
        <v>277492</v>
      </c>
      <c r="J29" s="483">
        <f>SUM(J22:J28)</f>
        <v>277492</v>
      </c>
    </row>
    <row r="30" spans="1:10" x14ac:dyDescent="0.25">
      <c r="A30" s="477">
        <v>20</v>
      </c>
      <c r="B30" s="487" t="s">
        <v>372</v>
      </c>
      <c r="C30" s="475"/>
      <c r="D30" s="475"/>
      <c r="E30" s="475"/>
      <c r="F30" s="484"/>
      <c r="G30" s="476">
        <v>0</v>
      </c>
      <c r="H30" s="476">
        <v>0</v>
      </c>
      <c r="I30" s="476">
        <v>0</v>
      </c>
      <c r="J30" s="476">
        <v>0</v>
      </c>
    </row>
    <row r="31" spans="1:10" ht="15.75" thickBot="1" x14ac:dyDescent="0.3">
      <c r="A31" s="477">
        <v>21</v>
      </c>
      <c r="B31" s="487" t="s">
        <v>373</v>
      </c>
      <c r="C31" s="475"/>
      <c r="D31" s="475"/>
      <c r="E31" s="475"/>
      <c r="F31" s="484"/>
      <c r="G31" s="476">
        <v>105864</v>
      </c>
      <c r="H31" s="476">
        <v>0</v>
      </c>
      <c r="I31" s="476">
        <v>0</v>
      </c>
      <c r="J31" s="476">
        <v>0</v>
      </c>
    </row>
    <row r="32" spans="1:10" ht="15.75" thickBot="1" x14ac:dyDescent="0.3">
      <c r="A32" s="480">
        <v>22</v>
      </c>
      <c r="B32" s="488" t="s">
        <v>374</v>
      </c>
      <c r="C32" s="485"/>
      <c r="D32" s="485"/>
      <c r="E32" s="485"/>
      <c r="F32" s="486"/>
      <c r="G32" s="483">
        <f>SUM(G30:G31)</f>
        <v>105864</v>
      </c>
      <c r="H32" s="483">
        <v>0</v>
      </c>
      <c r="I32" s="483">
        <v>0</v>
      </c>
      <c r="J32" s="483">
        <v>0</v>
      </c>
    </row>
    <row r="33" spans="1:10" x14ac:dyDescent="0.25">
      <c r="A33" s="477">
        <v>23</v>
      </c>
      <c r="B33" s="487" t="s">
        <v>375</v>
      </c>
      <c r="C33" s="475"/>
      <c r="D33" s="475"/>
      <c r="E33" s="475"/>
      <c r="F33" s="484"/>
      <c r="G33" s="476">
        <v>72414</v>
      </c>
      <c r="H33" s="476">
        <v>33448</v>
      </c>
      <c r="I33" s="476">
        <v>33448</v>
      </c>
      <c r="J33" s="476">
        <v>33448</v>
      </c>
    </row>
    <row r="34" spans="1:10" ht="15.75" thickBot="1" x14ac:dyDescent="0.3">
      <c r="A34" s="477">
        <v>24</v>
      </c>
      <c r="B34" s="487" t="s">
        <v>376</v>
      </c>
      <c r="C34" s="475"/>
      <c r="D34" s="475"/>
      <c r="E34" s="475"/>
      <c r="F34" s="484"/>
      <c r="G34" s="476"/>
      <c r="H34" s="476"/>
      <c r="I34" s="476"/>
      <c r="J34" s="476"/>
    </row>
    <row r="35" spans="1:10" ht="15.75" thickBot="1" x14ac:dyDescent="0.3">
      <c r="A35" s="480">
        <v>25</v>
      </c>
      <c r="B35" s="488" t="s">
        <v>377</v>
      </c>
      <c r="C35" s="485"/>
      <c r="D35" s="485"/>
      <c r="E35" s="485"/>
      <c r="F35" s="486"/>
      <c r="G35" s="483">
        <f>SUM(G33:G34)</f>
        <v>72414</v>
      </c>
      <c r="H35" s="483">
        <f>SUM(H33:H34)</f>
        <v>33448</v>
      </c>
      <c r="I35" s="483">
        <f>SUM(I33:I34)</f>
        <v>33448</v>
      </c>
      <c r="J35" s="483">
        <f>SUM(J33:J34)</f>
        <v>33448</v>
      </c>
    </row>
    <row r="36" spans="1:10" x14ac:dyDescent="0.25">
      <c r="A36" s="477">
        <v>26</v>
      </c>
      <c r="B36" s="487" t="s">
        <v>378</v>
      </c>
      <c r="C36" s="475"/>
      <c r="D36" s="475"/>
      <c r="E36" s="475"/>
      <c r="F36" s="484"/>
      <c r="G36" s="476">
        <f>G21</f>
        <v>276492</v>
      </c>
      <c r="H36" s="476">
        <f>H21</f>
        <v>310940</v>
      </c>
      <c r="I36" s="476">
        <f>I21</f>
        <v>310940</v>
      </c>
      <c r="J36" s="476">
        <f>J21</f>
        <v>310940</v>
      </c>
    </row>
    <row r="37" spans="1:10" ht="15.75" thickBot="1" x14ac:dyDescent="0.3">
      <c r="A37" s="477">
        <v>27</v>
      </c>
      <c r="B37" s="487" t="s">
        <v>379</v>
      </c>
      <c r="C37" s="475"/>
      <c r="D37" s="475"/>
      <c r="E37" s="475"/>
      <c r="F37" s="484"/>
      <c r="G37" s="476">
        <f>G32</f>
        <v>105864</v>
      </c>
      <c r="H37" s="476">
        <v>0</v>
      </c>
      <c r="I37" s="476">
        <v>0</v>
      </c>
      <c r="J37" s="476">
        <v>0</v>
      </c>
    </row>
    <row r="38" spans="1:10" ht="15.75" thickBot="1" x14ac:dyDescent="0.3">
      <c r="A38" s="480">
        <v>28</v>
      </c>
      <c r="B38" s="489" t="s">
        <v>380</v>
      </c>
      <c r="C38" s="490"/>
      <c r="D38" s="490"/>
      <c r="E38" s="490"/>
      <c r="F38" s="491"/>
      <c r="G38" s="492">
        <f>SUM(G36:G37)</f>
        <v>382356</v>
      </c>
      <c r="H38" s="492">
        <f>SUM(H36:H37)</f>
        <v>310940</v>
      </c>
      <c r="I38" s="492">
        <f>SUM(I36:I37)</f>
        <v>310940</v>
      </c>
      <c r="J38" s="492">
        <f>SUM(J36:J37)</f>
        <v>310940</v>
      </c>
    </row>
    <row r="39" spans="1:10" x14ac:dyDescent="0.25">
      <c r="A39" s="477">
        <v>29</v>
      </c>
      <c r="B39" s="487" t="s">
        <v>381</v>
      </c>
      <c r="C39" s="475"/>
      <c r="D39" s="475"/>
      <c r="E39" s="475"/>
      <c r="F39" s="484"/>
      <c r="G39" s="476">
        <f>G29</f>
        <v>264244</v>
      </c>
      <c r="H39" s="476">
        <f>H29</f>
        <v>277492</v>
      </c>
      <c r="I39" s="476">
        <f>I29</f>
        <v>277492</v>
      </c>
      <c r="J39" s="476">
        <f>J29</f>
        <v>277492</v>
      </c>
    </row>
    <row r="40" spans="1:10" ht="15.75" thickBot="1" x14ac:dyDescent="0.3">
      <c r="A40" s="477">
        <v>30</v>
      </c>
      <c r="B40" s="487" t="s">
        <v>382</v>
      </c>
      <c r="C40" s="475"/>
      <c r="D40" s="475"/>
      <c r="E40" s="475"/>
      <c r="F40" s="484"/>
      <c r="G40" s="476">
        <f>G35</f>
        <v>72414</v>
      </c>
      <c r="H40" s="476">
        <f>H35</f>
        <v>33448</v>
      </c>
      <c r="I40" s="476">
        <f>I35</f>
        <v>33448</v>
      </c>
      <c r="J40" s="476">
        <f>J35</f>
        <v>33448</v>
      </c>
    </row>
    <row r="41" spans="1:10" ht="15.75" thickBot="1" x14ac:dyDescent="0.3">
      <c r="A41" s="480">
        <v>31</v>
      </c>
      <c r="B41" s="489" t="s">
        <v>383</v>
      </c>
      <c r="C41" s="490"/>
      <c r="D41" s="490"/>
      <c r="E41" s="490"/>
      <c r="F41" s="491"/>
      <c r="G41" s="492">
        <f>SUM(G39:G40)</f>
        <v>336658</v>
      </c>
      <c r="H41" s="492">
        <f>SUM(H39:H40)</f>
        <v>310940</v>
      </c>
      <c r="I41" s="492">
        <f>SUM(I39:I40)</f>
        <v>310940</v>
      </c>
      <c r="J41" s="492">
        <f>SUM(J39:J40)</f>
        <v>310940</v>
      </c>
    </row>
    <row r="42" spans="1:10" x14ac:dyDescent="0.25">
      <c r="B42" s="479"/>
      <c r="C42" s="479"/>
      <c r="D42" s="479"/>
      <c r="E42" s="479"/>
      <c r="F42" s="479"/>
      <c r="G42" s="479"/>
      <c r="H42" s="479"/>
      <c r="I42" s="479"/>
      <c r="J42" s="479"/>
    </row>
    <row r="43" spans="1:10" x14ac:dyDescent="0.25">
      <c r="B43" s="479"/>
      <c r="C43" s="479"/>
      <c r="D43" s="479"/>
      <c r="E43" s="479"/>
      <c r="F43" s="479"/>
      <c r="G43" s="479"/>
      <c r="H43" s="479"/>
      <c r="I43" s="479"/>
      <c r="J43" s="479"/>
    </row>
  </sheetData>
  <mergeCells count="3">
    <mergeCell ref="A2:J2"/>
    <mergeCell ref="A6:J6"/>
    <mergeCell ref="B8:F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A2" sqref="A2:G2"/>
    </sheetView>
  </sheetViews>
  <sheetFormatPr defaultColWidth="9.140625" defaultRowHeight="15" x14ac:dyDescent="0.25"/>
  <cols>
    <col min="1" max="1" width="4.7109375" style="493" customWidth="1"/>
    <col min="3" max="3" width="11.5703125" customWidth="1"/>
    <col min="5" max="5" width="18" customWidth="1"/>
    <col min="6" max="6" width="23.140625" customWidth="1"/>
    <col min="7" max="7" width="22" customWidth="1"/>
    <col min="8" max="8" width="10.7109375" customWidth="1"/>
  </cols>
  <sheetData>
    <row r="1" spans="1:8" x14ac:dyDescent="0.25">
      <c r="G1" s="494"/>
      <c r="H1" s="495"/>
    </row>
    <row r="2" spans="1:8" x14ac:dyDescent="0.25">
      <c r="A2" s="733" t="s">
        <v>549</v>
      </c>
      <c r="B2" s="733"/>
      <c r="C2" s="733"/>
      <c r="D2" s="733"/>
      <c r="E2" s="733"/>
      <c r="F2" s="733"/>
      <c r="G2" s="733"/>
      <c r="H2" s="495"/>
    </row>
    <row r="3" spans="1:8" x14ac:dyDescent="0.25">
      <c r="A3" s="738" t="s">
        <v>384</v>
      </c>
      <c r="B3" s="738"/>
      <c r="C3" s="738"/>
      <c r="D3" s="738"/>
      <c r="E3" s="738"/>
      <c r="F3" s="738"/>
      <c r="G3" s="738"/>
      <c r="H3" s="496"/>
    </row>
    <row r="4" spans="1:8" ht="15.75" thickBot="1" x14ac:dyDescent="0.3">
      <c r="A4" s="739" t="s">
        <v>385</v>
      </c>
      <c r="B4" s="739"/>
      <c r="C4" s="739"/>
      <c r="D4" s="497"/>
      <c r="E4" s="497"/>
      <c r="F4" s="497"/>
      <c r="G4" s="498" t="s">
        <v>386</v>
      </c>
      <c r="H4" s="499"/>
    </row>
    <row r="5" spans="1:8" ht="16.5" thickTop="1" thickBot="1" x14ac:dyDescent="0.3">
      <c r="A5" s="740" t="s">
        <v>387</v>
      </c>
      <c r="B5" s="741" t="s">
        <v>183</v>
      </c>
      <c r="C5" s="741"/>
      <c r="D5" s="741"/>
      <c r="E5" s="741"/>
      <c r="F5" s="742" t="s">
        <v>315</v>
      </c>
      <c r="G5" s="743"/>
      <c r="H5" s="500"/>
    </row>
    <row r="6" spans="1:8" ht="16.5" thickTop="1" thickBot="1" x14ac:dyDescent="0.3">
      <c r="A6" s="740"/>
      <c r="B6" s="741"/>
      <c r="C6" s="741"/>
      <c r="D6" s="741"/>
      <c r="E6" s="741"/>
      <c r="F6" s="501" t="s">
        <v>388</v>
      </c>
      <c r="G6" s="502" t="s">
        <v>389</v>
      </c>
      <c r="H6" s="500"/>
    </row>
    <row r="7" spans="1:8" ht="15.75" thickTop="1" x14ac:dyDescent="0.25">
      <c r="A7" s="740"/>
      <c r="B7" s="741"/>
      <c r="C7" s="741"/>
      <c r="D7" s="741"/>
      <c r="E7" s="741"/>
      <c r="F7" s="503">
        <v>39083</v>
      </c>
      <c r="G7" s="504">
        <v>42004</v>
      </c>
      <c r="H7" s="505"/>
    </row>
    <row r="8" spans="1:8" x14ac:dyDescent="0.25">
      <c r="A8" s="506" t="s">
        <v>390</v>
      </c>
      <c r="B8" s="744" t="s">
        <v>391</v>
      </c>
      <c r="C8" s="744"/>
      <c r="D8" s="744"/>
      <c r="E8" s="744"/>
      <c r="F8" s="507">
        <f t="shared" ref="F8:G8" si="0">F9+F16+F22+F29</f>
        <v>1844340</v>
      </c>
      <c r="G8" s="507">
        <f t="shared" si="0"/>
        <v>1869697</v>
      </c>
      <c r="H8" s="505"/>
    </row>
    <row r="9" spans="1:8" x14ac:dyDescent="0.25">
      <c r="A9" s="508" t="s">
        <v>75</v>
      </c>
      <c r="B9" s="745" t="s">
        <v>392</v>
      </c>
      <c r="C9" s="745"/>
      <c r="D9" s="745"/>
      <c r="E9" s="745"/>
      <c r="F9" s="509">
        <f t="shared" ref="F9" si="1">SUM(F10:F15)</f>
        <v>181</v>
      </c>
      <c r="G9" s="509">
        <f t="shared" ref="G9" si="2">SUM(G10:G15)</f>
        <v>0</v>
      </c>
      <c r="H9" s="505"/>
    </row>
    <row r="10" spans="1:8" x14ac:dyDescent="0.25">
      <c r="A10" s="510" t="s">
        <v>314</v>
      </c>
      <c r="B10" s="737" t="s">
        <v>393</v>
      </c>
      <c r="C10" s="737"/>
      <c r="D10" s="737"/>
      <c r="E10" s="737"/>
      <c r="F10" s="511"/>
      <c r="G10" s="511"/>
      <c r="H10" s="512"/>
    </row>
    <row r="11" spans="1:8" x14ac:dyDescent="0.25">
      <c r="A11" s="510" t="s">
        <v>331</v>
      </c>
      <c r="B11" s="737" t="s">
        <v>394</v>
      </c>
      <c r="C11" s="737"/>
      <c r="D11" s="737"/>
      <c r="E11" s="737"/>
      <c r="F11" s="511"/>
      <c r="G11" s="511"/>
      <c r="H11" s="512"/>
    </row>
    <row r="12" spans="1:8" x14ac:dyDescent="0.25">
      <c r="A12" s="510" t="s">
        <v>333</v>
      </c>
      <c r="B12" s="737" t="s">
        <v>395</v>
      </c>
      <c r="C12" s="737"/>
      <c r="D12" s="737"/>
      <c r="E12" s="737"/>
      <c r="F12" s="511">
        <v>0</v>
      </c>
      <c r="G12" s="511">
        <v>0</v>
      </c>
      <c r="H12" s="512"/>
    </row>
    <row r="13" spans="1:8" x14ac:dyDescent="0.25">
      <c r="A13" s="510" t="s">
        <v>335</v>
      </c>
      <c r="B13" s="737" t="s">
        <v>396</v>
      </c>
      <c r="C13" s="737"/>
      <c r="D13" s="737"/>
      <c r="E13" s="737"/>
      <c r="F13" s="511">
        <v>181</v>
      </c>
      <c r="G13" s="511">
        <v>0</v>
      </c>
      <c r="H13" s="512"/>
    </row>
    <row r="14" spans="1:8" x14ac:dyDescent="0.25">
      <c r="A14" s="510" t="s">
        <v>337</v>
      </c>
      <c r="B14" s="737" t="s">
        <v>397</v>
      </c>
      <c r="C14" s="737"/>
      <c r="D14" s="737"/>
      <c r="E14" s="737"/>
      <c r="F14" s="511"/>
      <c r="G14" s="511"/>
      <c r="H14" s="512"/>
    </row>
    <row r="15" spans="1:8" x14ac:dyDescent="0.25">
      <c r="A15" s="510" t="s">
        <v>339</v>
      </c>
      <c r="B15" s="737" t="s">
        <v>398</v>
      </c>
      <c r="C15" s="737"/>
      <c r="D15" s="737"/>
      <c r="E15" s="737"/>
      <c r="F15" s="511"/>
      <c r="G15" s="511"/>
      <c r="H15" s="512"/>
    </row>
    <row r="16" spans="1:8" x14ac:dyDescent="0.25">
      <c r="A16" s="508" t="s">
        <v>78</v>
      </c>
      <c r="B16" s="745" t="s">
        <v>399</v>
      </c>
      <c r="C16" s="745"/>
      <c r="D16" s="745"/>
      <c r="E16" s="745"/>
      <c r="F16" s="509">
        <f t="shared" ref="F16:G16" si="3">F17+F18+F19+F20+F21</f>
        <v>1844136</v>
      </c>
      <c r="G16" s="509">
        <f t="shared" si="3"/>
        <v>1869674</v>
      </c>
      <c r="H16" s="512"/>
    </row>
    <row r="17" spans="1:8" x14ac:dyDescent="0.25">
      <c r="A17" s="510" t="s">
        <v>341</v>
      </c>
      <c r="B17" s="737" t="s">
        <v>400</v>
      </c>
      <c r="C17" s="737"/>
      <c r="D17" s="737"/>
      <c r="E17" s="737"/>
      <c r="F17" s="511">
        <v>1587053</v>
      </c>
      <c r="G17" s="511">
        <v>1584612</v>
      </c>
      <c r="H17" s="512"/>
    </row>
    <row r="18" spans="1:8" x14ac:dyDescent="0.25">
      <c r="A18" s="510" t="s">
        <v>401</v>
      </c>
      <c r="B18" s="737" t="s">
        <v>402</v>
      </c>
      <c r="C18" s="737"/>
      <c r="D18" s="737"/>
      <c r="E18" s="737"/>
      <c r="F18" s="511">
        <v>77585</v>
      </c>
      <c r="G18" s="511">
        <v>39080</v>
      </c>
      <c r="H18" s="512"/>
    </row>
    <row r="19" spans="1:8" x14ac:dyDescent="0.25">
      <c r="A19" s="510" t="s">
        <v>403</v>
      </c>
      <c r="B19" s="737" t="s">
        <v>404</v>
      </c>
      <c r="C19" s="737"/>
      <c r="D19" s="737"/>
      <c r="E19" s="737"/>
      <c r="F19" s="511"/>
      <c r="G19" s="511"/>
      <c r="H19" s="512"/>
    </row>
    <row r="20" spans="1:8" x14ac:dyDescent="0.25">
      <c r="A20" s="510" t="s">
        <v>405</v>
      </c>
      <c r="B20" s="737" t="s">
        <v>406</v>
      </c>
      <c r="C20" s="737"/>
      <c r="D20" s="737"/>
      <c r="E20" s="737"/>
      <c r="F20" s="511">
        <v>179498</v>
      </c>
      <c r="G20" s="511">
        <v>245982</v>
      </c>
      <c r="H20" s="512"/>
    </row>
    <row r="21" spans="1:8" x14ac:dyDescent="0.25">
      <c r="A21" s="510" t="s">
        <v>407</v>
      </c>
      <c r="B21" s="737" t="s">
        <v>408</v>
      </c>
      <c r="C21" s="737"/>
      <c r="D21" s="737"/>
      <c r="E21" s="737"/>
      <c r="F21" s="511">
        <v>0</v>
      </c>
      <c r="G21" s="511">
        <v>0</v>
      </c>
      <c r="H21" s="512"/>
    </row>
    <row r="22" spans="1:8" x14ac:dyDescent="0.25">
      <c r="A22" s="508" t="s">
        <v>409</v>
      </c>
      <c r="B22" s="745" t="s">
        <v>410</v>
      </c>
      <c r="C22" s="745"/>
      <c r="D22" s="745"/>
      <c r="E22" s="745"/>
      <c r="F22" s="509">
        <f t="shared" ref="F22" si="4">SUM(F23:F28)</f>
        <v>23</v>
      </c>
      <c r="G22" s="509">
        <f t="shared" ref="G22" si="5">SUM(G23:G28)</f>
        <v>23</v>
      </c>
      <c r="H22" s="512"/>
    </row>
    <row r="23" spans="1:8" x14ac:dyDescent="0.25">
      <c r="A23" s="510" t="s">
        <v>314</v>
      </c>
      <c r="B23" s="737" t="s">
        <v>411</v>
      </c>
      <c r="C23" s="737"/>
      <c r="D23" s="737"/>
      <c r="E23" s="737"/>
      <c r="F23" s="511">
        <v>23</v>
      </c>
      <c r="G23" s="511">
        <v>23</v>
      </c>
      <c r="H23" s="512"/>
    </row>
    <row r="24" spans="1:8" x14ac:dyDescent="0.25">
      <c r="A24" s="510" t="s">
        <v>331</v>
      </c>
      <c r="B24" s="737" t="s">
        <v>412</v>
      </c>
      <c r="C24" s="737"/>
      <c r="D24" s="737"/>
      <c r="E24" s="737"/>
      <c r="F24" s="513"/>
      <c r="G24" s="513"/>
      <c r="H24" s="512"/>
    </row>
    <row r="25" spans="1:8" x14ac:dyDescent="0.25">
      <c r="A25" s="510" t="s">
        <v>333</v>
      </c>
      <c r="B25" s="737" t="s">
        <v>413</v>
      </c>
      <c r="C25" s="737"/>
      <c r="D25" s="737"/>
      <c r="E25" s="737"/>
      <c r="F25" s="513"/>
      <c r="G25" s="513"/>
      <c r="H25" s="512"/>
    </row>
    <row r="26" spans="1:8" x14ac:dyDescent="0.25">
      <c r="A26" s="510" t="s">
        <v>335</v>
      </c>
      <c r="B26" s="737" t="s">
        <v>414</v>
      </c>
      <c r="C26" s="737"/>
      <c r="D26" s="737"/>
      <c r="E26" s="737"/>
      <c r="F26" s="513"/>
      <c r="G26" s="513"/>
      <c r="H26" s="512"/>
    </row>
    <row r="27" spans="1:8" x14ac:dyDescent="0.25">
      <c r="A27" s="510" t="s">
        <v>337</v>
      </c>
      <c r="B27" s="737" t="s">
        <v>415</v>
      </c>
      <c r="C27" s="737"/>
      <c r="D27" s="737"/>
      <c r="E27" s="737"/>
      <c r="F27" s="513"/>
      <c r="G27" s="513"/>
      <c r="H27" s="512"/>
    </row>
    <row r="28" spans="1:8" x14ac:dyDescent="0.25">
      <c r="A28" s="510" t="s">
        <v>339</v>
      </c>
      <c r="B28" s="737" t="s">
        <v>416</v>
      </c>
      <c r="C28" s="737"/>
      <c r="D28" s="737"/>
      <c r="E28" s="737"/>
      <c r="F28" s="513"/>
      <c r="G28" s="513"/>
      <c r="H28" s="512"/>
    </row>
    <row r="29" spans="1:8" x14ac:dyDescent="0.25">
      <c r="A29" s="746" t="s">
        <v>84</v>
      </c>
      <c r="B29" s="748" t="s">
        <v>417</v>
      </c>
      <c r="C29" s="749"/>
      <c r="D29" s="749"/>
      <c r="E29" s="750"/>
      <c r="F29" s="754">
        <f t="shared" ref="F29:G29" si="6">SUM(F31:F35)</f>
        <v>0</v>
      </c>
      <c r="G29" s="754">
        <f t="shared" si="6"/>
        <v>0</v>
      </c>
      <c r="H29" s="512"/>
    </row>
    <row r="30" spans="1:8" x14ac:dyDescent="0.25">
      <c r="A30" s="747"/>
      <c r="B30" s="751"/>
      <c r="C30" s="752"/>
      <c r="D30" s="752"/>
      <c r="E30" s="753"/>
      <c r="F30" s="755"/>
      <c r="G30" s="755"/>
      <c r="H30" s="512"/>
    </row>
    <row r="31" spans="1:8" x14ac:dyDescent="0.25">
      <c r="A31" s="510" t="s">
        <v>314</v>
      </c>
      <c r="B31" s="737" t="s">
        <v>418</v>
      </c>
      <c r="C31" s="737"/>
      <c r="D31" s="737"/>
      <c r="E31" s="737"/>
      <c r="F31" s="514"/>
      <c r="G31" s="514"/>
      <c r="H31" s="512"/>
    </row>
    <row r="32" spans="1:8" x14ac:dyDescent="0.25">
      <c r="A32" s="510" t="s">
        <v>331</v>
      </c>
      <c r="B32" s="737" t="s">
        <v>419</v>
      </c>
      <c r="C32" s="737"/>
      <c r="D32" s="737"/>
      <c r="E32" s="737"/>
      <c r="F32" s="514"/>
      <c r="G32" s="514"/>
      <c r="H32" s="515"/>
    </row>
    <row r="33" spans="1:8" x14ac:dyDescent="0.25">
      <c r="A33" s="510" t="s">
        <v>333</v>
      </c>
      <c r="B33" s="756" t="s">
        <v>420</v>
      </c>
      <c r="C33" s="757"/>
      <c r="D33" s="757"/>
      <c r="E33" s="758"/>
      <c r="F33" s="514"/>
      <c r="G33" s="514"/>
      <c r="H33" s="515"/>
    </row>
    <row r="34" spans="1:8" x14ac:dyDescent="0.25">
      <c r="A34" s="510" t="s">
        <v>335</v>
      </c>
      <c r="B34" s="756" t="s">
        <v>421</v>
      </c>
      <c r="C34" s="757"/>
      <c r="D34" s="757"/>
      <c r="E34" s="758"/>
      <c r="F34" s="514"/>
      <c r="G34" s="514"/>
      <c r="H34" s="515"/>
    </row>
    <row r="35" spans="1:8" x14ac:dyDescent="0.25">
      <c r="A35" s="516" t="s">
        <v>337</v>
      </c>
      <c r="B35" s="759" t="s">
        <v>422</v>
      </c>
      <c r="C35" s="760"/>
      <c r="D35" s="760"/>
      <c r="E35" s="761"/>
      <c r="F35" s="517"/>
      <c r="G35" s="517"/>
      <c r="H35" s="515"/>
    </row>
    <row r="36" spans="1:8" x14ac:dyDescent="0.25">
      <c r="A36" s="506" t="s">
        <v>423</v>
      </c>
      <c r="B36" s="744" t="s">
        <v>424</v>
      </c>
      <c r="C36" s="744"/>
      <c r="D36" s="744"/>
      <c r="E36" s="744"/>
      <c r="F36" s="518">
        <f t="shared" ref="F36:G36" si="7">F37+F44</f>
        <v>0</v>
      </c>
      <c r="G36" s="518">
        <f t="shared" si="7"/>
        <v>0</v>
      </c>
      <c r="H36" s="515"/>
    </row>
    <row r="37" spans="1:8" x14ac:dyDescent="0.25">
      <c r="A37" s="508" t="s">
        <v>75</v>
      </c>
      <c r="B37" s="745" t="s">
        <v>425</v>
      </c>
      <c r="C37" s="745"/>
      <c r="D37" s="745"/>
      <c r="E37" s="745"/>
      <c r="F37" s="509">
        <f t="shared" ref="F37" si="8">SUM(F38:F42)</f>
        <v>0</v>
      </c>
      <c r="G37" s="509">
        <v>0</v>
      </c>
      <c r="H37" s="515"/>
    </row>
    <row r="38" spans="1:8" x14ac:dyDescent="0.25">
      <c r="A38" s="510" t="s">
        <v>314</v>
      </c>
      <c r="B38" s="737" t="s">
        <v>426</v>
      </c>
      <c r="C38" s="737"/>
      <c r="D38" s="737"/>
      <c r="E38" s="737"/>
      <c r="F38" s="511">
        <v>0</v>
      </c>
      <c r="G38" s="511">
        <v>0</v>
      </c>
      <c r="H38" s="515"/>
    </row>
    <row r="39" spans="1:8" x14ac:dyDescent="0.25">
      <c r="A39" s="510" t="s">
        <v>331</v>
      </c>
      <c r="B39" s="737" t="s">
        <v>427</v>
      </c>
      <c r="C39" s="737"/>
      <c r="D39" s="737"/>
      <c r="E39" s="737"/>
      <c r="F39" s="513"/>
      <c r="G39" s="513"/>
      <c r="H39" s="515"/>
    </row>
    <row r="40" spans="1:8" x14ac:dyDescent="0.25">
      <c r="A40" s="510" t="s">
        <v>333</v>
      </c>
      <c r="B40" s="737" t="s">
        <v>428</v>
      </c>
      <c r="C40" s="737"/>
      <c r="D40" s="737"/>
      <c r="E40" s="737"/>
      <c r="F40" s="513"/>
      <c r="G40" s="513"/>
      <c r="H40" s="515"/>
    </row>
    <row r="41" spans="1:8" x14ac:dyDescent="0.25">
      <c r="A41" s="510" t="s">
        <v>335</v>
      </c>
      <c r="B41" s="737" t="s">
        <v>429</v>
      </c>
      <c r="C41" s="737"/>
      <c r="D41" s="737"/>
      <c r="E41" s="737"/>
      <c r="F41" s="513"/>
      <c r="G41" s="511"/>
      <c r="H41" s="515"/>
    </row>
    <row r="42" spans="1:8" x14ac:dyDescent="0.25">
      <c r="A42" s="516" t="s">
        <v>337</v>
      </c>
      <c r="B42" s="763" t="s">
        <v>430</v>
      </c>
      <c r="C42" s="763"/>
      <c r="D42" s="763"/>
      <c r="E42" s="763"/>
      <c r="F42" s="519"/>
      <c r="G42" s="519"/>
      <c r="H42" s="515"/>
    </row>
    <row r="43" spans="1:8" ht="15.75" thickBot="1" x14ac:dyDescent="0.3">
      <c r="A43" s="520"/>
      <c r="B43" s="521"/>
      <c r="C43" s="521"/>
      <c r="D43" s="521"/>
      <c r="E43" s="521"/>
      <c r="F43" s="522"/>
      <c r="G43" s="522"/>
      <c r="H43" s="3"/>
    </row>
    <row r="44" spans="1:8" ht="15.75" thickTop="1" x14ac:dyDescent="0.25">
      <c r="A44" s="508" t="s">
        <v>78</v>
      </c>
      <c r="B44" s="745" t="s">
        <v>431</v>
      </c>
      <c r="C44" s="745"/>
      <c r="D44" s="745"/>
      <c r="E44" s="745"/>
      <c r="F44" s="523">
        <f t="shared" ref="F44:G44" si="9">SUM(F45:F46)</f>
        <v>0</v>
      </c>
      <c r="G44" s="523">
        <f t="shared" si="9"/>
        <v>0</v>
      </c>
      <c r="H44" s="515"/>
    </row>
    <row r="45" spans="1:8" x14ac:dyDescent="0.25">
      <c r="A45" s="510" t="s">
        <v>314</v>
      </c>
      <c r="B45" s="737" t="s">
        <v>432</v>
      </c>
      <c r="C45" s="737"/>
      <c r="D45" s="737"/>
      <c r="E45" s="737"/>
      <c r="F45" s="514"/>
      <c r="G45" s="514"/>
      <c r="H45" s="515"/>
    </row>
    <row r="46" spans="1:8" x14ac:dyDescent="0.25">
      <c r="A46" s="510" t="s">
        <v>331</v>
      </c>
      <c r="B46" s="737" t="s">
        <v>433</v>
      </c>
      <c r="C46" s="737"/>
      <c r="D46" s="737"/>
      <c r="E46" s="737"/>
      <c r="F46" s="514"/>
      <c r="G46" s="514"/>
      <c r="H46" s="515"/>
    </row>
    <row r="47" spans="1:8" x14ac:dyDescent="0.25">
      <c r="A47" s="506" t="s">
        <v>434</v>
      </c>
      <c r="B47" s="744" t="s">
        <v>435</v>
      </c>
      <c r="C47" s="744"/>
      <c r="D47" s="744"/>
      <c r="E47" s="744"/>
      <c r="F47" s="523">
        <f>SUM(F48:F52)</f>
        <v>44965</v>
      </c>
      <c r="G47" s="523">
        <f>SUM(G48:G52)</f>
        <v>67191</v>
      </c>
      <c r="H47" s="515"/>
    </row>
    <row r="48" spans="1:8" x14ac:dyDescent="0.25">
      <c r="A48" s="510" t="s">
        <v>314</v>
      </c>
      <c r="B48" s="737" t="s">
        <v>436</v>
      </c>
      <c r="C48" s="737"/>
      <c r="D48" s="737"/>
      <c r="E48" s="737"/>
      <c r="F48" s="511">
        <v>5062</v>
      </c>
      <c r="G48" s="511">
        <v>5068</v>
      </c>
      <c r="H48" s="515"/>
    </row>
    <row r="49" spans="1:8" x14ac:dyDescent="0.25">
      <c r="A49" s="510" t="s">
        <v>331</v>
      </c>
      <c r="B49" s="737" t="s">
        <v>437</v>
      </c>
      <c r="C49" s="737"/>
      <c r="D49" s="737"/>
      <c r="E49" s="737"/>
      <c r="F49" s="511">
        <v>621</v>
      </c>
      <c r="G49" s="511">
        <v>323</v>
      </c>
      <c r="H49" s="515"/>
    </row>
    <row r="50" spans="1:8" x14ac:dyDescent="0.25">
      <c r="A50" s="510" t="s">
        <v>333</v>
      </c>
      <c r="B50" s="756" t="s">
        <v>438</v>
      </c>
      <c r="C50" s="757"/>
      <c r="D50" s="757"/>
      <c r="E50" s="758"/>
      <c r="F50" s="511">
        <v>0</v>
      </c>
      <c r="G50" s="511">
        <v>0</v>
      </c>
      <c r="H50" s="515"/>
    </row>
    <row r="51" spans="1:8" x14ac:dyDescent="0.25">
      <c r="A51" s="510" t="s">
        <v>335</v>
      </c>
      <c r="B51" s="756" t="s">
        <v>439</v>
      </c>
      <c r="C51" s="757"/>
      <c r="D51" s="757"/>
      <c r="E51" s="758"/>
      <c r="F51" s="511">
        <v>32640</v>
      </c>
      <c r="G51" s="511">
        <v>51342</v>
      </c>
      <c r="H51" s="515"/>
    </row>
    <row r="52" spans="1:8" x14ac:dyDescent="0.25">
      <c r="A52" s="510" t="s">
        <v>337</v>
      </c>
      <c r="B52" s="756" t="s">
        <v>440</v>
      </c>
      <c r="C52" s="757"/>
      <c r="D52" s="757"/>
      <c r="E52" s="758"/>
      <c r="F52" s="511">
        <v>6642</v>
      </c>
      <c r="G52" s="511">
        <v>10458</v>
      </c>
      <c r="H52" s="524"/>
    </row>
    <row r="53" spans="1:8" x14ac:dyDescent="0.25">
      <c r="A53" s="525" t="s">
        <v>441</v>
      </c>
      <c r="B53" s="744" t="s">
        <v>442</v>
      </c>
      <c r="C53" s="744"/>
      <c r="D53" s="744"/>
      <c r="E53" s="744"/>
      <c r="F53" s="526">
        <f t="shared" ref="F53:G53" si="10">F54+F63+F64</f>
        <v>27548</v>
      </c>
      <c r="G53" s="526">
        <f t="shared" si="10"/>
        <v>29338</v>
      </c>
      <c r="H53" s="524"/>
    </row>
    <row r="54" spans="1:8" x14ac:dyDescent="0.25">
      <c r="A54" s="525" t="s">
        <v>75</v>
      </c>
      <c r="B54" s="762" t="s">
        <v>443</v>
      </c>
      <c r="C54" s="762"/>
      <c r="D54" s="762"/>
      <c r="E54" s="762"/>
      <c r="F54" s="527">
        <f t="shared" ref="F54" si="11">SUM(F55:F62)</f>
        <v>27257</v>
      </c>
      <c r="G54" s="527">
        <f t="shared" ref="G54" si="12">SUM(G55:G62)</f>
        <v>28972</v>
      </c>
      <c r="H54" s="524"/>
    </row>
    <row r="55" spans="1:8" x14ac:dyDescent="0.25">
      <c r="A55" s="528" t="s">
        <v>314</v>
      </c>
      <c r="B55" s="767" t="s">
        <v>444</v>
      </c>
      <c r="C55" s="767"/>
      <c r="D55" s="767"/>
      <c r="E55" s="767"/>
      <c r="F55" s="529">
        <v>6277</v>
      </c>
      <c r="G55" s="529">
        <v>8179</v>
      </c>
      <c r="H55" s="524"/>
    </row>
    <row r="56" spans="1:8" x14ac:dyDescent="0.25">
      <c r="A56" s="528" t="s">
        <v>331</v>
      </c>
      <c r="B56" s="767" t="s">
        <v>445</v>
      </c>
      <c r="C56" s="767"/>
      <c r="D56" s="767"/>
      <c r="E56" s="767"/>
      <c r="F56" s="530"/>
      <c r="G56" s="530"/>
      <c r="H56" s="524"/>
    </row>
    <row r="57" spans="1:8" x14ac:dyDescent="0.25">
      <c r="A57" s="528" t="s">
        <v>333</v>
      </c>
      <c r="B57" s="767" t="s">
        <v>446</v>
      </c>
      <c r="C57" s="767"/>
      <c r="D57" s="767"/>
      <c r="E57" s="767"/>
      <c r="F57" s="511">
        <v>18530</v>
      </c>
      <c r="G57" s="511">
        <v>18532</v>
      </c>
      <c r="H57" s="515"/>
    </row>
    <row r="58" spans="1:8" x14ac:dyDescent="0.25">
      <c r="A58" s="528" t="s">
        <v>335</v>
      </c>
      <c r="B58" s="767" t="s">
        <v>447</v>
      </c>
      <c r="C58" s="767"/>
      <c r="D58" s="767"/>
      <c r="E58" s="767"/>
      <c r="F58" s="511">
        <v>1312</v>
      </c>
      <c r="G58" s="511">
        <v>1148</v>
      </c>
      <c r="H58" s="515"/>
    </row>
    <row r="59" spans="1:8" x14ac:dyDescent="0.25">
      <c r="A59" s="528" t="s">
        <v>337</v>
      </c>
      <c r="B59" s="767" t="s">
        <v>448</v>
      </c>
      <c r="C59" s="767"/>
      <c r="D59" s="767"/>
      <c r="E59" s="767"/>
      <c r="F59" s="531">
        <v>0</v>
      </c>
      <c r="G59" s="531">
        <v>0</v>
      </c>
      <c r="H59" s="515"/>
    </row>
    <row r="60" spans="1:8" x14ac:dyDescent="0.25">
      <c r="A60" s="528" t="s">
        <v>339</v>
      </c>
      <c r="B60" s="767" t="s">
        <v>449</v>
      </c>
      <c r="C60" s="767"/>
      <c r="D60" s="767"/>
      <c r="E60" s="767"/>
      <c r="F60" s="511">
        <v>1049</v>
      </c>
      <c r="G60" s="511">
        <v>1084</v>
      </c>
      <c r="H60" s="515"/>
    </row>
    <row r="61" spans="1:8" x14ac:dyDescent="0.25">
      <c r="A61" s="528" t="s">
        <v>341</v>
      </c>
      <c r="B61" s="767" t="s">
        <v>450</v>
      </c>
      <c r="C61" s="767"/>
      <c r="D61" s="767"/>
      <c r="E61" s="767"/>
      <c r="F61" s="511">
        <v>89</v>
      </c>
      <c r="G61" s="511">
        <v>29</v>
      </c>
      <c r="H61" s="515"/>
    </row>
    <row r="62" spans="1:8" x14ac:dyDescent="0.25">
      <c r="A62" s="528" t="s">
        <v>401</v>
      </c>
      <c r="B62" s="764" t="s">
        <v>451</v>
      </c>
      <c r="C62" s="768"/>
      <c r="D62" s="768"/>
      <c r="E62" s="769"/>
      <c r="F62" s="511"/>
      <c r="G62" s="511"/>
      <c r="H62" s="515"/>
    </row>
    <row r="63" spans="1:8" x14ac:dyDescent="0.25">
      <c r="A63" s="525" t="s">
        <v>78</v>
      </c>
      <c r="B63" s="762" t="s">
        <v>452</v>
      </c>
      <c r="C63" s="762"/>
      <c r="D63" s="762"/>
      <c r="E63" s="762"/>
      <c r="F63" s="532">
        <v>0</v>
      </c>
      <c r="G63" s="532">
        <v>100</v>
      </c>
      <c r="H63" s="515"/>
    </row>
    <row r="64" spans="1:8" x14ac:dyDescent="0.25">
      <c r="A64" s="525" t="s">
        <v>409</v>
      </c>
      <c r="B64" s="770" t="s">
        <v>453</v>
      </c>
      <c r="C64" s="771"/>
      <c r="D64" s="771"/>
      <c r="E64" s="772"/>
      <c r="F64" s="532">
        <f>SUM(F65:F66)</f>
        <v>291</v>
      </c>
      <c r="G64" s="532">
        <f>SUM(G65:G66)</f>
        <v>266</v>
      </c>
      <c r="H64" s="515"/>
    </row>
    <row r="65" spans="1:8" x14ac:dyDescent="0.25">
      <c r="A65" s="528" t="s">
        <v>314</v>
      </c>
      <c r="B65" s="764" t="s">
        <v>454</v>
      </c>
      <c r="C65" s="765"/>
      <c r="D65" s="765"/>
      <c r="E65" s="766"/>
      <c r="F65" s="511">
        <v>25</v>
      </c>
      <c r="G65" s="511">
        <v>0</v>
      </c>
      <c r="H65" s="515"/>
    </row>
    <row r="66" spans="1:8" x14ac:dyDescent="0.25">
      <c r="A66" s="528" t="s">
        <v>335</v>
      </c>
      <c r="B66" s="764" t="s">
        <v>455</v>
      </c>
      <c r="C66" s="765"/>
      <c r="D66" s="765"/>
      <c r="E66" s="766"/>
      <c r="F66" s="511">
        <v>266</v>
      </c>
      <c r="G66" s="511">
        <v>266</v>
      </c>
      <c r="H66" s="515"/>
    </row>
    <row r="67" spans="1:8" x14ac:dyDescent="0.25">
      <c r="A67" s="506" t="s">
        <v>456</v>
      </c>
      <c r="B67" s="744" t="s">
        <v>457</v>
      </c>
      <c r="C67" s="744"/>
      <c r="D67" s="744"/>
      <c r="E67" s="744"/>
      <c r="F67" s="523">
        <v>-5207</v>
      </c>
      <c r="G67" s="523">
        <v>1099</v>
      </c>
      <c r="H67" s="515"/>
    </row>
    <row r="68" spans="1:8" x14ac:dyDescent="0.25">
      <c r="A68" s="506" t="s">
        <v>458</v>
      </c>
      <c r="B68" s="744" t="s">
        <v>459</v>
      </c>
      <c r="C68" s="744"/>
      <c r="D68" s="744"/>
      <c r="E68" s="744"/>
      <c r="F68" s="532">
        <v>0</v>
      </c>
      <c r="G68" s="532">
        <v>0</v>
      </c>
      <c r="H68" s="515"/>
    </row>
    <row r="69" spans="1:8" ht="15.75" thickBot="1" x14ac:dyDescent="0.3">
      <c r="A69" s="533"/>
      <c r="B69" s="773" t="s">
        <v>460</v>
      </c>
      <c r="C69" s="773"/>
      <c r="D69" s="773"/>
      <c r="E69" s="773"/>
      <c r="F69" s="534">
        <f t="shared" ref="F69:G69" si="13">F8+F36+F47+F53+F67+F68</f>
        <v>1911646</v>
      </c>
      <c r="G69" s="534">
        <f t="shared" si="13"/>
        <v>1967325</v>
      </c>
      <c r="H69" s="515"/>
    </row>
    <row r="70" spans="1:8" ht="16.5" thickTop="1" thickBot="1" x14ac:dyDescent="0.3">
      <c r="A70" s="739" t="s">
        <v>461</v>
      </c>
      <c r="B70" s="739"/>
      <c r="C70" s="739"/>
      <c r="D70" s="497"/>
      <c r="E70" s="497"/>
      <c r="F70" s="497"/>
      <c r="G70" s="497"/>
      <c r="H70" s="499"/>
    </row>
    <row r="71" spans="1:8" ht="16.5" thickTop="1" thickBot="1" x14ac:dyDescent="0.3">
      <c r="A71" s="774" t="s">
        <v>387</v>
      </c>
      <c r="B71" s="775" t="s">
        <v>183</v>
      </c>
      <c r="C71" s="775"/>
      <c r="D71" s="775"/>
      <c r="E71" s="775"/>
      <c r="F71" s="501" t="s">
        <v>388</v>
      </c>
      <c r="G71" s="502" t="s">
        <v>389</v>
      </c>
      <c r="H71" s="500"/>
    </row>
    <row r="72" spans="1:8" ht="15.75" thickTop="1" x14ac:dyDescent="0.25">
      <c r="A72" s="774"/>
      <c r="B72" s="775"/>
      <c r="C72" s="775"/>
      <c r="D72" s="775"/>
      <c r="E72" s="775"/>
      <c r="F72" s="503">
        <v>39083</v>
      </c>
      <c r="G72" s="504">
        <v>42004</v>
      </c>
      <c r="H72" s="505"/>
    </row>
    <row r="73" spans="1:8" x14ac:dyDescent="0.25">
      <c r="A73" s="506" t="s">
        <v>462</v>
      </c>
      <c r="B73" s="744" t="s">
        <v>463</v>
      </c>
      <c r="C73" s="744"/>
      <c r="D73" s="744"/>
      <c r="E73" s="744"/>
      <c r="F73" s="507">
        <f t="shared" ref="F73" si="14">SUM(F74:F79)</f>
        <v>798679</v>
      </c>
      <c r="G73" s="507">
        <f t="shared" ref="G73" si="15">SUM(G74:G79)</f>
        <v>857491</v>
      </c>
      <c r="H73" s="505"/>
    </row>
    <row r="74" spans="1:8" x14ac:dyDescent="0.25">
      <c r="A74" s="510" t="s">
        <v>75</v>
      </c>
      <c r="B74" s="737" t="s">
        <v>464</v>
      </c>
      <c r="C74" s="737"/>
      <c r="D74" s="737"/>
      <c r="E74" s="737"/>
      <c r="F74" s="511">
        <v>527572</v>
      </c>
      <c r="G74" s="511">
        <v>527572</v>
      </c>
      <c r="H74" s="515"/>
    </row>
    <row r="75" spans="1:8" x14ac:dyDescent="0.25">
      <c r="A75" s="510" t="s">
        <v>78</v>
      </c>
      <c r="B75" s="737" t="s">
        <v>465</v>
      </c>
      <c r="C75" s="737"/>
      <c r="D75" s="737"/>
      <c r="E75" s="737"/>
      <c r="F75" s="511">
        <v>36182</v>
      </c>
      <c r="G75" s="511">
        <v>36182</v>
      </c>
      <c r="H75" s="515"/>
    </row>
    <row r="76" spans="1:8" x14ac:dyDescent="0.25">
      <c r="A76" s="510" t="s">
        <v>409</v>
      </c>
      <c r="B76" s="756" t="s">
        <v>466</v>
      </c>
      <c r="C76" s="757"/>
      <c r="D76" s="757"/>
      <c r="E76" s="758"/>
      <c r="F76" s="511">
        <v>51319</v>
      </c>
      <c r="G76" s="511">
        <v>51319</v>
      </c>
      <c r="H76" s="515"/>
    </row>
    <row r="77" spans="1:8" x14ac:dyDescent="0.25">
      <c r="A77" s="510" t="s">
        <v>84</v>
      </c>
      <c r="B77" s="756" t="s">
        <v>467</v>
      </c>
      <c r="C77" s="757"/>
      <c r="D77" s="757"/>
      <c r="E77" s="758"/>
      <c r="F77" s="511">
        <v>213892</v>
      </c>
      <c r="G77" s="511">
        <v>183606</v>
      </c>
      <c r="H77" s="515"/>
    </row>
    <row r="78" spans="1:8" x14ac:dyDescent="0.25">
      <c r="A78" s="510" t="s">
        <v>468</v>
      </c>
      <c r="B78" s="756" t="s">
        <v>469</v>
      </c>
      <c r="C78" s="757"/>
      <c r="D78" s="757"/>
      <c r="E78" s="758"/>
      <c r="F78" s="511">
        <v>0</v>
      </c>
      <c r="G78" s="511">
        <v>0</v>
      </c>
      <c r="H78" s="515"/>
    </row>
    <row r="79" spans="1:8" x14ac:dyDescent="0.25">
      <c r="A79" s="510" t="s">
        <v>470</v>
      </c>
      <c r="B79" s="756" t="s">
        <v>471</v>
      </c>
      <c r="C79" s="757"/>
      <c r="D79" s="757"/>
      <c r="E79" s="758"/>
      <c r="F79" s="511">
        <v>-30286</v>
      </c>
      <c r="G79" s="511">
        <v>58812</v>
      </c>
      <c r="H79" s="515"/>
    </row>
    <row r="80" spans="1:8" x14ac:dyDescent="0.25">
      <c r="A80" s="506" t="s">
        <v>472</v>
      </c>
      <c r="B80" s="776" t="s">
        <v>473</v>
      </c>
      <c r="C80" s="776"/>
      <c r="D80" s="776"/>
      <c r="E80" s="776"/>
      <c r="F80" s="535">
        <f t="shared" ref="F80:G80" si="16">F81+F91+F94</f>
        <v>19740</v>
      </c>
      <c r="G80" s="535">
        <f t="shared" si="16"/>
        <v>17299</v>
      </c>
      <c r="H80" s="515"/>
    </row>
    <row r="81" spans="1:8" x14ac:dyDescent="0.25">
      <c r="A81" s="508" t="s">
        <v>75</v>
      </c>
      <c r="B81" s="745" t="s">
        <v>474</v>
      </c>
      <c r="C81" s="745"/>
      <c r="D81" s="745"/>
      <c r="E81" s="745"/>
      <c r="F81" s="532">
        <f t="shared" ref="F81:G81" si="17">SUM(F82:F90)</f>
        <v>6007</v>
      </c>
      <c r="G81" s="532">
        <f t="shared" si="17"/>
        <v>3002</v>
      </c>
      <c r="H81" s="515"/>
    </row>
    <row r="82" spans="1:8" x14ac:dyDescent="0.25">
      <c r="A82" s="510" t="s">
        <v>314</v>
      </c>
      <c r="B82" s="737" t="s">
        <v>475</v>
      </c>
      <c r="C82" s="737"/>
      <c r="D82" s="737"/>
      <c r="E82" s="737"/>
      <c r="F82" s="511"/>
      <c r="G82" s="511"/>
      <c r="H82" s="515"/>
    </row>
    <row r="83" spans="1:8" x14ac:dyDescent="0.25">
      <c r="A83" s="510" t="s">
        <v>331</v>
      </c>
      <c r="B83" s="737" t="s">
        <v>476</v>
      </c>
      <c r="C83" s="737"/>
      <c r="D83" s="737"/>
      <c r="E83" s="737"/>
      <c r="F83" s="511"/>
      <c r="G83" s="511"/>
      <c r="H83" s="515"/>
    </row>
    <row r="84" spans="1:8" x14ac:dyDescent="0.25">
      <c r="A84" s="510" t="s">
        <v>333</v>
      </c>
      <c r="B84" s="737" t="s">
        <v>477</v>
      </c>
      <c r="C84" s="737"/>
      <c r="D84" s="737"/>
      <c r="E84" s="737"/>
      <c r="F84" s="511"/>
      <c r="G84" s="511"/>
      <c r="H84" s="515"/>
    </row>
    <row r="85" spans="1:8" x14ac:dyDescent="0.25">
      <c r="A85" s="510" t="s">
        <v>335</v>
      </c>
      <c r="B85" s="737" t="s">
        <v>478</v>
      </c>
      <c r="C85" s="737"/>
      <c r="D85" s="737"/>
      <c r="E85" s="737"/>
      <c r="F85" s="511"/>
      <c r="G85" s="511"/>
      <c r="H85" s="515"/>
    </row>
    <row r="86" spans="1:8" x14ac:dyDescent="0.25">
      <c r="A86" s="510" t="s">
        <v>337</v>
      </c>
      <c r="B86" s="737" t="s">
        <v>479</v>
      </c>
      <c r="C86" s="737"/>
      <c r="D86" s="737"/>
      <c r="E86" s="737"/>
      <c r="F86" s="511"/>
      <c r="G86" s="511"/>
      <c r="H86" s="515"/>
    </row>
    <row r="87" spans="1:8" x14ac:dyDescent="0.25">
      <c r="A87" s="510" t="s">
        <v>339</v>
      </c>
      <c r="B87" s="737" t="s">
        <v>480</v>
      </c>
      <c r="C87" s="737"/>
      <c r="D87" s="737"/>
      <c r="E87" s="737"/>
      <c r="F87" s="511">
        <v>6007</v>
      </c>
      <c r="G87" s="511">
        <v>3002</v>
      </c>
      <c r="H87" s="515"/>
    </row>
    <row r="88" spans="1:8" x14ac:dyDescent="0.25">
      <c r="A88" s="510" t="s">
        <v>341</v>
      </c>
      <c r="B88" s="737" t="s">
        <v>481</v>
      </c>
      <c r="C88" s="737"/>
      <c r="D88" s="737"/>
      <c r="E88" s="737"/>
      <c r="F88" s="511"/>
      <c r="G88" s="511"/>
      <c r="H88" s="515"/>
    </row>
    <row r="89" spans="1:8" x14ac:dyDescent="0.25">
      <c r="A89" s="510" t="s">
        <v>401</v>
      </c>
      <c r="B89" s="737" t="s">
        <v>482</v>
      </c>
      <c r="C89" s="737"/>
      <c r="D89" s="737"/>
      <c r="E89" s="737"/>
      <c r="F89" s="514"/>
      <c r="G89" s="514"/>
      <c r="H89" s="515"/>
    </row>
    <row r="90" spans="1:8" x14ac:dyDescent="0.25">
      <c r="A90" s="510" t="s">
        <v>483</v>
      </c>
      <c r="B90" s="737" t="s">
        <v>484</v>
      </c>
      <c r="C90" s="737"/>
      <c r="D90" s="737"/>
      <c r="E90" s="737"/>
      <c r="F90" s="511"/>
      <c r="G90" s="511"/>
      <c r="H90" s="515"/>
    </row>
    <row r="91" spans="1:8" x14ac:dyDescent="0.25">
      <c r="A91" s="508" t="s">
        <v>78</v>
      </c>
      <c r="B91" s="745" t="s">
        <v>485</v>
      </c>
      <c r="C91" s="745"/>
      <c r="D91" s="745"/>
      <c r="E91" s="745"/>
      <c r="F91" s="532">
        <f t="shared" ref="F91:G91" si="18">SUM(F92:F93)</f>
        <v>3762</v>
      </c>
      <c r="G91" s="532">
        <f t="shared" si="18"/>
        <v>4229</v>
      </c>
      <c r="H91" s="515"/>
    </row>
    <row r="92" spans="1:8" x14ac:dyDescent="0.25">
      <c r="A92" s="536"/>
      <c r="B92" s="737" t="s">
        <v>482</v>
      </c>
      <c r="C92" s="737"/>
      <c r="D92" s="737"/>
      <c r="E92" s="737"/>
      <c r="F92" s="511">
        <v>0</v>
      </c>
      <c r="G92" s="511">
        <v>0</v>
      </c>
      <c r="H92" s="515"/>
    </row>
    <row r="93" spans="1:8" x14ac:dyDescent="0.25">
      <c r="A93" s="510"/>
      <c r="B93" s="737" t="s">
        <v>484</v>
      </c>
      <c r="C93" s="737"/>
      <c r="D93" s="737"/>
      <c r="E93" s="737"/>
      <c r="F93" s="511">
        <v>3762</v>
      </c>
      <c r="G93" s="511">
        <v>4229</v>
      </c>
      <c r="H93" s="515"/>
    </row>
    <row r="94" spans="1:8" x14ac:dyDescent="0.25">
      <c r="A94" s="508" t="s">
        <v>409</v>
      </c>
      <c r="B94" s="745" t="s">
        <v>486</v>
      </c>
      <c r="C94" s="745"/>
      <c r="D94" s="745"/>
      <c r="E94" s="745"/>
      <c r="F94" s="532">
        <f t="shared" ref="F94:G94" si="19">SUM(F95:F96)</f>
        <v>9971</v>
      </c>
      <c r="G94" s="532">
        <f t="shared" si="19"/>
        <v>10068</v>
      </c>
      <c r="H94" s="515"/>
    </row>
    <row r="95" spans="1:8" x14ac:dyDescent="0.25">
      <c r="A95" s="510" t="s">
        <v>314</v>
      </c>
      <c r="B95" s="737" t="s">
        <v>487</v>
      </c>
      <c r="C95" s="737"/>
      <c r="D95" s="737"/>
      <c r="E95" s="737"/>
      <c r="F95" s="511">
        <v>9752</v>
      </c>
      <c r="G95" s="511">
        <v>9751</v>
      </c>
      <c r="H95" s="515"/>
    </row>
    <row r="96" spans="1:8" x14ac:dyDescent="0.25">
      <c r="A96" s="510" t="s">
        <v>333</v>
      </c>
      <c r="B96" s="737" t="s">
        <v>488</v>
      </c>
      <c r="C96" s="737"/>
      <c r="D96" s="737"/>
      <c r="E96" s="737"/>
      <c r="F96" s="537">
        <v>219</v>
      </c>
      <c r="G96" s="537">
        <v>317</v>
      </c>
      <c r="H96" s="515"/>
    </row>
    <row r="97" spans="1:9" x14ac:dyDescent="0.25">
      <c r="A97" s="506" t="s">
        <v>489</v>
      </c>
      <c r="B97" s="744" t="s">
        <v>490</v>
      </c>
      <c r="C97" s="744"/>
      <c r="D97" s="744"/>
      <c r="E97" s="744"/>
      <c r="F97" s="535">
        <v>0</v>
      </c>
      <c r="G97" s="535">
        <v>0</v>
      </c>
      <c r="H97" s="515"/>
    </row>
    <row r="98" spans="1:9" x14ac:dyDescent="0.25">
      <c r="A98" s="506" t="s">
        <v>491</v>
      </c>
      <c r="B98" s="744" t="s">
        <v>492</v>
      </c>
      <c r="C98" s="744"/>
      <c r="D98" s="744"/>
      <c r="E98" s="744"/>
      <c r="F98" s="507">
        <v>1093227</v>
      </c>
      <c r="G98" s="507">
        <v>1092535</v>
      </c>
      <c r="H98" s="515"/>
      <c r="I98" s="538"/>
    </row>
    <row r="99" spans="1:9" ht="15.75" thickBot="1" x14ac:dyDescent="0.3">
      <c r="A99" s="539"/>
      <c r="B99" s="773" t="s">
        <v>493</v>
      </c>
      <c r="C99" s="773"/>
      <c r="D99" s="773"/>
      <c r="E99" s="773"/>
      <c r="F99" s="540">
        <f t="shared" ref="F99:G99" si="20">F73+F80+F97+F98</f>
        <v>1911646</v>
      </c>
      <c r="G99" s="540">
        <f t="shared" si="20"/>
        <v>1967325</v>
      </c>
      <c r="H99" s="515"/>
    </row>
    <row r="100" spans="1:9" ht="15.75" thickTop="1" x14ac:dyDescent="0.25"/>
  </sheetData>
  <mergeCells count="99">
    <mergeCell ref="B97:E97"/>
    <mergeCell ref="B98:E98"/>
    <mergeCell ref="B99:E99"/>
    <mergeCell ref="B91:E91"/>
    <mergeCell ref="B92:E92"/>
    <mergeCell ref="B93:E93"/>
    <mergeCell ref="B94:E94"/>
    <mergeCell ref="B95:E95"/>
    <mergeCell ref="B96:E96"/>
    <mergeCell ref="B90:E90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78:E78"/>
    <mergeCell ref="B67:E67"/>
    <mergeCell ref="B68:E68"/>
    <mergeCell ref="B69:E69"/>
    <mergeCell ref="A70:C70"/>
    <mergeCell ref="A71:A72"/>
    <mergeCell ref="B71:E72"/>
    <mergeCell ref="B73:E73"/>
    <mergeCell ref="B74:E74"/>
    <mergeCell ref="B75:E75"/>
    <mergeCell ref="B76:E76"/>
    <mergeCell ref="B77:E77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54:E54"/>
    <mergeCell ref="B42:E42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41:E41"/>
    <mergeCell ref="G29:G30"/>
    <mergeCell ref="B31:E31"/>
    <mergeCell ref="B32:E32"/>
    <mergeCell ref="B33:E33"/>
    <mergeCell ref="B34:E34"/>
    <mergeCell ref="B35:E35"/>
    <mergeCell ref="F29:F30"/>
    <mergeCell ref="B36:E36"/>
    <mergeCell ref="B37:E37"/>
    <mergeCell ref="B38:E38"/>
    <mergeCell ref="B39:E39"/>
    <mergeCell ref="B40:E40"/>
    <mergeCell ref="B26:E26"/>
    <mergeCell ref="B27:E27"/>
    <mergeCell ref="B28:E28"/>
    <mergeCell ref="A29:A30"/>
    <mergeCell ref="B29:E30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13:E13"/>
    <mergeCell ref="A2:G2"/>
    <mergeCell ref="A3:G3"/>
    <mergeCell ref="A4:C4"/>
    <mergeCell ref="A5:A7"/>
    <mergeCell ref="B5:E7"/>
    <mergeCell ref="F5:G5"/>
    <mergeCell ref="B8:E8"/>
    <mergeCell ref="B9:E9"/>
    <mergeCell ref="B10:E10"/>
    <mergeCell ref="B11:E11"/>
    <mergeCell ref="B12:E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A3" sqref="A3:D3"/>
    </sheetView>
  </sheetViews>
  <sheetFormatPr defaultColWidth="9.140625" defaultRowHeight="15" x14ac:dyDescent="0.25"/>
  <cols>
    <col min="2" max="2" width="28.140625" customWidth="1"/>
    <col min="3" max="3" width="22.85546875" customWidth="1"/>
    <col min="4" max="4" width="18.7109375" customWidth="1"/>
  </cols>
  <sheetData>
    <row r="1" spans="1:8" ht="14.25" customHeight="1" x14ac:dyDescent="0.25">
      <c r="D1" s="494"/>
    </row>
    <row r="2" spans="1:8" x14ac:dyDescent="0.25">
      <c r="A2" s="493"/>
      <c r="G2" s="494"/>
      <c r="H2" s="495"/>
    </row>
    <row r="3" spans="1:8" x14ac:dyDescent="0.25">
      <c r="A3" s="733" t="s">
        <v>548</v>
      </c>
      <c r="B3" s="733"/>
      <c r="C3" s="733"/>
      <c r="D3" s="733"/>
      <c r="E3" s="305"/>
      <c r="F3" s="305"/>
      <c r="G3" s="305"/>
      <c r="H3" s="495"/>
    </row>
    <row r="4" spans="1:8" x14ac:dyDescent="0.25">
      <c r="A4" s="738" t="s">
        <v>494</v>
      </c>
      <c r="B4" s="738"/>
      <c r="C4" s="738"/>
      <c r="D4" s="738"/>
      <c r="E4" s="541"/>
      <c r="F4" s="541"/>
      <c r="G4" s="541"/>
      <c r="H4" s="496"/>
    </row>
    <row r="5" spans="1:8" ht="15.75" thickBot="1" x14ac:dyDescent="0.3">
      <c r="A5" s="777"/>
      <c r="B5" s="778"/>
      <c r="C5" s="778"/>
      <c r="D5" s="778"/>
    </row>
    <row r="6" spans="1:8" ht="12.75" customHeight="1" x14ac:dyDescent="0.25">
      <c r="A6" s="542"/>
      <c r="B6" s="779" t="s">
        <v>183</v>
      </c>
      <c r="C6" s="781" t="s">
        <v>315</v>
      </c>
      <c r="D6" s="782"/>
    </row>
    <row r="7" spans="1:8" x14ac:dyDescent="0.25">
      <c r="A7" s="543"/>
      <c r="B7" s="780"/>
      <c r="C7" s="543" t="s">
        <v>495</v>
      </c>
      <c r="D7" s="544" t="s">
        <v>496</v>
      </c>
    </row>
    <row r="8" spans="1:8" x14ac:dyDescent="0.25">
      <c r="A8" s="545">
        <v>1</v>
      </c>
      <c r="B8" s="546">
        <v>2</v>
      </c>
      <c r="C8" s="545">
        <v>3</v>
      </c>
      <c r="D8" s="547">
        <v>4</v>
      </c>
    </row>
    <row r="9" spans="1:8" ht="45" customHeight="1" x14ac:dyDescent="0.25">
      <c r="A9" s="548" t="s">
        <v>497</v>
      </c>
      <c r="B9" s="549" t="s">
        <v>498</v>
      </c>
      <c r="C9" s="550">
        <v>71455696</v>
      </c>
      <c r="D9" s="551">
        <v>75945429</v>
      </c>
    </row>
    <row r="10" spans="1:8" ht="45" customHeight="1" x14ac:dyDescent="0.25">
      <c r="A10" s="548" t="s">
        <v>499</v>
      </c>
      <c r="B10" s="549" t="s">
        <v>500</v>
      </c>
      <c r="C10" s="550">
        <v>5373597</v>
      </c>
      <c r="D10" s="551">
        <v>3284179</v>
      </c>
    </row>
    <row r="11" spans="1:8" ht="45" customHeight="1" x14ac:dyDescent="0.25">
      <c r="A11" s="548">
        <v>3</v>
      </c>
      <c r="B11" s="549" t="s">
        <v>501</v>
      </c>
      <c r="C11" s="550">
        <v>420660</v>
      </c>
      <c r="D11" s="551">
        <v>0</v>
      </c>
    </row>
    <row r="12" spans="1:8" ht="45" customHeight="1" x14ac:dyDescent="0.25">
      <c r="A12" s="548" t="s">
        <v>502</v>
      </c>
      <c r="B12" s="549" t="s">
        <v>503</v>
      </c>
      <c r="C12" s="552">
        <f>SUM(C9:C11)</f>
        <v>77249953</v>
      </c>
      <c r="D12" s="553">
        <f>SUM(D9:D11)</f>
        <v>79229608</v>
      </c>
    </row>
    <row r="13" spans="1:8" ht="45" customHeight="1" x14ac:dyDescent="0.25">
      <c r="A13" s="548" t="s">
        <v>504</v>
      </c>
      <c r="B13" s="549" t="s">
        <v>505</v>
      </c>
      <c r="C13" s="552">
        <v>107469158</v>
      </c>
      <c r="D13" s="553">
        <v>120635157</v>
      </c>
    </row>
    <row r="14" spans="1:8" ht="45" customHeight="1" x14ac:dyDescent="0.25">
      <c r="A14" s="548" t="s">
        <v>506</v>
      </c>
      <c r="B14" s="549" t="s">
        <v>507</v>
      </c>
      <c r="C14" s="552">
        <v>80285317</v>
      </c>
      <c r="D14" s="553">
        <v>51496601</v>
      </c>
    </row>
    <row r="15" spans="1:8" ht="45" customHeight="1" x14ac:dyDescent="0.25">
      <c r="A15" s="548" t="s">
        <v>508</v>
      </c>
      <c r="B15" s="549" t="s">
        <v>509</v>
      </c>
      <c r="C15" s="552">
        <v>36135679</v>
      </c>
      <c r="D15" s="553">
        <v>76294752</v>
      </c>
    </row>
    <row r="16" spans="1:8" ht="45" customHeight="1" x14ac:dyDescent="0.25">
      <c r="A16" s="548" t="s">
        <v>510</v>
      </c>
      <c r="B16" s="549" t="s">
        <v>511</v>
      </c>
      <c r="C16" s="552">
        <v>3443699</v>
      </c>
      <c r="D16" s="553">
        <v>26713314</v>
      </c>
    </row>
    <row r="17" spans="1:4" ht="25.5" x14ac:dyDescent="0.25">
      <c r="A17" s="548" t="s">
        <v>512</v>
      </c>
      <c r="B17" s="549" t="s">
        <v>513</v>
      </c>
      <c r="C17" s="552">
        <f>SUM(C13:C16)</f>
        <v>227333853</v>
      </c>
      <c r="D17" s="553">
        <f>SUM(D13:D16)</f>
        <v>275139824</v>
      </c>
    </row>
    <row r="18" spans="1:4" x14ac:dyDescent="0.25">
      <c r="A18" s="548" t="s">
        <v>514</v>
      </c>
      <c r="B18" s="549" t="s">
        <v>515</v>
      </c>
      <c r="C18" s="552">
        <v>15666492</v>
      </c>
      <c r="D18" s="553">
        <v>14502208</v>
      </c>
    </row>
    <row r="19" spans="1:4" ht="25.5" x14ac:dyDescent="0.25">
      <c r="A19" s="548" t="s">
        <v>516</v>
      </c>
      <c r="B19" s="549" t="s">
        <v>517</v>
      </c>
      <c r="C19" s="552">
        <v>26459845</v>
      </c>
      <c r="D19" s="553">
        <v>25773848</v>
      </c>
    </row>
    <row r="20" spans="1:4" ht="25.5" x14ac:dyDescent="0.25">
      <c r="A20" s="548" t="s">
        <v>518</v>
      </c>
      <c r="B20" s="549" t="s">
        <v>519</v>
      </c>
      <c r="C20" s="552">
        <v>633524</v>
      </c>
      <c r="D20" s="553">
        <v>546353</v>
      </c>
    </row>
    <row r="21" spans="1:4" ht="25.5" x14ac:dyDescent="0.25">
      <c r="A21" s="548" t="s">
        <v>520</v>
      </c>
      <c r="B21" s="549" t="s">
        <v>521</v>
      </c>
      <c r="C21" s="554">
        <f>SUM(C18:C20)</f>
        <v>42759861</v>
      </c>
      <c r="D21" s="553">
        <f>SUM(D18:D20)</f>
        <v>40822409</v>
      </c>
    </row>
    <row r="22" spans="1:4" x14ac:dyDescent="0.25">
      <c r="A22" s="548" t="s">
        <v>522</v>
      </c>
      <c r="B22" s="549" t="s">
        <v>523</v>
      </c>
      <c r="C22" s="552">
        <v>45697642</v>
      </c>
      <c r="D22" s="553">
        <v>35828035</v>
      </c>
    </row>
    <row r="23" spans="1:4" ht="25.5" x14ac:dyDescent="0.25">
      <c r="A23" s="548" t="s">
        <v>524</v>
      </c>
      <c r="B23" s="549" t="s">
        <v>525</v>
      </c>
      <c r="C23" s="552">
        <v>11992874</v>
      </c>
      <c r="D23" s="553">
        <v>15340185</v>
      </c>
    </row>
    <row r="24" spans="1:4" x14ac:dyDescent="0.25">
      <c r="A24" s="548" t="s">
        <v>526</v>
      </c>
      <c r="B24" s="549" t="s">
        <v>527</v>
      </c>
      <c r="C24" s="552">
        <v>8278053</v>
      </c>
      <c r="D24" s="553">
        <v>7557436</v>
      </c>
    </row>
    <row r="25" spans="1:4" ht="25.5" x14ac:dyDescent="0.25">
      <c r="A25" s="548" t="s">
        <v>528</v>
      </c>
      <c r="B25" s="549" t="s">
        <v>529</v>
      </c>
      <c r="C25" s="552">
        <f>SUM(C22:C24)</f>
        <v>65968569</v>
      </c>
      <c r="D25" s="553">
        <f>SUM(D22:D24)</f>
        <v>58725656</v>
      </c>
    </row>
    <row r="26" spans="1:4" x14ac:dyDescent="0.25">
      <c r="A26" s="555" t="s">
        <v>530</v>
      </c>
      <c r="B26" s="556" t="s">
        <v>531</v>
      </c>
      <c r="C26" s="557">
        <v>73114743</v>
      </c>
      <c r="D26" s="558">
        <v>41127372</v>
      </c>
    </row>
    <row r="27" spans="1:4" x14ac:dyDescent="0.25">
      <c r="A27" s="555" t="s">
        <v>532</v>
      </c>
      <c r="B27" s="556" t="s">
        <v>533</v>
      </c>
      <c r="C27" s="557">
        <v>153043819</v>
      </c>
      <c r="D27" s="558">
        <v>154891225</v>
      </c>
    </row>
    <row r="28" spans="1:4" ht="38.25" x14ac:dyDescent="0.25">
      <c r="A28" s="555" t="s">
        <v>534</v>
      </c>
      <c r="B28" s="556" t="s">
        <v>535</v>
      </c>
      <c r="C28" s="557">
        <f>C12+C17-C21-C25-C26-C27</f>
        <v>-30303186</v>
      </c>
      <c r="D28" s="558">
        <f>D12+D17-D21-D25-D26-D27</f>
        <v>58802770</v>
      </c>
    </row>
    <row r="29" spans="1:4" ht="38.25" x14ac:dyDescent="0.25">
      <c r="A29" s="548" t="s">
        <v>536</v>
      </c>
      <c r="B29" s="549" t="s">
        <v>537</v>
      </c>
      <c r="C29" s="552">
        <v>16720</v>
      </c>
      <c r="D29" s="553">
        <v>9117</v>
      </c>
    </row>
    <row r="30" spans="1:4" ht="38.25" x14ac:dyDescent="0.25">
      <c r="A30" s="548" t="s">
        <v>538</v>
      </c>
      <c r="B30" s="549" t="s">
        <v>539</v>
      </c>
      <c r="C30" s="552">
        <f>SUM(C29)</f>
        <v>16720</v>
      </c>
      <c r="D30" s="553">
        <f>SUM(D29)</f>
        <v>9117</v>
      </c>
    </row>
    <row r="31" spans="1:4" ht="25.5" x14ac:dyDescent="0.25">
      <c r="A31" s="548" t="s">
        <v>540</v>
      </c>
      <c r="B31" s="549" t="s">
        <v>541</v>
      </c>
      <c r="C31" s="552">
        <v>0</v>
      </c>
      <c r="D31" s="553">
        <v>0</v>
      </c>
    </row>
    <row r="32" spans="1:4" ht="38.25" x14ac:dyDescent="0.25">
      <c r="A32" s="555" t="s">
        <v>542</v>
      </c>
      <c r="B32" s="556" t="s">
        <v>543</v>
      </c>
      <c r="C32" s="557">
        <f>SUM(C30:C31)</f>
        <v>16720</v>
      </c>
      <c r="D32" s="558">
        <f>SUM(D31)</f>
        <v>0</v>
      </c>
    </row>
    <row r="33" spans="1:4" ht="25.5" x14ac:dyDescent="0.25">
      <c r="A33" s="548" t="s">
        <v>544</v>
      </c>
      <c r="B33" s="549" t="s">
        <v>545</v>
      </c>
      <c r="C33" s="552">
        <v>16720</v>
      </c>
      <c r="D33" s="553">
        <f>D30-D32</f>
        <v>9117</v>
      </c>
    </row>
    <row r="34" spans="1:4" ht="26.25" thickBot="1" x14ac:dyDescent="0.3">
      <c r="A34" s="559" t="s">
        <v>546</v>
      </c>
      <c r="B34" s="560" t="s">
        <v>547</v>
      </c>
      <c r="C34" s="561">
        <f>C28+C33</f>
        <v>-30286466</v>
      </c>
      <c r="D34" s="562">
        <f>D28+D33</f>
        <v>58811887</v>
      </c>
    </row>
  </sheetData>
  <mergeCells count="5">
    <mergeCell ref="A3:D3"/>
    <mergeCell ref="A4:D4"/>
    <mergeCell ref="A5:D5"/>
    <mergeCell ref="B6:B7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workbookViewId="0">
      <selection sqref="A1:I1"/>
    </sheetView>
  </sheetViews>
  <sheetFormatPr defaultRowHeight="15" x14ac:dyDescent="0.25"/>
  <cols>
    <col min="1" max="2" width="5.7109375" customWidth="1"/>
    <col min="6" max="6" width="22" customWidth="1"/>
    <col min="7" max="9" width="12.85546875" customWidth="1"/>
    <col min="10" max="10" width="11" bestFit="1" customWidth="1"/>
    <col min="12" max="12" width="11.28515625" bestFit="1" customWidth="1"/>
  </cols>
  <sheetData>
    <row r="1" spans="1:9" x14ac:dyDescent="0.25">
      <c r="A1" s="570" t="s">
        <v>561</v>
      </c>
      <c r="B1" s="566"/>
      <c r="C1" s="566"/>
      <c r="D1" s="566"/>
      <c r="E1" s="566"/>
      <c r="F1" s="566"/>
      <c r="G1" s="566"/>
      <c r="H1" s="566"/>
      <c r="I1" s="566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571" t="s">
        <v>48</v>
      </c>
      <c r="B3" s="566"/>
      <c r="C3" s="566"/>
      <c r="D3" s="566"/>
      <c r="E3" s="566"/>
      <c r="F3" s="566"/>
      <c r="G3" s="566"/>
      <c r="H3" s="566"/>
      <c r="I3" s="566"/>
    </row>
    <row r="4" spans="1:9" x14ac:dyDescent="0.25">
      <c r="A4" s="571" t="s">
        <v>49</v>
      </c>
      <c r="B4" s="566"/>
      <c r="C4" s="566"/>
      <c r="D4" s="566"/>
      <c r="E4" s="566"/>
      <c r="F4" s="566"/>
      <c r="G4" s="566"/>
      <c r="H4" s="566"/>
      <c r="I4" s="566"/>
    </row>
    <row r="5" spans="1:9" ht="15.75" thickBot="1" x14ac:dyDescent="0.3">
      <c r="A5" s="2"/>
      <c r="B5" s="74"/>
      <c r="C5" s="74"/>
      <c r="D5" s="75"/>
      <c r="E5" s="74"/>
      <c r="F5" s="74"/>
      <c r="G5" s="3"/>
      <c r="H5" s="3"/>
      <c r="I5" s="3" t="s">
        <v>50</v>
      </c>
    </row>
    <row r="6" spans="1:9" x14ac:dyDescent="0.25">
      <c r="A6" s="76"/>
      <c r="B6" s="77"/>
      <c r="C6" s="572" t="s">
        <v>2</v>
      </c>
      <c r="D6" s="572"/>
      <c r="E6" s="572"/>
      <c r="F6" s="572"/>
      <c r="G6" s="78" t="s">
        <v>3</v>
      </c>
      <c r="H6" s="79" t="s">
        <v>4</v>
      </c>
      <c r="I6" s="80" t="s">
        <v>5</v>
      </c>
    </row>
    <row r="7" spans="1:9" x14ac:dyDescent="0.25">
      <c r="A7" s="573">
        <v>1</v>
      </c>
      <c r="B7" s="575"/>
      <c r="C7" s="576" t="s">
        <v>51</v>
      </c>
      <c r="D7" s="576"/>
      <c r="E7" s="576"/>
      <c r="F7" s="576"/>
      <c r="G7" s="577" t="s">
        <v>52</v>
      </c>
      <c r="H7" s="576" t="s">
        <v>53</v>
      </c>
      <c r="I7" s="578" t="s">
        <v>54</v>
      </c>
    </row>
    <row r="8" spans="1:9" x14ac:dyDescent="0.25">
      <c r="A8" s="574"/>
      <c r="B8" s="575"/>
      <c r="C8" s="576"/>
      <c r="D8" s="576"/>
      <c r="E8" s="576"/>
      <c r="F8" s="576"/>
      <c r="G8" s="577"/>
      <c r="H8" s="576"/>
      <c r="I8" s="578"/>
    </row>
    <row r="9" spans="1:9" x14ac:dyDescent="0.25">
      <c r="A9" s="574"/>
      <c r="B9" s="575"/>
      <c r="C9" s="576"/>
      <c r="D9" s="576"/>
      <c r="E9" s="576"/>
      <c r="F9" s="576"/>
      <c r="G9" s="577"/>
      <c r="H9" s="576"/>
      <c r="I9" s="578"/>
    </row>
    <row r="10" spans="1:9" s="86" customFormat="1" ht="12.75" x14ac:dyDescent="0.2">
      <c r="A10" s="81">
        <v>2</v>
      </c>
      <c r="B10" s="82"/>
      <c r="C10" s="580" t="s">
        <v>55</v>
      </c>
      <c r="D10" s="580"/>
      <c r="E10" s="580"/>
      <c r="F10" s="580"/>
      <c r="G10" s="83">
        <f>SUM(G11:G19)</f>
        <v>90334</v>
      </c>
      <c r="H10" s="84">
        <f>SUM(H11:H19)</f>
        <v>90337</v>
      </c>
      <c r="I10" s="85">
        <f>SUM(I11:I19)</f>
        <v>100231</v>
      </c>
    </row>
    <row r="11" spans="1:9" x14ac:dyDescent="0.25">
      <c r="A11" s="81">
        <v>3</v>
      </c>
      <c r="B11" s="87"/>
      <c r="C11" s="581" t="s">
        <v>56</v>
      </c>
      <c r="D11" s="581"/>
      <c r="E11" s="581"/>
      <c r="F11" s="581"/>
      <c r="G11" s="88">
        <f>'[1]4.számú melléklet'!C29</f>
        <v>600</v>
      </c>
      <c r="H11" s="89">
        <f>'[1]4.számú melléklet'!D29</f>
        <v>600</v>
      </c>
      <c r="I11" s="90">
        <f>'[1]4.számú melléklet'!E29</f>
        <v>112</v>
      </c>
    </row>
    <row r="12" spans="1:9" x14ac:dyDescent="0.25">
      <c r="A12" s="81">
        <v>4</v>
      </c>
      <c r="B12" s="87"/>
      <c r="C12" s="582" t="s">
        <v>57</v>
      </c>
      <c r="D12" s="582"/>
      <c r="E12" s="582"/>
      <c r="F12" s="582"/>
      <c r="G12" s="88">
        <f>'[1]4.számú melléklet'!C30</f>
        <v>200</v>
      </c>
      <c r="H12" s="89">
        <f>'[1]4.számú melléklet'!D30</f>
        <v>200</v>
      </c>
      <c r="I12" s="90">
        <f>'[1]4.számú melléklet'!E30</f>
        <v>0</v>
      </c>
    </row>
    <row r="13" spans="1:9" x14ac:dyDescent="0.25">
      <c r="A13" s="81">
        <v>5</v>
      </c>
      <c r="B13" s="87"/>
      <c r="C13" s="582" t="s">
        <v>58</v>
      </c>
      <c r="D13" s="582"/>
      <c r="E13" s="582"/>
      <c r="F13" s="582"/>
      <c r="G13" s="88">
        <f>'[1]4.számú melléklet'!C32</f>
        <v>2041</v>
      </c>
      <c r="H13" s="89">
        <f>'[1]4.számú melléklet'!D32</f>
        <v>2041</v>
      </c>
      <c r="I13" s="90">
        <f>'[1]4.számú melléklet'!E32</f>
        <v>2086</v>
      </c>
    </row>
    <row r="14" spans="1:9" x14ac:dyDescent="0.25">
      <c r="A14" s="81">
        <v>6</v>
      </c>
      <c r="B14" s="87"/>
      <c r="C14" s="582" t="s">
        <v>59</v>
      </c>
      <c r="D14" s="581"/>
      <c r="E14" s="581"/>
      <c r="F14" s="581"/>
      <c r="G14" s="88">
        <f>'[1]4.számú melléklet'!C31</f>
        <v>35</v>
      </c>
      <c r="H14" s="89">
        <f>'[1]4.számú melléklet'!D31</f>
        <v>35</v>
      </c>
      <c r="I14" s="90">
        <f>'[1]4.számú melléklet'!E31</f>
        <v>777</v>
      </c>
    </row>
    <row r="15" spans="1:9" x14ac:dyDescent="0.25">
      <c r="A15" s="81">
        <v>7</v>
      </c>
      <c r="B15" s="87"/>
      <c r="C15" s="582" t="s">
        <v>60</v>
      </c>
      <c r="D15" s="581"/>
      <c r="E15" s="581"/>
      <c r="F15" s="581"/>
      <c r="G15" s="88">
        <f>'[1]4.számú melléklet'!C33</f>
        <v>700</v>
      </c>
      <c r="H15" s="89">
        <f>'[1]4.számú melléklet'!D33</f>
        <v>700</v>
      </c>
      <c r="I15" s="90">
        <f>'[1]4.számú melléklet'!E33</f>
        <v>2</v>
      </c>
    </row>
    <row r="16" spans="1:9" x14ac:dyDescent="0.25">
      <c r="A16" s="81">
        <v>8</v>
      </c>
      <c r="B16" s="87"/>
      <c r="C16" s="582" t="s">
        <v>61</v>
      </c>
      <c r="D16" s="581"/>
      <c r="E16" s="581"/>
      <c r="F16" s="581"/>
      <c r="G16" s="88">
        <f>'[1]4.számú melléklet'!C34</f>
        <v>200</v>
      </c>
      <c r="H16" s="89">
        <f>'[1]4.számú melléklet'!D34</f>
        <v>200</v>
      </c>
      <c r="I16" s="90">
        <f>'[1]4.számú melléklet'!E34</f>
        <v>10518</v>
      </c>
    </row>
    <row r="17" spans="1:9" x14ac:dyDescent="0.25">
      <c r="A17" s="81"/>
      <c r="B17" s="87"/>
      <c r="C17" s="582" t="s">
        <v>62</v>
      </c>
      <c r="D17" s="581"/>
      <c r="E17" s="581"/>
      <c r="F17" s="581"/>
      <c r="G17" s="88">
        <f>'[1]4.számú melléklet'!C35</f>
        <v>3836</v>
      </c>
      <c r="H17" s="89">
        <f>'[1]4.számú melléklet'!D35</f>
        <v>3836</v>
      </c>
      <c r="I17" s="90">
        <f>'[1]4.számú melléklet'!E35</f>
        <v>3134</v>
      </c>
    </row>
    <row r="18" spans="1:9" x14ac:dyDescent="0.25">
      <c r="A18" s="81">
        <v>9</v>
      </c>
      <c r="B18" s="87"/>
      <c r="C18" s="582" t="s">
        <v>51</v>
      </c>
      <c r="D18" s="581"/>
      <c r="E18" s="581"/>
      <c r="F18" s="581"/>
      <c r="G18" s="88">
        <f>'[1]4.számú melléklet'!C10+'[1]4.számú melléklet'!C9</f>
        <v>81970</v>
      </c>
      <c r="H18" s="89">
        <f>'[1]4.számú melléklet'!D10+'[1]4.számú melléklet'!D9</f>
        <v>81973</v>
      </c>
      <c r="I18" s="90">
        <f>'[1]4.számú melléklet'!E10+'[1]4.számú melléklet'!E9</f>
        <v>81973</v>
      </c>
    </row>
    <row r="19" spans="1:9" x14ac:dyDescent="0.25">
      <c r="A19" s="81">
        <v>10</v>
      </c>
      <c r="B19" s="87"/>
      <c r="C19" s="582" t="s">
        <v>63</v>
      </c>
      <c r="D19" s="582"/>
      <c r="E19" s="582"/>
      <c r="F19" s="582"/>
      <c r="G19" s="88">
        <f>'[1]4.számú melléklet'!C36</f>
        <v>752</v>
      </c>
      <c r="H19" s="89">
        <f>'[1]4.számú melléklet'!D36</f>
        <v>752</v>
      </c>
      <c r="I19" s="90">
        <f>'[1]4.számú melléklet'!E36</f>
        <v>1629</v>
      </c>
    </row>
    <row r="20" spans="1:9" s="86" customFormat="1" ht="12.75" x14ac:dyDescent="0.2">
      <c r="A20" s="81">
        <v>11</v>
      </c>
      <c r="B20" s="82"/>
      <c r="C20" s="91" t="s">
        <v>64</v>
      </c>
      <c r="D20" s="91"/>
      <c r="E20" s="91"/>
      <c r="F20" s="91"/>
      <c r="G20" s="83">
        <f>SUM(G21:G23)</f>
        <v>72260</v>
      </c>
      <c r="H20" s="84">
        <f>SUM(H21:H23)</f>
        <v>72260</v>
      </c>
      <c r="I20" s="85">
        <f>SUM(I21:I23)</f>
        <v>75943</v>
      </c>
    </row>
    <row r="21" spans="1:9" x14ac:dyDescent="0.25">
      <c r="A21" s="81">
        <v>12</v>
      </c>
      <c r="B21" s="87"/>
      <c r="C21" s="581" t="s">
        <v>65</v>
      </c>
      <c r="D21" s="581"/>
      <c r="E21" s="581"/>
      <c r="F21" s="581"/>
      <c r="G21" s="88">
        <f>'[1]4.számú melléklet'!C27</f>
        <v>0</v>
      </c>
      <c r="H21" s="89">
        <f>'[1]4.számú melléklet'!D27</f>
        <v>0</v>
      </c>
      <c r="I21" s="90">
        <f>'[1]4.számú melléklet'!E27</f>
        <v>110</v>
      </c>
    </row>
    <row r="22" spans="1:9" x14ac:dyDescent="0.25">
      <c r="A22" s="81">
        <v>13</v>
      </c>
      <c r="B22" s="87"/>
      <c r="C22" s="579" t="s">
        <v>66</v>
      </c>
      <c r="D22" s="579"/>
      <c r="E22" s="579"/>
      <c r="F22" s="579"/>
      <c r="G22" s="88">
        <f>'[1]4.számú melléklet'!C28</f>
        <v>5800</v>
      </c>
      <c r="H22" s="89">
        <f>'[1]4.számú melléklet'!D28</f>
        <v>5800</v>
      </c>
      <c r="I22" s="90">
        <f>'[1]4.számú melléklet'!E28</f>
        <v>4504</v>
      </c>
    </row>
    <row r="23" spans="1:9" x14ac:dyDescent="0.25">
      <c r="A23" s="81">
        <v>14</v>
      </c>
      <c r="B23" s="87"/>
      <c r="C23" s="579" t="s">
        <v>21</v>
      </c>
      <c r="D23" s="579"/>
      <c r="E23" s="579"/>
      <c r="F23" s="579"/>
      <c r="G23" s="88">
        <f>('[1]4.számú melléklet'!C24+'[1]4.számú melléklet'!C25+'[1]4.számú melléklet'!C26)</f>
        <v>66460</v>
      </c>
      <c r="H23" s="89">
        <f>('[1]4.számú melléklet'!D24+'[1]4.számú melléklet'!D25+'[1]4.számú melléklet'!D26)</f>
        <v>66460</v>
      </c>
      <c r="I23" s="90">
        <f>('[1]4.számú melléklet'!E24+'[1]4.számú melléklet'!E25+'[1]4.számú melléklet'!E26)</f>
        <v>71329</v>
      </c>
    </row>
    <row r="24" spans="1:9" s="86" customFormat="1" ht="12.75" x14ac:dyDescent="0.2">
      <c r="A24" s="81">
        <v>15</v>
      </c>
      <c r="B24" s="82"/>
      <c r="C24" s="92" t="s">
        <v>67</v>
      </c>
      <c r="D24" s="93"/>
      <c r="E24" s="93"/>
      <c r="F24" s="93"/>
      <c r="G24" s="83">
        <f>SUM(G25:G29)</f>
        <v>43645.650999999998</v>
      </c>
      <c r="H24" s="84">
        <f>SUM(H25:H29)</f>
        <v>49594.650999999998</v>
      </c>
      <c r="I24" s="85">
        <f>SUM(I25:I29)</f>
        <v>33925</v>
      </c>
    </row>
    <row r="25" spans="1:9" x14ac:dyDescent="0.25">
      <c r="A25" s="81">
        <v>16</v>
      </c>
      <c r="B25" s="87"/>
      <c r="C25" s="586" t="s">
        <v>68</v>
      </c>
      <c r="D25" s="579"/>
      <c r="E25" s="579"/>
      <c r="F25" s="579"/>
      <c r="G25" s="88">
        <f>('[1]4.számú melléklet'!C38+'[1]4.számú melléklet'!C39)</f>
        <v>4259</v>
      </c>
      <c r="H25" s="89">
        <f>('[1]4.számú melléklet'!D38+'[1]4.számú melléklet'!D39)</f>
        <v>4259</v>
      </c>
      <c r="I25" s="90">
        <f>('[1]4.számú melléklet'!E38+'[1]4.számú melléklet'!E39)</f>
        <v>4646</v>
      </c>
    </row>
    <row r="26" spans="1:9" x14ac:dyDescent="0.25">
      <c r="A26" s="81">
        <v>17</v>
      </c>
      <c r="B26" s="87"/>
      <c r="C26" s="94" t="s">
        <v>69</v>
      </c>
      <c r="D26" s="95"/>
      <c r="E26" s="95"/>
      <c r="F26" s="95"/>
      <c r="G26" s="88">
        <f>('[1]4.számú melléklet'!C41)</f>
        <v>24415.650999999998</v>
      </c>
      <c r="H26" s="89">
        <f>('[1]4.számú melléklet'!D41)</f>
        <v>30364.650999999998</v>
      </c>
      <c r="I26" s="90">
        <f>('[1]4.számú melléklet'!E41)</f>
        <v>23969</v>
      </c>
    </row>
    <row r="27" spans="1:9" x14ac:dyDescent="0.25">
      <c r="A27" s="81">
        <v>18</v>
      </c>
      <c r="B27" s="87"/>
      <c r="C27" s="94" t="s">
        <v>70</v>
      </c>
      <c r="D27" s="95"/>
      <c r="E27" s="95"/>
      <c r="F27" s="95"/>
      <c r="G27" s="88">
        <v>0</v>
      </c>
      <c r="H27" s="89">
        <v>0</v>
      </c>
      <c r="I27" s="90">
        <v>0</v>
      </c>
    </row>
    <row r="28" spans="1:9" x14ac:dyDescent="0.25">
      <c r="A28" s="81">
        <v>19</v>
      </c>
      <c r="B28" s="87"/>
      <c r="C28" s="586" t="s">
        <v>71</v>
      </c>
      <c r="D28" s="579"/>
      <c r="E28" s="579"/>
      <c r="F28" s="579"/>
      <c r="G28" s="88">
        <f>'[1]4.számú melléklet'!C42</f>
        <v>1080</v>
      </c>
      <c r="H28" s="89">
        <f>'[1]4.számú melléklet'!D42</f>
        <v>1080</v>
      </c>
      <c r="I28" s="90">
        <f>'[1]4.számú melléklet'!E42</f>
        <v>810</v>
      </c>
    </row>
    <row r="29" spans="1:9" x14ac:dyDescent="0.25">
      <c r="A29" s="81">
        <v>20</v>
      </c>
      <c r="B29" s="87"/>
      <c r="C29" s="586" t="s">
        <v>72</v>
      </c>
      <c r="D29" s="579"/>
      <c r="E29" s="579"/>
      <c r="F29" s="579"/>
      <c r="G29" s="88">
        <f>'[1]4.számú melléklet'!C43+'[1]4.számú melléklet'!C40</f>
        <v>13891</v>
      </c>
      <c r="H29" s="89">
        <f>'[1]4.számú melléklet'!D43+'[1]4.számú melléklet'!D40</f>
        <v>13891</v>
      </c>
      <c r="I29" s="90">
        <f>'[1]4.számú melléklet'!E43+'[1]4.számú melléklet'!E40</f>
        <v>4500</v>
      </c>
    </row>
    <row r="30" spans="1:9" s="86" customFormat="1" x14ac:dyDescent="0.25">
      <c r="A30" s="81">
        <v>21</v>
      </c>
      <c r="B30" s="82"/>
      <c r="C30" s="92" t="s">
        <v>73</v>
      </c>
      <c r="D30" s="93"/>
      <c r="E30" s="93"/>
      <c r="F30" s="93"/>
      <c r="G30" s="88">
        <v>0</v>
      </c>
      <c r="H30" s="89">
        <v>0</v>
      </c>
      <c r="I30" s="90">
        <v>0</v>
      </c>
    </row>
    <row r="31" spans="1:9" s="86" customFormat="1" x14ac:dyDescent="0.25">
      <c r="A31" s="81">
        <v>22</v>
      </c>
      <c r="B31" s="82"/>
      <c r="C31" s="587" t="s">
        <v>74</v>
      </c>
      <c r="D31" s="579"/>
      <c r="E31" s="579"/>
      <c r="F31" s="579"/>
      <c r="G31" s="88">
        <v>0</v>
      </c>
      <c r="H31" s="89">
        <v>0</v>
      </c>
      <c r="I31" s="90">
        <v>0</v>
      </c>
    </row>
    <row r="32" spans="1:9" x14ac:dyDescent="0.25">
      <c r="A32" s="81">
        <v>23</v>
      </c>
      <c r="B32" s="87" t="s">
        <v>75</v>
      </c>
      <c r="C32" s="580" t="s">
        <v>76</v>
      </c>
      <c r="D32" s="580"/>
      <c r="E32" s="580"/>
      <c r="F32" s="580"/>
      <c r="G32" s="96">
        <f>G10+G20+G24+G30</f>
        <v>206239.65100000001</v>
      </c>
      <c r="H32" s="97">
        <f>H10+H20+H24+H30</f>
        <v>212191.65100000001</v>
      </c>
      <c r="I32" s="98">
        <f>I10+I20+I24+I30</f>
        <v>210099</v>
      </c>
    </row>
    <row r="33" spans="1:9" s="104" customFormat="1" ht="12.75" x14ac:dyDescent="0.2">
      <c r="A33" s="81">
        <v>24</v>
      </c>
      <c r="B33" s="99"/>
      <c r="C33" s="100" t="s">
        <v>77</v>
      </c>
      <c r="D33" s="100"/>
      <c r="E33" s="100"/>
      <c r="F33" s="100"/>
      <c r="G33" s="101">
        <f>'[1]4.számú melléklet'!C22</f>
        <v>109042</v>
      </c>
      <c r="H33" s="102">
        <f>'[1]4.számú melléklet'!D22</f>
        <v>120634</v>
      </c>
      <c r="I33" s="103">
        <f>'[1]4.számú melléklet'!E22</f>
        <v>120634</v>
      </c>
    </row>
    <row r="34" spans="1:9" x14ac:dyDescent="0.25">
      <c r="A34" s="81">
        <v>25</v>
      </c>
      <c r="B34" s="87" t="s">
        <v>78</v>
      </c>
      <c r="C34" s="580" t="s">
        <v>79</v>
      </c>
      <c r="D34" s="581"/>
      <c r="E34" s="581"/>
      <c r="F34" s="581"/>
      <c r="G34" s="96">
        <f>G33</f>
        <v>109042</v>
      </c>
      <c r="H34" s="97">
        <f>H33</f>
        <v>120634</v>
      </c>
      <c r="I34" s="98">
        <f>I33</f>
        <v>120634</v>
      </c>
    </row>
    <row r="35" spans="1:9" x14ac:dyDescent="0.25">
      <c r="A35" s="81">
        <v>26</v>
      </c>
      <c r="B35" s="87"/>
      <c r="C35" s="580" t="s">
        <v>80</v>
      </c>
      <c r="D35" s="581"/>
      <c r="E35" s="581"/>
      <c r="F35" s="581"/>
      <c r="G35" s="96">
        <f>'[1]8.számú melléklet'!C11+'[1]10.számú melléklet'!C14</f>
        <v>175728</v>
      </c>
      <c r="H35" s="97">
        <f>'[1]4.számú melléklet'!D44</f>
        <v>188820</v>
      </c>
      <c r="I35" s="98">
        <f>'[1]4.számú melléklet'!E44</f>
        <v>105864</v>
      </c>
    </row>
    <row r="36" spans="1:9" x14ac:dyDescent="0.25">
      <c r="A36" s="81">
        <v>27</v>
      </c>
      <c r="B36" s="87" t="s">
        <v>81</v>
      </c>
      <c r="C36" s="588" t="s">
        <v>82</v>
      </c>
      <c r="D36" s="581"/>
      <c r="E36" s="581"/>
      <c r="F36" s="581"/>
      <c r="G36" s="105">
        <f>'[1]4.számú melléklet'!C45+'[1]5.számú melléklet'!F12</f>
        <v>23712.913</v>
      </c>
      <c r="H36" s="106">
        <f>'[1]4.számú melléklet'!D45+'[1]5.számú melléklet'!G12</f>
        <v>23712.913</v>
      </c>
      <c r="I36" s="107">
        <f>'[1]4.számú melléklet'!E45+'[1]5.számú melléklet'!H12</f>
        <v>27941</v>
      </c>
    </row>
    <row r="37" spans="1:9" x14ac:dyDescent="0.25">
      <c r="A37" s="81"/>
      <c r="B37" s="87"/>
      <c r="C37" s="588" t="s">
        <v>83</v>
      </c>
      <c r="D37" s="581"/>
      <c r="E37" s="581"/>
      <c r="F37" s="581"/>
      <c r="G37" s="105">
        <v>-209</v>
      </c>
      <c r="H37" s="106">
        <v>-209</v>
      </c>
      <c r="I37" s="107">
        <v>-209</v>
      </c>
    </row>
    <row r="38" spans="1:9" x14ac:dyDescent="0.25">
      <c r="A38" s="81">
        <v>28</v>
      </c>
      <c r="B38" s="87" t="s">
        <v>84</v>
      </c>
      <c r="C38" s="580" t="s">
        <v>85</v>
      </c>
      <c r="D38" s="589"/>
      <c r="E38" s="589"/>
      <c r="F38" s="589"/>
      <c r="G38" s="96">
        <f>G18*-1</f>
        <v>-81970</v>
      </c>
      <c r="H38" s="97">
        <f>H18*-1</f>
        <v>-81973</v>
      </c>
      <c r="I38" s="98">
        <f>I18*-1</f>
        <v>-81973</v>
      </c>
    </row>
    <row r="39" spans="1:9" x14ac:dyDescent="0.25">
      <c r="A39" s="81">
        <v>29</v>
      </c>
      <c r="B39" s="87"/>
      <c r="C39" s="583" t="s">
        <v>86</v>
      </c>
      <c r="D39" s="584"/>
      <c r="E39" s="584"/>
      <c r="F39" s="585"/>
      <c r="G39" s="96">
        <f>SUM(G32,G34,G35,G36,G37,G38)</f>
        <v>432543.56400000001</v>
      </c>
      <c r="H39" s="97">
        <f>SUM(H32,H34,H35,H36,H37,H38)</f>
        <v>463176.56400000001</v>
      </c>
      <c r="I39" s="98">
        <f>SUM(I32,I34,I35,I36,I37,I38)</f>
        <v>382356</v>
      </c>
    </row>
    <row r="40" spans="1:9" x14ac:dyDescent="0.25">
      <c r="A40" s="108"/>
      <c r="B40" s="591" t="s">
        <v>87</v>
      </c>
      <c r="C40" s="592"/>
      <c r="D40" s="592"/>
      <c r="E40" s="592"/>
      <c r="F40" s="592"/>
      <c r="G40" s="109"/>
      <c r="H40" s="82"/>
      <c r="I40" s="110"/>
    </row>
    <row r="41" spans="1:9" x14ac:dyDescent="0.25">
      <c r="A41" s="108">
        <v>30</v>
      </c>
      <c r="B41" s="87"/>
      <c r="C41" s="593" t="s">
        <v>88</v>
      </c>
      <c r="D41" s="581"/>
      <c r="E41" s="581"/>
      <c r="F41" s="581"/>
      <c r="G41" s="111">
        <f>'[1]3.számú melléklet'!F33+ '[1]5.számú melléklet'!F17</f>
        <v>81228.39499999999</v>
      </c>
      <c r="H41" s="112">
        <f>'[1]3.számú melléklet'!G33+ '[1]5.számú melléklet'!G17</f>
        <v>81975.244999999995</v>
      </c>
      <c r="I41" s="113">
        <f>'[1]3.számú melléklet'!H33+ '[1]5.számú melléklet'!H17</f>
        <v>95688.981999999989</v>
      </c>
    </row>
    <row r="42" spans="1:9" x14ac:dyDescent="0.25">
      <c r="A42" s="108">
        <v>31</v>
      </c>
      <c r="B42" s="87"/>
      <c r="C42" s="593" t="s">
        <v>89</v>
      </c>
      <c r="D42" s="581"/>
      <c r="E42" s="581"/>
      <c r="F42" s="581"/>
      <c r="G42" s="111">
        <f>'[1]3.számú melléklet'!F34+'[1]5.számú melléklet'!F18</f>
        <v>15839.537024999998</v>
      </c>
      <c r="H42" s="112">
        <f>'[1]3.számú melléklet'!G34+'[1]5.számú melléklet'!G18</f>
        <v>15985.172774999999</v>
      </c>
      <c r="I42" s="113">
        <f>'[1]3.számú melléklet'!H34+'[1]5.számú melléklet'!H18</f>
        <v>16029.63</v>
      </c>
    </row>
    <row r="43" spans="1:9" x14ac:dyDescent="0.25">
      <c r="A43" s="108">
        <v>32</v>
      </c>
      <c r="B43" s="87"/>
      <c r="C43" s="593" t="s">
        <v>90</v>
      </c>
      <c r="D43" s="581"/>
      <c r="E43" s="581"/>
      <c r="F43" s="581"/>
      <c r="G43" s="111">
        <f>'[1]3.számú melléklet'!F35+'[1]5.számú melléklet'!F19+'[1]5.számú melléklet'!F20+'[1]5.számú melléklet'!F21+'[1]5.számú melléklet'!F22</f>
        <v>52349.5</v>
      </c>
      <c r="H43" s="112">
        <f>'[1]3.számú melléklet'!G35+'[1]5.számú melléklet'!G19+'[1]5.számú melléklet'!G20+'[1]5.számú melléklet'!G21+'[1]5.számú melléklet'!G22</f>
        <v>52349.5</v>
      </c>
      <c r="I43" s="113">
        <f>'[1]3.számú melléklet'!H35+'[1]5.számú melléklet'!H19+'[1]5.számú melléklet'!H20+'[1]5.számú melléklet'!H21+'[1]5.számú melléklet'!H22</f>
        <v>65711.399000000005</v>
      </c>
    </row>
    <row r="44" spans="1:9" x14ac:dyDescent="0.25">
      <c r="A44" s="108">
        <v>33</v>
      </c>
      <c r="B44" s="87"/>
      <c r="C44" s="593" t="s">
        <v>91</v>
      </c>
      <c r="D44" s="581"/>
      <c r="E44" s="581"/>
      <c r="F44" s="581"/>
      <c r="G44" s="114">
        <f>'[1]3.számú melléklet'!F36</f>
        <v>133359.35399999999</v>
      </c>
      <c r="H44" s="115">
        <f>'[1]3.számú melléklet'!G36</f>
        <v>134252.35399999999</v>
      </c>
      <c r="I44" s="116">
        <f>'[1]3.számú melléklet'!H36</f>
        <v>146975.78200000001</v>
      </c>
    </row>
    <row r="45" spans="1:9" x14ac:dyDescent="0.25">
      <c r="A45" s="108">
        <v>34</v>
      </c>
      <c r="B45" s="87"/>
      <c r="C45" s="117" t="s">
        <v>92</v>
      </c>
      <c r="D45" s="117"/>
      <c r="E45" s="117"/>
      <c r="F45" s="117"/>
      <c r="G45" s="114">
        <f>'[1]3.számú melléklet'!F37</f>
        <v>4450</v>
      </c>
      <c r="H45" s="115">
        <f>'[1]3.számú melléklet'!G37</f>
        <v>4450</v>
      </c>
      <c r="I45" s="116">
        <f>'[1]3.számú melléklet'!H37</f>
        <v>1195</v>
      </c>
    </row>
    <row r="46" spans="1:9" s="86" customFormat="1" x14ac:dyDescent="0.25">
      <c r="A46" s="108">
        <v>36</v>
      </c>
      <c r="B46" s="82"/>
      <c r="C46" s="580" t="s">
        <v>93</v>
      </c>
      <c r="D46" s="581"/>
      <c r="E46" s="581"/>
      <c r="F46" s="581"/>
      <c r="G46" s="96">
        <f>SUM(G41:G45)</f>
        <v>287226.78602499998</v>
      </c>
      <c r="H46" s="97">
        <f>SUM(H41:H45)</f>
        <v>289012.27177499997</v>
      </c>
      <c r="I46" s="98">
        <f>SUM(I41:I45)</f>
        <v>325600.79300000001</v>
      </c>
    </row>
    <row r="47" spans="1:9" s="86" customFormat="1" x14ac:dyDescent="0.25">
      <c r="A47" s="108">
        <v>37</v>
      </c>
      <c r="B47" s="82"/>
      <c r="C47" s="593" t="s">
        <v>94</v>
      </c>
      <c r="D47" s="581"/>
      <c r="E47" s="581"/>
      <c r="F47" s="581"/>
      <c r="G47" s="114">
        <f>'[1]3.számú melléklet'!F40+'[1]5.számú melléklet'!F27</f>
        <v>148525.9842519685</v>
      </c>
      <c r="H47" s="115">
        <f>'[1]3.számú melléklet'!G40+'[1]5.számú melléklet'!G27</f>
        <v>148525.9842519685</v>
      </c>
      <c r="I47" s="116">
        <f>'[1]3.számú melléklet'!H40+'[1]5.számú melléklet'!H27</f>
        <v>53919</v>
      </c>
    </row>
    <row r="48" spans="1:9" s="86" customFormat="1" x14ac:dyDescent="0.25">
      <c r="A48" s="108">
        <v>38</v>
      </c>
      <c r="B48" s="82"/>
      <c r="C48" s="593" t="s">
        <v>95</v>
      </c>
      <c r="D48" s="581"/>
      <c r="E48" s="581"/>
      <c r="F48" s="581"/>
      <c r="G48" s="114">
        <f>'[1]3.számú melléklet'!F41+'[1]5.számú melléklet'!F26</f>
        <v>0</v>
      </c>
      <c r="H48" s="115">
        <f>'[1]3.számú melléklet'!G41+'[1]5.számú melléklet'!G26</f>
        <v>0</v>
      </c>
      <c r="I48" s="116">
        <f>'[1]3.számú melléklet'!H41+'[1]5.számú melléklet'!H26</f>
        <v>15569</v>
      </c>
    </row>
    <row r="49" spans="1:12" s="86" customFormat="1" ht="15" customHeight="1" x14ac:dyDescent="0.25">
      <c r="A49" s="108">
        <v>39</v>
      </c>
      <c r="B49" s="82"/>
      <c r="C49" s="593" t="s">
        <v>96</v>
      </c>
      <c r="D49" s="581"/>
      <c r="E49" s="581"/>
      <c r="F49" s="581"/>
      <c r="G49" s="114">
        <f>'[1]3.számú melléklet'!F42</f>
        <v>40102.015748031496</v>
      </c>
      <c r="H49" s="115">
        <f>'[1]3.számú melléklet'!G42</f>
        <v>40102.015748031496</v>
      </c>
      <c r="I49" s="116">
        <f>'[1]3.számú melléklet'!H42</f>
        <v>2926</v>
      </c>
      <c r="L49" s="118"/>
    </row>
    <row r="50" spans="1:12" s="86" customFormat="1" ht="15" customHeight="1" x14ac:dyDescent="0.25">
      <c r="A50" s="108">
        <v>40</v>
      </c>
      <c r="B50" s="82"/>
      <c r="C50" s="580" t="s">
        <v>33</v>
      </c>
      <c r="D50" s="581"/>
      <c r="E50" s="581"/>
      <c r="F50" s="581"/>
      <c r="G50" s="96">
        <f>SUM(G47:G49)</f>
        <v>188628</v>
      </c>
      <c r="H50" s="97">
        <f>SUM(H47:H49)</f>
        <v>188628</v>
      </c>
      <c r="I50" s="98">
        <f>SUM(I47:I49)</f>
        <v>72414</v>
      </c>
    </row>
    <row r="51" spans="1:12" ht="15" customHeight="1" x14ac:dyDescent="0.25">
      <c r="A51" s="108">
        <v>41</v>
      </c>
      <c r="B51" s="87"/>
      <c r="C51" s="590" t="s">
        <v>35</v>
      </c>
      <c r="D51" s="581"/>
      <c r="E51" s="581"/>
      <c r="F51" s="581"/>
      <c r="G51" s="101">
        <f>'[1]3.számú melléklet'!F46</f>
        <v>0</v>
      </c>
      <c r="H51" s="102">
        <f>'[1]3.számú melléklet'!G46</f>
        <v>0</v>
      </c>
      <c r="I51" s="103">
        <f>'[1]3.számú melléklet'!H46</f>
        <v>0</v>
      </c>
      <c r="J51" s="119"/>
    </row>
    <row r="52" spans="1:12" ht="15" customHeight="1" x14ac:dyDescent="0.25">
      <c r="A52" s="108">
        <v>42</v>
      </c>
      <c r="B52" s="87"/>
      <c r="C52" s="590" t="s">
        <v>37</v>
      </c>
      <c r="D52" s="581"/>
      <c r="E52" s="581"/>
      <c r="F52" s="581"/>
      <c r="G52" s="101">
        <f>'[1]3.számú melléklet'!F45</f>
        <v>8805</v>
      </c>
      <c r="H52" s="102">
        <f>'[1]3.számú melléklet'!G45</f>
        <v>38545.525999999998</v>
      </c>
      <c r="I52" s="103">
        <f>'[1]3.számú melléklet'!H45</f>
        <v>0</v>
      </c>
    </row>
    <row r="53" spans="1:12" s="86" customFormat="1" ht="15" customHeight="1" x14ac:dyDescent="0.25">
      <c r="A53" s="108">
        <v>43</v>
      </c>
      <c r="B53" s="82"/>
      <c r="C53" s="580" t="s">
        <v>39</v>
      </c>
      <c r="D53" s="581"/>
      <c r="E53" s="581"/>
      <c r="F53" s="581"/>
      <c r="G53" s="96">
        <f>SUM(G51:G52)</f>
        <v>8805</v>
      </c>
      <c r="H53" s="97">
        <f>SUM(H51:H52)</f>
        <v>38545.525999999998</v>
      </c>
      <c r="I53" s="98">
        <f>SUM(I51:I52)</f>
        <v>0</v>
      </c>
      <c r="J53" s="118"/>
    </row>
    <row r="54" spans="1:12" s="86" customFormat="1" ht="15" customHeight="1" x14ac:dyDescent="0.25">
      <c r="A54" s="108">
        <v>44</v>
      </c>
      <c r="B54" s="82"/>
      <c r="C54" s="583" t="s">
        <v>97</v>
      </c>
      <c r="D54" s="584"/>
      <c r="E54" s="584"/>
      <c r="F54" s="585"/>
      <c r="G54" s="96">
        <f>[1]Részletező_Közös!F60</f>
        <v>51907.199999999997</v>
      </c>
      <c r="H54" s="97">
        <f>[1]Részletező_Közös!G60</f>
        <v>52799.685999999994</v>
      </c>
      <c r="I54" s="98">
        <v>61148</v>
      </c>
      <c r="J54" s="118"/>
    </row>
    <row r="55" spans="1:12" s="86" customFormat="1" ht="15" customHeight="1" x14ac:dyDescent="0.25">
      <c r="A55" s="108"/>
      <c r="B55" s="82"/>
      <c r="C55" s="583" t="s">
        <v>98</v>
      </c>
      <c r="D55" s="584"/>
      <c r="E55" s="584"/>
      <c r="F55" s="585"/>
      <c r="G55" s="96">
        <v>-209</v>
      </c>
      <c r="H55" s="97">
        <v>-209</v>
      </c>
      <c r="I55" s="98">
        <v>-209</v>
      </c>
      <c r="J55" s="118"/>
    </row>
    <row r="56" spans="1:12" s="86" customFormat="1" ht="15" customHeight="1" x14ac:dyDescent="0.25">
      <c r="A56" s="108">
        <v>45</v>
      </c>
      <c r="B56" s="82"/>
      <c r="C56" s="580" t="s">
        <v>99</v>
      </c>
      <c r="D56" s="581"/>
      <c r="E56" s="581"/>
      <c r="F56" s="581"/>
      <c r="G56" s="96">
        <f>G46+G50+G53+G55-G54</f>
        <v>432543.58602499997</v>
      </c>
      <c r="H56" s="97">
        <f>H46+H50+H53+H55-H54</f>
        <v>463177.111775</v>
      </c>
      <c r="I56" s="98">
        <f>I46+I50+I53+I55-I54</f>
        <v>336657.79300000001</v>
      </c>
    </row>
    <row r="57" spans="1:12" s="86" customFormat="1" ht="15" customHeight="1" x14ac:dyDescent="0.25">
      <c r="A57" s="108">
        <v>46</v>
      </c>
      <c r="B57" s="82"/>
      <c r="C57" s="580" t="s">
        <v>100</v>
      </c>
      <c r="D57" s="581"/>
      <c r="E57" s="581"/>
      <c r="F57" s="581"/>
      <c r="G57" s="120">
        <v>6</v>
      </c>
      <c r="H57" s="121">
        <v>6</v>
      </c>
      <c r="I57" s="122">
        <v>6</v>
      </c>
    </row>
    <row r="58" spans="1:12" ht="15" customHeight="1" thickBot="1" x14ac:dyDescent="0.3">
      <c r="A58" s="123">
        <v>47</v>
      </c>
      <c r="B58" s="124"/>
      <c r="C58" s="595" t="s">
        <v>101</v>
      </c>
      <c r="D58" s="596"/>
      <c r="E58" s="596"/>
      <c r="F58" s="596"/>
      <c r="G58" s="125">
        <f>[1]Részletező_Önk!L5</f>
        <v>21</v>
      </c>
      <c r="H58" s="126">
        <v>21</v>
      </c>
      <c r="I58" s="127">
        <v>21</v>
      </c>
    </row>
    <row r="59" spans="1:12" x14ac:dyDescent="0.25">
      <c r="B59" s="41"/>
      <c r="C59" s="128"/>
      <c r="D59" s="128"/>
      <c r="E59" s="128"/>
      <c r="F59" s="128"/>
      <c r="G59" s="128"/>
      <c r="H59" s="128"/>
      <c r="I59" s="128"/>
    </row>
    <row r="60" spans="1:12" x14ac:dyDescent="0.25">
      <c r="B60" s="41"/>
      <c r="C60" s="128"/>
      <c r="D60" s="128"/>
      <c r="E60" s="128"/>
      <c r="F60" s="128"/>
      <c r="G60" s="128"/>
      <c r="H60" s="128"/>
      <c r="I60" s="128"/>
    </row>
    <row r="61" spans="1:12" x14ac:dyDescent="0.25">
      <c r="B61" s="41"/>
      <c r="C61" s="128"/>
      <c r="D61" s="128"/>
      <c r="E61" s="128"/>
      <c r="F61" s="128"/>
      <c r="G61" s="128"/>
      <c r="H61" s="128"/>
      <c r="I61" s="128"/>
    </row>
    <row r="62" spans="1:12" x14ac:dyDescent="0.25">
      <c r="B62" s="41"/>
      <c r="C62" s="128"/>
      <c r="D62" s="128"/>
      <c r="E62" s="128"/>
      <c r="F62" s="128"/>
      <c r="G62" s="128"/>
      <c r="H62" s="128"/>
      <c r="I62" s="128"/>
    </row>
    <row r="63" spans="1:12" x14ac:dyDescent="0.25">
      <c r="B63" s="41"/>
      <c r="C63" s="128"/>
      <c r="D63" s="128"/>
      <c r="E63" s="128"/>
      <c r="F63" s="128"/>
      <c r="G63" s="128"/>
      <c r="H63" s="128"/>
      <c r="I63" s="128"/>
    </row>
    <row r="64" spans="1:12" x14ac:dyDescent="0.25">
      <c r="B64" s="41"/>
      <c r="C64" s="128"/>
      <c r="D64" s="128"/>
      <c r="E64" s="128"/>
      <c r="F64" s="128"/>
      <c r="G64" s="128"/>
      <c r="H64" s="128"/>
      <c r="I64" s="128"/>
    </row>
    <row r="65" spans="2:9" x14ac:dyDescent="0.25">
      <c r="B65" s="41"/>
      <c r="C65" s="128"/>
      <c r="D65" s="128"/>
      <c r="E65" s="128"/>
      <c r="F65" s="128"/>
      <c r="G65" s="128"/>
      <c r="H65" s="128"/>
      <c r="I65" s="128"/>
    </row>
    <row r="66" spans="2:9" x14ac:dyDescent="0.25">
      <c r="B66" s="41"/>
      <c r="C66" s="128"/>
      <c r="D66" s="128"/>
      <c r="E66" s="128"/>
      <c r="F66" s="128"/>
      <c r="G66" s="128"/>
      <c r="H66" s="128"/>
      <c r="I66" s="128"/>
    </row>
    <row r="67" spans="2:9" x14ac:dyDescent="0.25">
      <c r="B67" s="41"/>
      <c r="C67" s="128"/>
      <c r="D67" s="128"/>
      <c r="E67" s="128"/>
      <c r="F67" s="128"/>
      <c r="G67" s="128"/>
      <c r="H67" s="128"/>
      <c r="I67" s="128"/>
    </row>
    <row r="68" spans="2:9" x14ac:dyDescent="0.25">
      <c r="B68" s="41"/>
      <c r="C68" s="43"/>
      <c r="D68" s="43"/>
      <c r="E68" s="43"/>
      <c r="F68" s="43"/>
      <c r="G68" s="43"/>
      <c r="H68" s="43"/>
      <c r="I68" s="43"/>
    </row>
    <row r="69" spans="2:9" x14ac:dyDescent="0.25">
      <c r="B69" s="129"/>
      <c r="C69" s="129"/>
      <c r="D69" s="129"/>
      <c r="E69" s="129"/>
      <c r="F69" s="129"/>
      <c r="G69" s="129"/>
      <c r="H69" s="129"/>
      <c r="I69" s="129"/>
    </row>
    <row r="70" spans="2:9" x14ac:dyDescent="0.25">
      <c r="B70" s="594"/>
      <c r="C70" s="594"/>
      <c r="D70" s="594"/>
      <c r="E70" s="594"/>
      <c r="F70" s="129"/>
      <c r="G70" s="129"/>
      <c r="H70" s="129"/>
      <c r="I70" s="129"/>
    </row>
    <row r="71" spans="2:9" x14ac:dyDescent="0.25">
      <c r="B71" s="129"/>
      <c r="C71" s="129"/>
      <c r="D71" s="129"/>
      <c r="E71" s="129"/>
      <c r="F71" s="129"/>
      <c r="G71" s="129"/>
      <c r="H71" s="129"/>
      <c r="I71" s="129"/>
    </row>
    <row r="72" spans="2:9" x14ac:dyDescent="0.25">
      <c r="B72" s="129"/>
      <c r="C72" s="129"/>
      <c r="D72" s="129"/>
      <c r="E72" s="129"/>
      <c r="F72" s="129"/>
      <c r="G72" s="129"/>
      <c r="H72" s="129"/>
      <c r="I72" s="129"/>
    </row>
    <row r="73" spans="2:9" x14ac:dyDescent="0.25">
      <c r="B73" s="129"/>
      <c r="C73" s="129"/>
      <c r="D73" s="129"/>
      <c r="E73" s="129"/>
      <c r="F73" s="129"/>
      <c r="G73" s="129"/>
      <c r="H73" s="129"/>
      <c r="I73" s="129"/>
    </row>
    <row r="74" spans="2:9" x14ac:dyDescent="0.25">
      <c r="B74" s="129"/>
      <c r="C74" s="129"/>
      <c r="D74" s="129"/>
      <c r="E74" s="129"/>
      <c r="F74" s="129"/>
      <c r="G74" s="129"/>
      <c r="H74" s="129"/>
      <c r="I74" s="129"/>
    </row>
    <row r="75" spans="2:9" x14ac:dyDescent="0.25">
      <c r="B75" s="129"/>
      <c r="C75" s="129"/>
      <c r="D75" s="129"/>
      <c r="E75" s="129"/>
      <c r="F75" s="129"/>
      <c r="G75" s="129"/>
      <c r="H75" s="129"/>
      <c r="I75" s="129"/>
    </row>
    <row r="76" spans="2:9" x14ac:dyDescent="0.25">
      <c r="B76" s="129"/>
      <c r="C76" s="129"/>
      <c r="D76" s="129"/>
      <c r="E76" s="129"/>
      <c r="F76" s="129"/>
      <c r="G76" s="129"/>
      <c r="H76" s="129"/>
      <c r="I76" s="129"/>
    </row>
    <row r="77" spans="2:9" x14ac:dyDescent="0.25">
      <c r="B77" s="129"/>
      <c r="C77" s="129"/>
      <c r="D77" s="129"/>
      <c r="E77" s="129"/>
      <c r="F77" s="129"/>
      <c r="G77" s="129"/>
      <c r="H77" s="129"/>
      <c r="I77" s="129"/>
    </row>
    <row r="78" spans="2:9" x14ac:dyDescent="0.25">
      <c r="B78" s="129"/>
      <c r="C78" s="129"/>
      <c r="D78" s="129"/>
      <c r="E78" s="129"/>
      <c r="F78" s="129"/>
      <c r="G78" s="129"/>
      <c r="H78" s="129"/>
      <c r="I78" s="129"/>
    </row>
    <row r="79" spans="2:9" x14ac:dyDescent="0.25">
      <c r="B79" s="129"/>
      <c r="C79" s="129"/>
      <c r="D79" s="129"/>
      <c r="E79" s="129"/>
      <c r="F79" s="129"/>
      <c r="G79" s="129"/>
      <c r="H79" s="129"/>
      <c r="I79" s="129"/>
    </row>
    <row r="80" spans="2:9" x14ac:dyDescent="0.25">
      <c r="B80" s="129"/>
      <c r="C80" s="129"/>
      <c r="D80" s="129"/>
      <c r="E80" s="129"/>
      <c r="F80" s="129"/>
      <c r="G80" s="129"/>
      <c r="H80" s="129"/>
      <c r="I80" s="129"/>
    </row>
    <row r="81" spans="2:9" x14ac:dyDescent="0.25">
      <c r="B81" s="129"/>
      <c r="C81" s="129"/>
      <c r="D81" s="129"/>
      <c r="E81" s="129"/>
      <c r="F81" s="129"/>
      <c r="G81" s="129"/>
      <c r="H81" s="129"/>
      <c r="I81" s="129"/>
    </row>
    <row r="82" spans="2:9" x14ac:dyDescent="0.25">
      <c r="B82" s="129"/>
      <c r="C82" s="129"/>
      <c r="D82" s="129"/>
      <c r="E82" s="129"/>
      <c r="F82" s="129"/>
      <c r="G82" s="129"/>
      <c r="H82" s="129"/>
      <c r="I82" s="129"/>
    </row>
    <row r="83" spans="2:9" x14ac:dyDescent="0.25">
      <c r="B83" s="129"/>
      <c r="C83" s="129"/>
      <c r="D83" s="129"/>
      <c r="E83" s="129"/>
      <c r="F83" s="129"/>
      <c r="G83" s="129"/>
      <c r="H83" s="129"/>
      <c r="I83" s="129"/>
    </row>
    <row r="84" spans="2:9" x14ac:dyDescent="0.25">
      <c r="B84" s="129"/>
      <c r="C84" s="129"/>
      <c r="D84" s="129"/>
      <c r="E84" s="129"/>
      <c r="F84" s="129"/>
      <c r="G84" s="129"/>
      <c r="H84" s="129"/>
      <c r="I84" s="129"/>
    </row>
    <row r="85" spans="2:9" x14ac:dyDescent="0.25">
      <c r="B85" s="129"/>
      <c r="C85" s="129"/>
      <c r="D85" s="129"/>
      <c r="E85" s="129"/>
      <c r="F85" s="129"/>
      <c r="G85" s="129"/>
      <c r="H85" s="129"/>
      <c r="I85" s="129"/>
    </row>
    <row r="86" spans="2:9" x14ac:dyDescent="0.25">
      <c r="B86" s="129"/>
      <c r="C86" s="129"/>
      <c r="D86" s="129"/>
      <c r="E86" s="129"/>
      <c r="F86" s="129"/>
      <c r="G86" s="129"/>
      <c r="H86" s="129"/>
      <c r="I86" s="129"/>
    </row>
    <row r="87" spans="2:9" x14ac:dyDescent="0.25">
      <c r="B87" s="129"/>
      <c r="C87" s="129"/>
      <c r="D87" s="129"/>
      <c r="E87" s="129"/>
      <c r="F87" s="129"/>
      <c r="G87" s="129"/>
      <c r="H87" s="129"/>
      <c r="I87" s="129"/>
    </row>
    <row r="88" spans="2:9" x14ac:dyDescent="0.25">
      <c r="B88" s="129"/>
      <c r="C88" s="129"/>
      <c r="D88" s="129"/>
      <c r="E88" s="129"/>
      <c r="F88" s="129"/>
      <c r="G88" s="129"/>
      <c r="H88" s="129"/>
      <c r="I88" s="129"/>
    </row>
    <row r="89" spans="2:9" x14ac:dyDescent="0.25">
      <c r="B89" s="129"/>
      <c r="C89" s="129"/>
      <c r="D89" s="129"/>
      <c r="E89" s="129"/>
      <c r="F89" s="129"/>
      <c r="G89" s="129"/>
      <c r="H89" s="129"/>
      <c r="I89" s="129"/>
    </row>
    <row r="90" spans="2:9" x14ac:dyDescent="0.25">
      <c r="B90" s="129"/>
      <c r="C90" s="129"/>
      <c r="D90" s="129"/>
      <c r="E90" s="129"/>
      <c r="F90" s="129"/>
      <c r="G90" s="129"/>
      <c r="H90" s="129"/>
      <c r="I90" s="129"/>
    </row>
    <row r="91" spans="2:9" x14ac:dyDescent="0.25">
      <c r="B91" s="129"/>
      <c r="C91" s="129"/>
      <c r="D91" s="129"/>
      <c r="E91" s="129"/>
      <c r="F91" s="129"/>
      <c r="G91" s="129"/>
      <c r="H91" s="129"/>
      <c r="I91" s="129"/>
    </row>
    <row r="92" spans="2:9" x14ac:dyDescent="0.25">
      <c r="B92" s="129"/>
      <c r="C92" s="129"/>
      <c r="D92" s="129"/>
      <c r="E92" s="129"/>
      <c r="F92" s="129"/>
      <c r="G92" s="129"/>
      <c r="H92" s="129"/>
      <c r="I92" s="129"/>
    </row>
    <row r="93" spans="2:9" x14ac:dyDescent="0.25">
      <c r="B93" s="129"/>
      <c r="C93" s="129"/>
      <c r="D93" s="129"/>
      <c r="E93" s="129"/>
      <c r="F93" s="129"/>
      <c r="G93" s="129"/>
      <c r="H93" s="129"/>
      <c r="I93" s="129"/>
    </row>
    <row r="94" spans="2:9" x14ac:dyDescent="0.25">
      <c r="B94" s="129"/>
      <c r="C94" s="129"/>
      <c r="D94" s="129"/>
      <c r="E94" s="129"/>
      <c r="F94" s="129"/>
      <c r="G94" s="129"/>
      <c r="H94" s="129"/>
      <c r="I94" s="129"/>
    </row>
    <row r="95" spans="2:9" x14ac:dyDescent="0.25">
      <c r="B95" s="129"/>
      <c r="C95" s="129"/>
      <c r="D95" s="129"/>
      <c r="E95" s="129"/>
      <c r="F95" s="129"/>
      <c r="G95" s="129"/>
      <c r="H95" s="129"/>
      <c r="I95" s="129"/>
    </row>
    <row r="96" spans="2:9" x14ac:dyDescent="0.25">
      <c r="B96" s="129"/>
      <c r="C96" s="129"/>
      <c r="D96" s="129"/>
      <c r="E96" s="129"/>
      <c r="F96" s="129"/>
      <c r="G96" s="129"/>
      <c r="H96" s="129"/>
      <c r="I96" s="129"/>
    </row>
    <row r="97" spans="2:9" x14ac:dyDescent="0.25">
      <c r="B97" s="129"/>
      <c r="C97" s="129"/>
      <c r="D97" s="129"/>
      <c r="E97" s="129"/>
      <c r="F97" s="129"/>
      <c r="G97" s="129"/>
      <c r="H97" s="129"/>
      <c r="I97" s="129"/>
    </row>
    <row r="98" spans="2:9" x14ac:dyDescent="0.25">
      <c r="B98" s="129"/>
      <c r="C98" s="129"/>
      <c r="D98" s="129"/>
      <c r="E98" s="129"/>
      <c r="F98" s="129"/>
      <c r="G98" s="129"/>
      <c r="H98" s="129"/>
      <c r="I98" s="129"/>
    </row>
    <row r="99" spans="2:9" x14ac:dyDescent="0.25">
      <c r="B99" s="41"/>
      <c r="C99" s="130"/>
      <c r="D99" s="3"/>
      <c r="E99" s="3"/>
      <c r="F99" s="3"/>
      <c r="G99" s="3"/>
      <c r="H99" s="3"/>
      <c r="I99" s="3"/>
    </row>
  </sheetData>
  <mergeCells count="53">
    <mergeCell ref="B70:E70"/>
    <mergeCell ref="C53:F53"/>
    <mergeCell ref="C54:F54"/>
    <mergeCell ref="C55:F55"/>
    <mergeCell ref="C56:F56"/>
    <mergeCell ref="C57:F57"/>
    <mergeCell ref="C58:F58"/>
    <mergeCell ref="C52:F52"/>
    <mergeCell ref="B40:F40"/>
    <mergeCell ref="C41:F41"/>
    <mergeCell ref="C42:F42"/>
    <mergeCell ref="C43:F43"/>
    <mergeCell ref="C44:F44"/>
    <mergeCell ref="C46:F46"/>
    <mergeCell ref="C47:F47"/>
    <mergeCell ref="C48:F48"/>
    <mergeCell ref="C49:F49"/>
    <mergeCell ref="C50:F50"/>
    <mergeCell ref="C51:F51"/>
    <mergeCell ref="C39:F39"/>
    <mergeCell ref="C23:F23"/>
    <mergeCell ref="C25:F25"/>
    <mergeCell ref="C28:F28"/>
    <mergeCell ref="C29:F29"/>
    <mergeCell ref="C31:F31"/>
    <mergeCell ref="C32:F32"/>
    <mergeCell ref="C34:F34"/>
    <mergeCell ref="C35:F35"/>
    <mergeCell ref="C36:F36"/>
    <mergeCell ref="C37:F37"/>
    <mergeCell ref="C38:F38"/>
    <mergeCell ref="C22:F22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1:F21"/>
    <mergeCell ref="A1:I1"/>
    <mergeCell ref="A3:I3"/>
    <mergeCell ref="A4:I4"/>
    <mergeCell ref="C6:F6"/>
    <mergeCell ref="A7:A9"/>
    <mergeCell ref="B7:B9"/>
    <mergeCell ref="C7:F9"/>
    <mergeCell ref="G7:G9"/>
    <mergeCell ref="H7:H9"/>
    <mergeCell ref="I7:I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sqref="A1:G1"/>
    </sheetView>
  </sheetViews>
  <sheetFormatPr defaultRowHeight="15" x14ac:dyDescent="0.25"/>
  <cols>
    <col min="1" max="1" width="6" customWidth="1"/>
    <col min="5" max="5" width="29.7109375" customWidth="1"/>
    <col min="6" max="8" width="13.42578125" customWidth="1"/>
    <col min="9" max="9" width="11" bestFit="1" customWidth="1"/>
  </cols>
  <sheetData>
    <row r="1" spans="1:9" x14ac:dyDescent="0.25">
      <c r="A1" s="563" t="s">
        <v>560</v>
      </c>
      <c r="B1" s="563"/>
      <c r="C1" s="563"/>
      <c r="D1" s="563"/>
      <c r="E1" s="563"/>
      <c r="F1" s="563"/>
      <c r="G1" s="566"/>
    </row>
    <row r="2" spans="1:9" x14ac:dyDescent="0.25">
      <c r="A2" s="2"/>
      <c r="B2" s="2"/>
      <c r="C2" s="2"/>
      <c r="D2" s="2"/>
      <c r="E2" s="2"/>
      <c r="F2" s="2"/>
      <c r="G2" s="2"/>
      <c r="H2" s="2"/>
    </row>
    <row r="3" spans="1:9" x14ac:dyDescent="0.25">
      <c r="A3" s="565" t="s">
        <v>102</v>
      </c>
      <c r="B3" s="565"/>
      <c r="C3" s="565"/>
      <c r="D3" s="565"/>
      <c r="E3" s="565"/>
      <c r="F3" s="565"/>
      <c r="G3" s="564"/>
    </row>
    <row r="4" spans="1:9" x14ac:dyDescent="0.25">
      <c r="A4" s="605"/>
      <c r="B4" s="605"/>
      <c r="C4" s="605"/>
      <c r="D4" s="605"/>
      <c r="E4" s="605"/>
      <c r="F4" s="605"/>
      <c r="G4" s="3"/>
      <c r="H4" s="3"/>
    </row>
    <row r="5" spans="1:9" ht="15.75" thickBot="1" x14ac:dyDescent="0.3">
      <c r="A5" s="74"/>
      <c r="B5" s="74"/>
      <c r="C5" s="131"/>
      <c r="D5" s="74"/>
      <c r="E5" s="74"/>
      <c r="F5" s="3"/>
      <c r="G5" s="3"/>
      <c r="H5" s="3" t="s">
        <v>50</v>
      </c>
    </row>
    <row r="6" spans="1:9" x14ac:dyDescent="0.25">
      <c r="A6" s="132"/>
      <c r="B6" s="606" t="s">
        <v>2</v>
      </c>
      <c r="C6" s="606"/>
      <c r="D6" s="606"/>
      <c r="E6" s="606"/>
      <c r="F6" s="133" t="s">
        <v>3</v>
      </c>
      <c r="G6" s="134" t="s">
        <v>4</v>
      </c>
      <c r="H6" s="135" t="s">
        <v>5</v>
      </c>
    </row>
    <row r="7" spans="1:9" ht="30" customHeight="1" x14ac:dyDescent="0.25">
      <c r="A7" s="136" t="s">
        <v>103</v>
      </c>
      <c r="B7" s="607" t="s">
        <v>104</v>
      </c>
      <c r="C7" s="607"/>
      <c r="D7" s="607"/>
      <c r="E7" s="607"/>
      <c r="F7" s="137" t="s">
        <v>10</v>
      </c>
      <c r="G7" s="138" t="s">
        <v>11</v>
      </c>
      <c r="H7" s="139" t="s">
        <v>105</v>
      </c>
    </row>
    <row r="8" spans="1:9" ht="12.75" customHeight="1" x14ac:dyDescent="0.25">
      <c r="A8" s="597">
        <v>1</v>
      </c>
      <c r="B8" s="598" t="s">
        <v>51</v>
      </c>
      <c r="C8" s="598"/>
      <c r="D8" s="598"/>
      <c r="E8" s="598"/>
      <c r="F8" s="599"/>
      <c r="G8" s="602"/>
      <c r="H8" s="609"/>
    </row>
    <row r="9" spans="1:9" x14ac:dyDescent="0.25">
      <c r="A9" s="597"/>
      <c r="B9" s="598"/>
      <c r="C9" s="598"/>
      <c r="D9" s="598"/>
      <c r="E9" s="598"/>
      <c r="F9" s="600"/>
      <c r="G9" s="603"/>
      <c r="H9" s="610"/>
    </row>
    <row r="10" spans="1:9" x14ac:dyDescent="0.25">
      <c r="A10" s="597"/>
      <c r="B10" s="598"/>
      <c r="C10" s="598"/>
      <c r="D10" s="598"/>
      <c r="E10" s="598"/>
      <c r="F10" s="601"/>
      <c r="G10" s="604"/>
      <c r="H10" s="611"/>
      <c r="I10" s="3"/>
    </row>
    <row r="11" spans="1:9" x14ac:dyDescent="0.25">
      <c r="A11" s="21">
        <v>2</v>
      </c>
      <c r="B11" s="612" t="s">
        <v>106</v>
      </c>
      <c r="C11" s="612"/>
      <c r="D11" s="612"/>
      <c r="E11" s="612"/>
      <c r="F11" s="140">
        <f>'[1]4.számú melléklet'!C30+'[1]4.számú melléklet'!C32+'[1]4.számú melléklet'!C33+'[1]4.számú melléklet'!C34+'[1]4.számú melléklet'!C36+'[1]4.számú melléklet'!C35+'[1]4.számú melléklet'!C29+'[1]4.számú melléklet'!C31</f>
        <v>8364</v>
      </c>
      <c r="G11" s="141">
        <f>'[1]4.számú melléklet'!D30+'[1]4.számú melléklet'!D32+'[1]4.számú melléklet'!D33+'[1]4.számú melléklet'!D34+'[1]4.számú melléklet'!D36+'[1]4.számú melléklet'!D35+'[1]4.számú melléklet'!D29+'[1]4.számú melléklet'!D31</f>
        <v>8364</v>
      </c>
      <c r="H11" s="142">
        <f>'[1]4.számú melléklet'!E30+'[1]4.számú melléklet'!E32+'[1]4.számú melléklet'!E33+'[1]4.számú melléklet'!E34+'[1]4.számú melléklet'!E36+'[1]4.számú melléklet'!E35+'[1]4.számú melléklet'!E29+'[1]4.számú melléklet'!E31</f>
        <v>18258</v>
      </c>
    </row>
    <row r="12" spans="1:9" x14ac:dyDescent="0.25">
      <c r="A12" s="21">
        <v>3</v>
      </c>
      <c r="B12" s="612" t="s">
        <v>107</v>
      </c>
      <c r="C12" s="612"/>
      <c r="D12" s="612"/>
      <c r="E12" s="612"/>
      <c r="F12" s="140">
        <f>('[1]4.számú melléklet'!C24+'[1]4.számú melléklet'!C25+'[1]4.számú melléklet'!C26+'[1]4.számú melléklet'!C27+'[1]4.számú melléklet'!C28)</f>
        <v>72260</v>
      </c>
      <c r="G12" s="141">
        <f>('[1]4.számú melléklet'!D24+'[1]4.számú melléklet'!D25+'[1]4.számú melléklet'!D26+'[1]4.számú melléklet'!D27+'[1]4.számú melléklet'!D28)</f>
        <v>72260</v>
      </c>
      <c r="H12" s="142">
        <f>('[1]4.számú melléklet'!E24+'[1]4.számú melléklet'!E25+'[1]4.számú melléklet'!E26+'[1]4.számú melléklet'!E27+'[1]4.számú melléklet'!E28)</f>
        <v>75943</v>
      </c>
    </row>
    <row r="13" spans="1:9" ht="12.75" customHeight="1" x14ac:dyDescent="0.25">
      <c r="A13" s="21">
        <v>4</v>
      </c>
      <c r="B13" s="608" t="s">
        <v>108</v>
      </c>
      <c r="C13" s="608"/>
      <c r="D13" s="608"/>
      <c r="E13" s="608"/>
      <c r="F13" s="140">
        <f>('[1]4.számú melléklet'!C40+'[1]4.számú melléklet'!C44+'[1]4.számú melléklet'!C43)</f>
        <v>189619</v>
      </c>
      <c r="G13" s="141">
        <f>('[1]4.számú melléklet'!D40+'[1]4.számú melléklet'!D44+'[1]4.számú melléklet'!D43)</f>
        <v>202711</v>
      </c>
      <c r="H13" s="142">
        <f>('[1]4.számú melléklet'!E40+'[1]4.számú melléklet'!E44+'[1]4.számú melléklet'!E43)</f>
        <v>110364</v>
      </c>
    </row>
    <row r="14" spans="1:9" ht="12.75" customHeight="1" x14ac:dyDescent="0.25">
      <c r="A14" s="21">
        <v>5</v>
      </c>
      <c r="B14" s="608" t="s">
        <v>109</v>
      </c>
      <c r="C14" s="608"/>
      <c r="D14" s="608"/>
      <c r="E14" s="608"/>
      <c r="F14" s="140">
        <f>('[1]4.számú melléklet'!C41+'[1]4.számú melléklet'!C42+'[1]4.számú melléklet'!C38+'[1]4.számú melléklet'!C39)</f>
        <v>29754.650999999998</v>
      </c>
      <c r="G14" s="141">
        <f>('[1]4.számú melléklet'!D41+'[1]4.számú melléklet'!D42+'[1]4.számú melléklet'!D38+'[1]4.számú melléklet'!D39)</f>
        <v>35703.650999999998</v>
      </c>
      <c r="H14" s="142">
        <f>('[1]4.számú melléklet'!E41+'[1]4.számú melléklet'!E42+'[1]4.számú melléklet'!E38+'[1]4.számú melléklet'!E39)</f>
        <v>29425</v>
      </c>
    </row>
    <row r="15" spans="1:9" x14ac:dyDescent="0.25">
      <c r="A15" s="21">
        <v>6</v>
      </c>
      <c r="B15" s="53" t="s">
        <v>110</v>
      </c>
      <c r="C15" s="53"/>
      <c r="D15" s="53"/>
      <c r="E15" s="53"/>
      <c r="F15" s="143">
        <f>'[1]4.számú melléklet'!C22</f>
        <v>109042</v>
      </c>
      <c r="G15" s="144">
        <f>'[1]4.számú melléklet'!D22</f>
        <v>120634</v>
      </c>
      <c r="H15" s="145">
        <f>'[1]4.számú melléklet'!E22</f>
        <v>120634</v>
      </c>
    </row>
    <row r="16" spans="1:9" x14ac:dyDescent="0.25">
      <c r="A16" s="146">
        <v>7</v>
      </c>
      <c r="B16" s="613" t="s">
        <v>111</v>
      </c>
      <c r="C16" s="613"/>
      <c r="D16" s="613"/>
      <c r="E16" s="613"/>
      <c r="F16" s="147">
        <f>SUM(F11:F15)</f>
        <v>409039.65100000001</v>
      </c>
      <c r="G16" s="148">
        <f>SUM(G11:G15)</f>
        <v>439672.65100000001</v>
      </c>
      <c r="H16" s="149">
        <f>SUM(H11:H15)</f>
        <v>354624</v>
      </c>
    </row>
    <row r="17" spans="1:8" x14ac:dyDescent="0.25">
      <c r="A17" s="614">
        <v>8</v>
      </c>
      <c r="B17" s="607" t="s">
        <v>112</v>
      </c>
      <c r="C17" s="607"/>
      <c r="D17" s="607"/>
      <c r="E17" s="607"/>
      <c r="F17" s="617"/>
      <c r="G17" s="620"/>
      <c r="H17" s="623"/>
    </row>
    <row r="18" spans="1:8" x14ac:dyDescent="0.25">
      <c r="A18" s="614"/>
      <c r="B18" s="607"/>
      <c r="C18" s="607"/>
      <c r="D18" s="607"/>
      <c r="E18" s="607"/>
      <c r="F18" s="618"/>
      <c r="G18" s="621"/>
      <c r="H18" s="624"/>
    </row>
    <row r="19" spans="1:8" x14ac:dyDescent="0.25">
      <c r="A19" s="615"/>
      <c r="B19" s="616"/>
      <c r="C19" s="616"/>
      <c r="D19" s="616"/>
      <c r="E19" s="616"/>
      <c r="F19" s="619"/>
      <c r="G19" s="622"/>
      <c r="H19" s="625"/>
    </row>
    <row r="20" spans="1:8" x14ac:dyDescent="0.25">
      <c r="A20" s="21">
        <v>9</v>
      </c>
      <c r="B20" s="608" t="s">
        <v>113</v>
      </c>
      <c r="C20" s="608"/>
      <c r="D20" s="608"/>
      <c r="E20" s="608"/>
      <c r="F20" s="140">
        <v>0</v>
      </c>
      <c r="G20" s="141">
        <v>0</v>
      </c>
      <c r="H20" s="142">
        <v>0</v>
      </c>
    </row>
    <row r="21" spans="1:8" x14ac:dyDescent="0.25">
      <c r="A21" s="21">
        <v>10</v>
      </c>
      <c r="B21" s="608" t="s">
        <v>114</v>
      </c>
      <c r="C21" s="608"/>
      <c r="D21" s="608"/>
      <c r="E21" s="608"/>
      <c r="F21" s="140">
        <v>0</v>
      </c>
      <c r="G21" s="141">
        <v>0</v>
      </c>
      <c r="H21" s="142">
        <v>0</v>
      </c>
    </row>
    <row r="22" spans="1:8" x14ac:dyDescent="0.25">
      <c r="A22" s="21">
        <v>11</v>
      </c>
      <c r="B22" s="608" t="s">
        <v>115</v>
      </c>
      <c r="C22" s="608"/>
      <c r="D22" s="608"/>
      <c r="E22" s="608"/>
      <c r="F22" s="140">
        <v>0</v>
      </c>
      <c r="G22" s="141">
        <v>0</v>
      </c>
      <c r="H22" s="142">
        <v>0</v>
      </c>
    </row>
    <row r="23" spans="1:8" x14ac:dyDescent="0.25">
      <c r="A23" s="150">
        <v>12</v>
      </c>
      <c r="B23" s="626" t="s">
        <v>116</v>
      </c>
      <c r="C23" s="626"/>
      <c r="D23" s="626"/>
      <c r="E23" s="626"/>
      <c r="F23" s="147">
        <f>SUM(F20:F22)</f>
        <v>0</v>
      </c>
      <c r="G23" s="148">
        <f>SUM(G20:G22)</f>
        <v>0</v>
      </c>
      <c r="H23" s="149">
        <f>SUM(H20:H22)</f>
        <v>0</v>
      </c>
    </row>
    <row r="24" spans="1:8" x14ac:dyDescent="0.25">
      <c r="A24" s="597">
        <v>13</v>
      </c>
      <c r="B24" s="607" t="s">
        <v>117</v>
      </c>
      <c r="C24" s="607"/>
      <c r="D24" s="607"/>
      <c r="E24" s="607"/>
      <c r="F24" s="617"/>
      <c r="G24" s="620"/>
      <c r="H24" s="623"/>
    </row>
    <row r="25" spans="1:8" x14ac:dyDescent="0.25">
      <c r="A25" s="597"/>
      <c r="B25" s="607"/>
      <c r="C25" s="607"/>
      <c r="D25" s="607"/>
      <c r="E25" s="607"/>
      <c r="F25" s="618"/>
      <c r="G25" s="621"/>
      <c r="H25" s="624"/>
    </row>
    <row r="26" spans="1:8" x14ac:dyDescent="0.25">
      <c r="A26" s="597"/>
      <c r="B26" s="616"/>
      <c r="C26" s="616"/>
      <c r="D26" s="616"/>
      <c r="E26" s="616"/>
      <c r="F26" s="619"/>
      <c r="G26" s="622"/>
      <c r="H26" s="625"/>
    </row>
    <row r="27" spans="1:8" x14ac:dyDescent="0.25">
      <c r="A27" s="21">
        <v>14</v>
      </c>
      <c r="B27" s="631" t="s">
        <v>118</v>
      </c>
      <c r="C27" s="631"/>
      <c r="D27" s="631"/>
      <c r="E27" s="631"/>
      <c r="F27" s="151">
        <f>'[1]4.számú melléklet'!C45</f>
        <v>23504.186000000002</v>
      </c>
      <c r="G27" s="152">
        <f>'[1]4.számú melléklet'!D45</f>
        <v>23504.186000000002</v>
      </c>
      <c r="H27" s="153">
        <f>'[1]4.számú melléklet'!E45</f>
        <v>27732</v>
      </c>
    </row>
    <row r="28" spans="1:8" x14ac:dyDescent="0.25">
      <c r="A28" s="150">
        <v>15</v>
      </c>
      <c r="B28" s="626" t="s">
        <v>111</v>
      </c>
      <c r="C28" s="626"/>
      <c r="D28" s="626"/>
      <c r="E28" s="626"/>
      <c r="F28" s="154">
        <f>SUM(F27)</f>
        <v>23504.186000000002</v>
      </c>
      <c r="G28" s="155">
        <f>SUM(G27)</f>
        <v>23504.186000000002</v>
      </c>
      <c r="H28" s="156">
        <f>SUM(H27)</f>
        <v>27732</v>
      </c>
    </row>
    <row r="29" spans="1:8" x14ac:dyDescent="0.25">
      <c r="A29" s="1"/>
      <c r="B29" s="157"/>
      <c r="C29" s="157"/>
      <c r="D29" s="157"/>
      <c r="E29" s="157"/>
      <c r="F29" s="157"/>
      <c r="G29" s="158"/>
      <c r="H29" s="159"/>
    </row>
    <row r="30" spans="1:8" x14ac:dyDescent="0.25">
      <c r="A30" s="150">
        <v>16</v>
      </c>
      <c r="B30" s="632" t="s">
        <v>119</v>
      </c>
      <c r="C30" s="616"/>
      <c r="D30" s="616"/>
      <c r="E30" s="616"/>
      <c r="F30" s="160">
        <f>F16+F23+F28</f>
        <v>432543.837</v>
      </c>
      <c r="G30" s="161">
        <f>G16+G23+G28</f>
        <v>463176.837</v>
      </c>
      <c r="H30" s="162">
        <f>H16+H23+H28</f>
        <v>382356</v>
      </c>
    </row>
    <row r="31" spans="1:8" x14ac:dyDescent="0.25">
      <c r="A31" s="627">
        <v>17</v>
      </c>
      <c r="B31" s="607" t="s">
        <v>120</v>
      </c>
      <c r="C31" s="607"/>
      <c r="D31" s="607"/>
      <c r="E31" s="607"/>
      <c r="F31" s="599"/>
      <c r="G31" s="602"/>
      <c r="H31" s="609"/>
    </row>
    <row r="32" spans="1:8" x14ac:dyDescent="0.25">
      <c r="A32" s="627"/>
      <c r="B32" s="607"/>
      <c r="C32" s="607"/>
      <c r="D32" s="607"/>
      <c r="E32" s="607"/>
      <c r="F32" s="628"/>
      <c r="G32" s="629"/>
      <c r="H32" s="630"/>
    </row>
    <row r="33" spans="1:8" x14ac:dyDescent="0.25">
      <c r="A33" s="21">
        <v>18</v>
      </c>
      <c r="B33" s="608" t="s">
        <v>88</v>
      </c>
      <c r="C33" s="608"/>
      <c r="D33" s="608"/>
      <c r="E33" s="608"/>
      <c r="F33" s="140">
        <f>'[1]6.számú melléklet'!D24+'[1]6.számú melléklet'!D104</f>
        <v>45337.819999999992</v>
      </c>
      <c r="G33" s="141">
        <f>'[1]6.számú melléklet'!E24+'[1]6.számú melléklet'!E104</f>
        <v>45337.819999999992</v>
      </c>
      <c r="H33" s="142">
        <f>'[1]6.számú melléklet'!F24+'[1]6.számú melléklet'!F104</f>
        <v>51758</v>
      </c>
    </row>
    <row r="34" spans="1:8" x14ac:dyDescent="0.25">
      <c r="A34" s="21">
        <v>19</v>
      </c>
      <c r="B34" s="608" t="s">
        <v>121</v>
      </c>
      <c r="C34" s="608"/>
      <c r="D34" s="608"/>
      <c r="E34" s="608"/>
      <c r="F34" s="140">
        <f>'[1]6.számú melléklet'!D38</f>
        <v>8840.8748999999989</v>
      </c>
      <c r="G34" s="141">
        <f>'[1]6.számú melléklet'!E38</f>
        <v>8840.8748999999989</v>
      </c>
      <c r="H34" s="142">
        <f>'[1]6.számú melléklet'!F38</f>
        <v>7660</v>
      </c>
    </row>
    <row r="35" spans="1:8" x14ac:dyDescent="0.25">
      <c r="A35" s="21">
        <v>20</v>
      </c>
      <c r="B35" s="608" t="s">
        <v>122</v>
      </c>
      <c r="C35" s="608"/>
      <c r="D35" s="608"/>
      <c r="E35" s="608"/>
      <c r="F35" s="140">
        <f>'[1]6.számú melléklet'!D52+'[1]6.számú melléklet'!D94+'[1]6.számú melléklet'!D108</f>
        <v>43122.81</v>
      </c>
      <c r="G35" s="141">
        <f>'[1]6.számú melléklet'!E52+'[1]6.számú melléklet'!E94+'[1]6.számú melléklet'!E108</f>
        <v>43122.81</v>
      </c>
      <c r="H35" s="142">
        <f>'[1]6.számú melléklet'!F52+'[1]6.számú melléklet'!F94+'[1]6.számú melléklet'!F108</f>
        <v>56655</v>
      </c>
    </row>
    <row r="36" spans="1:8" x14ac:dyDescent="0.25">
      <c r="A36" s="21">
        <v>21</v>
      </c>
      <c r="B36" s="608" t="s">
        <v>123</v>
      </c>
      <c r="C36" s="608"/>
      <c r="D36" s="608"/>
      <c r="E36" s="608"/>
      <c r="F36" s="140">
        <f>'[1]6.számú melléklet'!D67</f>
        <v>133359.35399999999</v>
      </c>
      <c r="G36" s="141">
        <f>'[1]6.számú melléklet'!E67</f>
        <v>134252.35399999999</v>
      </c>
      <c r="H36" s="142">
        <f>'[1]6.számú melléklet'!F67</f>
        <v>146975.78200000001</v>
      </c>
    </row>
    <row r="37" spans="1:8" x14ac:dyDescent="0.25">
      <c r="A37" s="21">
        <v>22</v>
      </c>
      <c r="B37" s="608" t="s">
        <v>124</v>
      </c>
      <c r="C37" s="608"/>
      <c r="D37" s="608"/>
      <c r="E37" s="608"/>
      <c r="F37" s="140">
        <f>'[1]6.számú melléklet'!D76</f>
        <v>4450</v>
      </c>
      <c r="G37" s="141">
        <f>'[1]6.számú melléklet'!E76</f>
        <v>4450</v>
      </c>
      <c r="H37" s="142">
        <f>'[1]6.számú melléklet'!F76</f>
        <v>1195</v>
      </c>
    </row>
    <row r="38" spans="1:8" x14ac:dyDescent="0.25">
      <c r="A38" s="163">
        <v>23</v>
      </c>
      <c r="B38" s="626" t="s">
        <v>125</v>
      </c>
      <c r="C38" s="626"/>
      <c r="D38" s="626"/>
      <c r="E38" s="626"/>
      <c r="F38" s="154">
        <f>SUM(F33:F37)</f>
        <v>235110.85889999999</v>
      </c>
      <c r="G38" s="155">
        <f>SUM(G33:G37)</f>
        <v>236003.85889999999</v>
      </c>
      <c r="H38" s="156">
        <f>SUM(H33:H37)</f>
        <v>264243.78200000001</v>
      </c>
    </row>
    <row r="39" spans="1:8" x14ac:dyDescent="0.25">
      <c r="A39" s="21">
        <v>24</v>
      </c>
      <c r="B39" s="164" t="s">
        <v>126</v>
      </c>
      <c r="C39" s="24"/>
      <c r="D39" s="165"/>
      <c r="E39" s="24"/>
      <c r="F39" s="166"/>
      <c r="G39" s="24"/>
      <c r="H39" s="167"/>
    </row>
    <row r="40" spans="1:8" x14ac:dyDescent="0.25">
      <c r="A40" s="21">
        <v>25</v>
      </c>
      <c r="B40" s="635" t="s">
        <v>127</v>
      </c>
      <c r="C40" s="636"/>
      <c r="D40" s="636"/>
      <c r="E40" s="637"/>
      <c r="F40" s="140">
        <f>'[1]6.számú melléklet'!D81</f>
        <v>148525.9842519685</v>
      </c>
      <c r="G40" s="141">
        <f>'[1]6.számú melléklet'!E81</f>
        <v>148525.9842519685</v>
      </c>
      <c r="H40" s="142">
        <f>'[1]6.számú melléklet'!F81</f>
        <v>53919</v>
      </c>
    </row>
    <row r="41" spans="1:8" x14ac:dyDescent="0.25">
      <c r="A41" s="21">
        <v>26</v>
      </c>
      <c r="B41" s="635" t="s">
        <v>128</v>
      </c>
      <c r="C41" s="636"/>
      <c r="D41" s="636"/>
      <c r="E41" s="637"/>
      <c r="F41" s="140">
        <f>'[1]6.számú melléklet'!D80</f>
        <v>0</v>
      </c>
      <c r="G41" s="141">
        <f>'[1]6.számú melléklet'!E80</f>
        <v>0</v>
      </c>
      <c r="H41" s="142">
        <f>'[1]6.számú melléklet'!F80</f>
        <v>15569</v>
      </c>
    </row>
    <row r="42" spans="1:8" x14ac:dyDescent="0.25">
      <c r="A42" s="21">
        <v>27</v>
      </c>
      <c r="B42" s="635" t="s">
        <v>129</v>
      </c>
      <c r="C42" s="636"/>
      <c r="D42" s="636"/>
      <c r="E42" s="637"/>
      <c r="F42" s="140">
        <f>'[1]6.számú melléklet'!D82</f>
        <v>40102.015748031496</v>
      </c>
      <c r="G42" s="141">
        <f>'[1]6.számú melléklet'!E82</f>
        <v>40102.015748031496</v>
      </c>
      <c r="H42" s="142">
        <f>'[1]6.számú melléklet'!F82</f>
        <v>2926</v>
      </c>
    </row>
    <row r="43" spans="1:8" x14ac:dyDescent="0.25">
      <c r="A43" s="21">
        <v>28</v>
      </c>
      <c r="B43" s="638" t="s">
        <v>33</v>
      </c>
      <c r="C43" s="636"/>
      <c r="D43" s="636"/>
      <c r="E43" s="637"/>
      <c r="F43" s="154">
        <f>SUM(F40:F42)</f>
        <v>188628</v>
      </c>
      <c r="G43" s="155">
        <f>SUM(G40:G42)</f>
        <v>188628</v>
      </c>
      <c r="H43" s="156">
        <f>SUM(H40:H42)</f>
        <v>72414</v>
      </c>
    </row>
    <row r="44" spans="1:8" x14ac:dyDescent="0.25">
      <c r="A44" s="21">
        <v>29</v>
      </c>
      <c r="B44" s="168" t="s">
        <v>130</v>
      </c>
      <c r="C44" s="169"/>
      <c r="D44" s="169"/>
      <c r="E44" s="170"/>
      <c r="F44" s="137"/>
      <c r="G44" s="138"/>
      <c r="H44" s="139"/>
    </row>
    <row r="45" spans="1:8" x14ac:dyDescent="0.25">
      <c r="A45" s="21">
        <v>30</v>
      </c>
      <c r="B45" s="639" t="s">
        <v>37</v>
      </c>
      <c r="C45" s="636"/>
      <c r="D45" s="636"/>
      <c r="E45" s="637"/>
      <c r="F45" s="143">
        <f>'[1]6.számú melléklet'!D78</f>
        <v>8805</v>
      </c>
      <c r="G45" s="144">
        <f>'[1]6.számú melléklet'!E78</f>
        <v>38545.525999999998</v>
      </c>
      <c r="H45" s="145">
        <f>'[1]6.számú melléklet'!F78</f>
        <v>0</v>
      </c>
    </row>
    <row r="46" spans="1:8" x14ac:dyDescent="0.25">
      <c r="A46" s="21">
        <v>31</v>
      </c>
      <c r="B46" s="639" t="s">
        <v>35</v>
      </c>
      <c r="C46" s="636"/>
      <c r="D46" s="636"/>
      <c r="E46" s="637"/>
      <c r="F46" s="143">
        <v>0</v>
      </c>
      <c r="G46" s="144">
        <v>0</v>
      </c>
      <c r="H46" s="145">
        <v>0</v>
      </c>
    </row>
    <row r="47" spans="1:8" x14ac:dyDescent="0.25">
      <c r="A47" s="163">
        <v>32</v>
      </c>
      <c r="B47" s="613" t="s">
        <v>131</v>
      </c>
      <c r="C47" s="613"/>
      <c r="D47" s="613"/>
      <c r="E47" s="613"/>
      <c r="F47" s="154">
        <f>F45+F46</f>
        <v>8805</v>
      </c>
      <c r="G47" s="155">
        <f>G45+G46</f>
        <v>38545.525999999998</v>
      </c>
      <c r="H47" s="156">
        <f>H45+H46</f>
        <v>0</v>
      </c>
    </row>
    <row r="48" spans="1:8" ht="15.75" thickBot="1" x14ac:dyDescent="0.3">
      <c r="A48" s="171">
        <v>33</v>
      </c>
      <c r="B48" s="633" t="s">
        <v>132</v>
      </c>
      <c r="C48" s="634"/>
      <c r="D48" s="634"/>
      <c r="E48" s="634"/>
      <c r="F48" s="172">
        <f>F38+F43+F47</f>
        <v>432543.85889999999</v>
      </c>
      <c r="G48" s="173">
        <f>G38+G43+G47</f>
        <v>463177.3849</v>
      </c>
      <c r="H48" s="174">
        <f>H38+H43+H47</f>
        <v>336657.78200000001</v>
      </c>
    </row>
    <row r="60" spans="2:8" x14ac:dyDescent="0.25">
      <c r="B60" s="73"/>
      <c r="C60" s="3"/>
      <c r="D60" s="3"/>
      <c r="E60" s="3"/>
      <c r="F60" s="3"/>
      <c r="G60" s="3"/>
      <c r="H60" s="3"/>
    </row>
    <row r="61" spans="2:8" x14ac:dyDescent="0.25">
      <c r="B61" s="73"/>
      <c r="C61" s="3"/>
      <c r="D61" s="3"/>
      <c r="E61" s="3"/>
      <c r="F61" s="3"/>
      <c r="G61" s="3"/>
      <c r="H61" s="3"/>
    </row>
    <row r="62" spans="2:8" x14ac:dyDescent="0.25">
      <c r="B62" s="3"/>
      <c r="C62" s="3"/>
      <c r="D62" s="3"/>
      <c r="E62" s="3"/>
      <c r="F62" s="3"/>
      <c r="G62" s="3"/>
      <c r="H62" s="3"/>
    </row>
    <row r="63" spans="2:8" x14ac:dyDescent="0.25">
      <c r="B63" s="3"/>
      <c r="C63" s="3"/>
      <c r="D63" s="3"/>
      <c r="E63" s="3"/>
      <c r="F63" s="3"/>
      <c r="G63" s="3"/>
      <c r="H63" s="3"/>
    </row>
    <row r="64" spans="2:8" x14ac:dyDescent="0.25">
      <c r="B64" s="73"/>
      <c r="C64" s="3"/>
      <c r="D64" s="3"/>
      <c r="E64" s="3"/>
      <c r="F64" s="3"/>
      <c r="G64" s="3"/>
      <c r="H64" s="3"/>
    </row>
    <row r="65" spans="2:8" x14ac:dyDescent="0.25">
      <c r="B65" s="3"/>
      <c r="C65" s="3"/>
      <c r="D65" s="3"/>
      <c r="E65" s="3"/>
      <c r="F65" s="3"/>
      <c r="G65" s="3"/>
      <c r="H65" s="3"/>
    </row>
    <row r="66" spans="2:8" x14ac:dyDescent="0.25">
      <c r="B66" s="3"/>
      <c r="C66" s="3"/>
      <c r="D66" s="3"/>
      <c r="E66" s="3"/>
      <c r="F66" s="3"/>
      <c r="G66" s="3"/>
      <c r="H66" s="3"/>
    </row>
  </sheetData>
  <mergeCells count="51">
    <mergeCell ref="B47:E47"/>
    <mergeCell ref="B48:E48"/>
    <mergeCell ref="B40:E40"/>
    <mergeCell ref="B41:E41"/>
    <mergeCell ref="B42:E42"/>
    <mergeCell ref="B43:E43"/>
    <mergeCell ref="B45:E45"/>
    <mergeCell ref="B46:E46"/>
    <mergeCell ref="B38:E38"/>
    <mergeCell ref="G24:G26"/>
    <mergeCell ref="H24:H26"/>
    <mergeCell ref="B27:E27"/>
    <mergeCell ref="B28:E28"/>
    <mergeCell ref="B30:E30"/>
    <mergeCell ref="F24:F26"/>
    <mergeCell ref="B33:E33"/>
    <mergeCell ref="B34:E34"/>
    <mergeCell ref="B35:E35"/>
    <mergeCell ref="B36:E36"/>
    <mergeCell ref="B37:E37"/>
    <mergeCell ref="A31:A32"/>
    <mergeCell ref="B31:E32"/>
    <mergeCell ref="F31:F32"/>
    <mergeCell ref="G31:G32"/>
    <mergeCell ref="H31:H32"/>
    <mergeCell ref="B21:E21"/>
    <mergeCell ref="B22:E22"/>
    <mergeCell ref="B23:E23"/>
    <mergeCell ref="A24:A26"/>
    <mergeCell ref="B24:E26"/>
    <mergeCell ref="A17:A19"/>
    <mergeCell ref="B17:E19"/>
    <mergeCell ref="F17:F19"/>
    <mergeCell ref="G17:G19"/>
    <mergeCell ref="H17:H19"/>
    <mergeCell ref="B20:E20"/>
    <mergeCell ref="H8:H10"/>
    <mergeCell ref="B11:E11"/>
    <mergeCell ref="B12:E12"/>
    <mergeCell ref="B13:E13"/>
    <mergeCell ref="B14:E14"/>
    <mergeCell ref="B16:E16"/>
    <mergeCell ref="A8:A10"/>
    <mergeCell ref="B8:E10"/>
    <mergeCell ref="F8:F10"/>
    <mergeCell ref="G8:G10"/>
    <mergeCell ref="A1:G1"/>
    <mergeCell ref="A3:G3"/>
    <mergeCell ref="A4:F4"/>
    <mergeCell ref="B6:E6"/>
    <mergeCell ref="B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sqref="A1:E1"/>
    </sheetView>
  </sheetViews>
  <sheetFormatPr defaultRowHeight="15" x14ac:dyDescent="0.25"/>
  <cols>
    <col min="1" max="1" width="8" customWidth="1"/>
    <col min="2" max="2" width="52.5703125" customWidth="1"/>
    <col min="3" max="5" width="13.42578125" customWidth="1"/>
  </cols>
  <sheetData>
    <row r="1" spans="1:5" x14ac:dyDescent="0.25">
      <c r="A1" s="570" t="s">
        <v>559</v>
      </c>
      <c r="B1" s="570"/>
      <c r="C1" s="570"/>
      <c r="D1" s="566"/>
      <c r="E1" s="566"/>
    </row>
    <row r="2" spans="1:5" x14ac:dyDescent="0.25">
      <c r="A2" s="2"/>
      <c r="B2" s="2"/>
      <c r="C2" s="2"/>
      <c r="D2" s="2"/>
      <c r="E2" s="2"/>
    </row>
    <row r="3" spans="1:5" x14ac:dyDescent="0.25">
      <c r="A3" s="570" t="s">
        <v>133</v>
      </c>
      <c r="B3" s="570"/>
      <c r="C3" s="570"/>
      <c r="D3" s="566"/>
      <c r="E3" s="566"/>
    </row>
    <row r="4" spans="1:5" x14ac:dyDescent="0.25">
      <c r="A4" s="2"/>
      <c r="B4" s="2"/>
      <c r="C4" s="2"/>
      <c r="D4" s="2"/>
      <c r="E4" s="2"/>
    </row>
    <row r="5" spans="1:5" ht="15.75" thickBot="1" x14ac:dyDescent="0.3">
      <c r="A5" s="2"/>
      <c r="B5" s="175"/>
      <c r="C5" s="175"/>
      <c r="D5" s="175"/>
      <c r="E5" s="176" t="s">
        <v>1</v>
      </c>
    </row>
    <row r="6" spans="1:5" x14ac:dyDescent="0.25">
      <c r="A6" s="177" t="s">
        <v>134</v>
      </c>
      <c r="B6" s="178" t="s">
        <v>2</v>
      </c>
      <c r="C6" s="179" t="s">
        <v>3</v>
      </c>
      <c r="D6" s="178" t="s">
        <v>4</v>
      </c>
      <c r="E6" s="180" t="s">
        <v>5</v>
      </c>
    </row>
    <row r="7" spans="1:5" ht="31.5" customHeight="1" x14ac:dyDescent="0.25">
      <c r="A7" s="181">
        <v>1</v>
      </c>
      <c r="B7" s="182" t="s">
        <v>135</v>
      </c>
      <c r="C7" s="183" t="s">
        <v>52</v>
      </c>
      <c r="D7" s="184" t="s">
        <v>53</v>
      </c>
      <c r="E7" s="185" t="s">
        <v>54</v>
      </c>
    </row>
    <row r="8" spans="1:5" x14ac:dyDescent="0.25">
      <c r="A8" s="181">
        <v>2</v>
      </c>
      <c r="B8" s="186" t="s">
        <v>136</v>
      </c>
      <c r="C8" s="187"/>
      <c r="D8" s="188"/>
      <c r="E8" s="189"/>
    </row>
    <row r="9" spans="1:5" x14ac:dyDescent="0.25">
      <c r="A9" s="181">
        <v>3</v>
      </c>
      <c r="B9" s="95" t="s">
        <v>137</v>
      </c>
      <c r="C9" s="190">
        <v>35907</v>
      </c>
      <c r="D9" s="191">
        <v>35907</v>
      </c>
      <c r="E9" s="192">
        <v>35907</v>
      </c>
    </row>
    <row r="10" spans="1:5" x14ac:dyDescent="0.25">
      <c r="A10" s="181">
        <v>4</v>
      </c>
      <c r="B10" s="95" t="s">
        <v>138</v>
      </c>
      <c r="C10" s="190">
        <v>46063</v>
      </c>
      <c r="D10" s="191">
        <v>46066</v>
      </c>
      <c r="E10" s="192">
        <v>46066</v>
      </c>
    </row>
    <row r="11" spans="1:5" x14ac:dyDescent="0.25">
      <c r="A11" s="181">
        <v>5</v>
      </c>
      <c r="B11" s="95" t="s">
        <v>139</v>
      </c>
      <c r="C11" s="190">
        <v>0</v>
      </c>
      <c r="D11" s="191">
        <v>0</v>
      </c>
      <c r="E11" s="192">
        <v>0</v>
      </c>
    </row>
    <row r="12" spans="1:5" x14ac:dyDescent="0.25">
      <c r="A12" s="181">
        <v>6</v>
      </c>
      <c r="B12" s="193" t="s">
        <v>140</v>
      </c>
      <c r="C12" s="194">
        <v>3498</v>
      </c>
      <c r="D12" s="195">
        <v>3498</v>
      </c>
      <c r="E12" s="196">
        <v>3498</v>
      </c>
    </row>
    <row r="13" spans="1:5" x14ac:dyDescent="0.25">
      <c r="A13" s="181">
        <v>7</v>
      </c>
      <c r="B13" s="95" t="s">
        <v>141</v>
      </c>
      <c r="C13" s="190">
        <v>150</v>
      </c>
      <c r="D13" s="191">
        <v>150</v>
      </c>
      <c r="E13" s="192">
        <v>150</v>
      </c>
    </row>
    <row r="14" spans="1:5" x14ac:dyDescent="0.25">
      <c r="A14" s="181">
        <v>8</v>
      </c>
      <c r="B14" s="95" t="s">
        <v>142</v>
      </c>
      <c r="C14" s="190">
        <v>5332</v>
      </c>
      <c r="D14" s="191">
        <v>5332</v>
      </c>
      <c r="E14" s="192">
        <v>5332</v>
      </c>
    </row>
    <row r="15" spans="1:5" x14ac:dyDescent="0.25">
      <c r="A15" s="181">
        <v>9</v>
      </c>
      <c r="B15" s="95" t="s">
        <v>143</v>
      </c>
      <c r="C15" s="190">
        <v>0</v>
      </c>
      <c r="D15" s="191">
        <v>2294</v>
      </c>
      <c r="E15" s="192">
        <v>2294</v>
      </c>
    </row>
    <row r="16" spans="1:5" x14ac:dyDescent="0.25">
      <c r="A16" s="181">
        <v>10</v>
      </c>
      <c r="B16" s="197" t="s">
        <v>144</v>
      </c>
      <c r="C16" s="198">
        <v>11108</v>
      </c>
      <c r="D16" s="199">
        <v>11108</v>
      </c>
      <c r="E16" s="200">
        <v>11108</v>
      </c>
    </row>
    <row r="17" spans="1:5" ht="17.25" customHeight="1" x14ac:dyDescent="0.25">
      <c r="A17" s="181">
        <v>11</v>
      </c>
      <c r="B17" s="197" t="s">
        <v>145</v>
      </c>
      <c r="C17" s="198">
        <v>3520</v>
      </c>
      <c r="D17" s="199">
        <f>3520+1793</f>
        <v>5313</v>
      </c>
      <c r="E17" s="200">
        <f>3520+1793</f>
        <v>5313</v>
      </c>
    </row>
    <row r="18" spans="1:5" ht="17.25" customHeight="1" x14ac:dyDescent="0.25">
      <c r="A18" s="181">
        <v>12</v>
      </c>
      <c r="B18" s="197" t="s">
        <v>146</v>
      </c>
      <c r="C18" s="198">
        <v>1384</v>
      </c>
      <c r="D18" s="199">
        <f>1384</f>
        <v>1384</v>
      </c>
      <c r="E18" s="200">
        <f>1384</f>
        <v>1384</v>
      </c>
    </row>
    <row r="19" spans="1:5" ht="17.25" customHeight="1" x14ac:dyDescent="0.25">
      <c r="A19" s="181">
        <v>13</v>
      </c>
      <c r="B19" s="201" t="s">
        <v>147</v>
      </c>
      <c r="C19" s="202">
        <v>280</v>
      </c>
      <c r="D19" s="203">
        <v>280</v>
      </c>
      <c r="E19" s="204">
        <v>280</v>
      </c>
    </row>
    <row r="20" spans="1:5" ht="17.25" customHeight="1" x14ac:dyDescent="0.25">
      <c r="A20" s="181">
        <v>14</v>
      </c>
      <c r="B20" s="205" t="s">
        <v>148</v>
      </c>
      <c r="C20" s="198">
        <v>1800</v>
      </c>
      <c r="D20" s="199">
        <v>1855</v>
      </c>
      <c r="E20" s="200">
        <v>1855</v>
      </c>
    </row>
    <row r="21" spans="1:5" ht="17.25" customHeight="1" x14ac:dyDescent="0.25">
      <c r="A21" s="181">
        <v>15</v>
      </c>
      <c r="B21" s="205" t="s">
        <v>149</v>
      </c>
      <c r="C21" s="198">
        <v>0</v>
      </c>
      <c r="D21" s="199">
        <v>7447</v>
      </c>
      <c r="E21" s="200">
        <v>7447</v>
      </c>
    </row>
    <row r="22" spans="1:5" ht="17.25" customHeight="1" x14ac:dyDescent="0.25">
      <c r="A22" s="181">
        <v>16</v>
      </c>
      <c r="B22" s="205" t="s">
        <v>150</v>
      </c>
      <c r="C22" s="206">
        <f>SUM(C9:C21)</f>
        <v>109042</v>
      </c>
      <c r="D22" s="207">
        <f>SUM(D9:D21)</f>
        <v>120634</v>
      </c>
      <c r="E22" s="208">
        <f>SUM(E9:E21)</f>
        <v>120634</v>
      </c>
    </row>
    <row r="23" spans="1:5" ht="15.75" customHeight="1" x14ac:dyDescent="0.25">
      <c r="A23" s="181">
        <v>17</v>
      </c>
      <c r="B23" s="209" t="s">
        <v>76</v>
      </c>
      <c r="C23" s="210"/>
      <c r="D23" s="211"/>
      <c r="E23" s="212"/>
    </row>
    <row r="24" spans="1:5" ht="17.100000000000001" customHeight="1" x14ac:dyDescent="0.25">
      <c r="A24" s="181">
        <v>18</v>
      </c>
      <c r="B24" s="205" t="s">
        <v>151</v>
      </c>
      <c r="C24" s="202">
        <v>0</v>
      </c>
      <c r="D24" s="203">
        <v>0</v>
      </c>
      <c r="E24" s="204">
        <v>0</v>
      </c>
    </row>
    <row r="25" spans="1:5" ht="17.100000000000001" customHeight="1" x14ac:dyDescent="0.25">
      <c r="A25" s="181">
        <v>19</v>
      </c>
      <c r="B25" s="205" t="s">
        <v>152</v>
      </c>
      <c r="C25" s="202">
        <v>1460</v>
      </c>
      <c r="D25" s="203">
        <v>1460</v>
      </c>
      <c r="E25" s="204">
        <v>1543</v>
      </c>
    </row>
    <row r="26" spans="1:5" ht="17.100000000000001" customHeight="1" x14ac:dyDescent="0.25">
      <c r="A26" s="181">
        <v>20</v>
      </c>
      <c r="B26" s="205" t="s">
        <v>153</v>
      </c>
      <c r="C26" s="202">
        <v>65000</v>
      </c>
      <c r="D26" s="203">
        <v>65000</v>
      </c>
      <c r="E26" s="204">
        <v>69786</v>
      </c>
    </row>
    <row r="27" spans="1:5" ht="17.100000000000001" customHeight="1" x14ac:dyDescent="0.25">
      <c r="A27" s="181">
        <v>21</v>
      </c>
      <c r="B27" s="205" t="s">
        <v>154</v>
      </c>
      <c r="C27" s="202">
        <v>0</v>
      </c>
      <c r="D27" s="203">
        <v>0</v>
      </c>
      <c r="E27" s="204">
        <v>110</v>
      </c>
    </row>
    <row r="28" spans="1:5" ht="17.100000000000001" customHeight="1" x14ac:dyDescent="0.25">
      <c r="A28" s="181">
        <v>22</v>
      </c>
      <c r="B28" s="205" t="s">
        <v>66</v>
      </c>
      <c r="C28" s="202">
        <v>5800</v>
      </c>
      <c r="D28" s="203">
        <v>5800</v>
      </c>
      <c r="E28" s="204">
        <v>4504</v>
      </c>
    </row>
    <row r="29" spans="1:5" ht="17.100000000000001" customHeight="1" x14ac:dyDescent="0.25">
      <c r="A29" s="181">
        <v>23</v>
      </c>
      <c r="B29" s="205" t="s">
        <v>155</v>
      </c>
      <c r="C29" s="202">
        <v>600</v>
      </c>
      <c r="D29" s="203">
        <v>600</v>
      </c>
      <c r="E29" s="204">
        <v>112</v>
      </c>
    </row>
    <row r="30" spans="1:5" ht="17.100000000000001" customHeight="1" x14ac:dyDescent="0.25">
      <c r="A30" s="181">
        <v>24</v>
      </c>
      <c r="B30" s="205" t="s">
        <v>156</v>
      </c>
      <c r="C30" s="202">
        <v>200</v>
      </c>
      <c r="D30" s="203">
        <v>200</v>
      </c>
      <c r="E30" s="204">
        <v>0</v>
      </c>
    </row>
    <row r="31" spans="1:5" ht="17.100000000000001" customHeight="1" x14ac:dyDescent="0.25">
      <c r="A31" s="181">
        <v>25</v>
      </c>
      <c r="B31" s="205" t="s">
        <v>59</v>
      </c>
      <c r="C31" s="202">
        <v>35</v>
      </c>
      <c r="D31" s="203">
        <v>35</v>
      </c>
      <c r="E31" s="204">
        <v>777</v>
      </c>
    </row>
    <row r="32" spans="1:5" ht="17.100000000000001" customHeight="1" x14ac:dyDescent="0.25">
      <c r="A32" s="181">
        <v>26</v>
      </c>
      <c r="B32" s="205" t="s">
        <v>157</v>
      </c>
      <c r="C32" s="202">
        <f>1700+341</f>
        <v>2041</v>
      </c>
      <c r="D32" s="203">
        <f>1700+341</f>
        <v>2041</v>
      </c>
      <c r="E32" s="204">
        <v>2086</v>
      </c>
    </row>
    <row r="33" spans="1:5" ht="17.100000000000001" customHeight="1" x14ac:dyDescent="0.25">
      <c r="A33" s="181">
        <v>27</v>
      </c>
      <c r="B33" s="205" t="s">
        <v>60</v>
      </c>
      <c r="C33" s="202">
        <v>700</v>
      </c>
      <c r="D33" s="203">
        <v>700</v>
      </c>
      <c r="E33" s="204">
        <v>2</v>
      </c>
    </row>
    <row r="34" spans="1:5" x14ac:dyDescent="0.25">
      <c r="A34" s="181">
        <v>28</v>
      </c>
      <c r="B34" s="197" t="s">
        <v>158</v>
      </c>
      <c r="C34" s="202">
        <f>200</f>
        <v>200</v>
      </c>
      <c r="D34" s="203">
        <f>200</f>
        <v>200</v>
      </c>
      <c r="E34" s="204">
        <f>433+10500+335+60-810</f>
        <v>10518</v>
      </c>
    </row>
    <row r="35" spans="1:5" x14ac:dyDescent="0.25">
      <c r="A35" s="181">
        <v>29</v>
      </c>
      <c r="B35" s="197" t="s">
        <v>159</v>
      </c>
      <c r="C35" s="202">
        <v>3836</v>
      </c>
      <c r="D35" s="203">
        <v>3836</v>
      </c>
      <c r="E35" s="204">
        <v>3134</v>
      </c>
    </row>
    <row r="36" spans="1:5" x14ac:dyDescent="0.25">
      <c r="A36" s="181">
        <v>30</v>
      </c>
      <c r="B36" s="197" t="s">
        <v>63</v>
      </c>
      <c r="C36" s="202">
        <v>752</v>
      </c>
      <c r="D36" s="203">
        <v>752</v>
      </c>
      <c r="E36" s="204">
        <v>1629</v>
      </c>
    </row>
    <row r="37" spans="1:5" x14ac:dyDescent="0.25">
      <c r="A37" s="181">
        <v>31</v>
      </c>
      <c r="B37" s="182" t="s">
        <v>160</v>
      </c>
      <c r="C37" s="206">
        <f>SUM(C24:C36)</f>
        <v>80624</v>
      </c>
      <c r="D37" s="207">
        <f>SUM(D24:D36)</f>
        <v>80624</v>
      </c>
      <c r="E37" s="208">
        <f>SUM(E24:E36)</f>
        <v>94201</v>
      </c>
    </row>
    <row r="38" spans="1:5" s="104" customFormat="1" x14ac:dyDescent="0.25">
      <c r="A38" s="181">
        <v>32</v>
      </c>
      <c r="B38" s="213" t="s">
        <v>161</v>
      </c>
      <c r="C38" s="202">
        <v>4168</v>
      </c>
      <c r="D38" s="203">
        <v>4168</v>
      </c>
      <c r="E38" s="204">
        <v>4555</v>
      </c>
    </row>
    <row r="39" spans="1:5" x14ac:dyDescent="0.25">
      <c r="A39" s="181">
        <v>33</v>
      </c>
      <c r="B39" s="182" t="s">
        <v>162</v>
      </c>
      <c r="C39" s="202">
        <v>91</v>
      </c>
      <c r="D39" s="203">
        <v>91</v>
      </c>
      <c r="E39" s="204">
        <v>91</v>
      </c>
    </row>
    <row r="40" spans="1:5" x14ac:dyDescent="0.25">
      <c r="A40" s="181">
        <v>34</v>
      </c>
      <c r="B40" s="182" t="s">
        <v>163</v>
      </c>
      <c r="C40" s="202">
        <v>12678</v>
      </c>
      <c r="D40" s="203">
        <f>12678</f>
        <v>12678</v>
      </c>
      <c r="E40" s="204">
        <v>4500</v>
      </c>
    </row>
    <row r="41" spans="1:5" x14ac:dyDescent="0.25">
      <c r="A41" s="181">
        <v>35</v>
      </c>
      <c r="B41" s="182" t="s">
        <v>164</v>
      </c>
      <c r="C41" s="202">
        <f>[1]Részletező_Önk!L43+[1]Részletező_Önk!K43</f>
        <v>24415.650999999998</v>
      </c>
      <c r="D41" s="203">
        <f>[1]Részletező_Önk!L43+[1]Részletező_Önk!K43+5949</f>
        <v>30364.650999999998</v>
      </c>
      <c r="E41" s="204">
        <v>23969</v>
      </c>
    </row>
    <row r="42" spans="1:5" x14ac:dyDescent="0.25">
      <c r="A42" s="181">
        <v>36</v>
      </c>
      <c r="B42" s="182" t="s">
        <v>165</v>
      </c>
      <c r="C42" s="202">
        <f>4*270</f>
        <v>1080</v>
      </c>
      <c r="D42" s="203">
        <f>4*270</f>
        <v>1080</v>
      </c>
      <c r="E42" s="204">
        <v>810</v>
      </c>
    </row>
    <row r="43" spans="1:5" x14ac:dyDescent="0.25">
      <c r="A43" s="181">
        <v>38</v>
      </c>
      <c r="B43" s="182" t="s">
        <v>166</v>
      </c>
      <c r="C43" s="202">
        <v>1213</v>
      </c>
      <c r="D43" s="203">
        <v>1213</v>
      </c>
      <c r="E43" s="204">
        <v>0</v>
      </c>
    </row>
    <row r="44" spans="1:5" x14ac:dyDescent="0.25">
      <c r="A44" s="181">
        <v>39</v>
      </c>
      <c r="B44" s="182" t="s">
        <v>167</v>
      </c>
      <c r="C44" s="202">
        <f>'[1]8.számú melléklet'!C11+'[1]10.számú melléklet'!C14</f>
        <v>175728</v>
      </c>
      <c r="D44" s="203">
        <f>'[1]8.számú melléklet'!D11+'[1]10.számú melléklet'!F14+'[1]8.számú melléklet'!F11+1</f>
        <v>188820</v>
      </c>
      <c r="E44" s="204">
        <v>105864</v>
      </c>
    </row>
    <row r="45" spans="1:5" x14ac:dyDescent="0.25">
      <c r="A45" s="181">
        <v>40</v>
      </c>
      <c r="B45" s="182" t="s">
        <v>168</v>
      </c>
      <c r="C45" s="202">
        <f>[1]Részletező_Önk!I60</f>
        <v>23504.186000000002</v>
      </c>
      <c r="D45" s="203">
        <f>[1]Részletező_Önk!J60</f>
        <v>23504.186000000002</v>
      </c>
      <c r="E45" s="204">
        <f>23504+4228</f>
        <v>27732</v>
      </c>
    </row>
    <row r="46" spans="1:5" ht="15.75" thickBot="1" x14ac:dyDescent="0.3">
      <c r="A46" s="181">
        <v>41</v>
      </c>
      <c r="B46" s="214" t="s">
        <v>169</v>
      </c>
      <c r="C46" s="215">
        <f>C22+C37+C38+C39+C40+C41+C42+C43+C45+C44</f>
        <v>432543.837</v>
      </c>
      <c r="D46" s="216">
        <f>D22+D37+D38+D39+D40+D41+D42+D43+D45+D44</f>
        <v>463176.837</v>
      </c>
      <c r="E46" s="217">
        <f>E22+E37+E38+E39+E40+E41+E42+E43+E45+E44</f>
        <v>382356</v>
      </c>
    </row>
    <row r="48" spans="1:5" ht="15.75" x14ac:dyDescent="0.25">
      <c r="B48" s="218"/>
      <c r="C48" s="218"/>
      <c r="D48" s="218"/>
      <c r="E48" s="218"/>
    </row>
    <row r="49" spans="2:2" x14ac:dyDescent="0.25">
      <c r="B49" s="131"/>
    </row>
    <row r="50" spans="2:2" x14ac:dyDescent="0.25">
      <c r="B50" s="219"/>
    </row>
  </sheetData>
  <mergeCells count="2">
    <mergeCell ref="A1:E1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sqref="A1:H1"/>
    </sheetView>
  </sheetViews>
  <sheetFormatPr defaultRowHeight="15" x14ac:dyDescent="0.25"/>
  <cols>
    <col min="5" max="5" width="11" customWidth="1"/>
    <col min="6" max="8" width="18.42578125" customWidth="1"/>
  </cols>
  <sheetData>
    <row r="1" spans="1:8" x14ac:dyDescent="0.25">
      <c r="A1" s="563" t="s">
        <v>558</v>
      </c>
      <c r="B1" s="563"/>
      <c r="C1" s="563"/>
      <c r="D1" s="563"/>
      <c r="E1" s="563"/>
      <c r="F1" s="563"/>
      <c r="G1" s="566"/>
      <c r="H1" s="566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563" t="s">
        <v>170</v>
      </c>
      <c r="B3" s="563"/>
      <c r="C3" s="563"/>
      <c r="D3" s="563"/>
      <c r="E3" s="563"/>
      <c r="F3" s="563"/>
      <c r="G3" s="566"/>
      <c r="H3" s="566"/>
    </row>
    <row r="4" spans="1:8" x14ac:dyDescent="0.25">
      <c r="A4" s="605"/>
      <c r="B4" s="605"/>
      <c r="C4" s="605"/>
      <c r="D4" s="605"/>
      <c r="E4" s="605"/>
      <c r="F4" s="605"/>
    </row>
    <row r="5" spans="1:8" ht="15.75" thickBot="1" x14ac:dyDescent="0.3">
      <c r="A5" s="74"/>
      <c r="B5" s="74"/>
      <c r="C5" s="131"/>
      <c r="D5" s="74"/>
      <c r="E5" s="74"/>
      <c r="F5" s="74"/>
      <c r="G5" s="74"/>
      <c r="H5" s="74" t="s">
        <v>1</v>
      </c>
    </row>
    <row r="6" spans="1:8" x14ac:dyDescent="0.25">
      <c r="A6" s="132"/>
      <c r="B6" s="606" t="s">
        <v>2</v>
      </c>
      <c r="C6" s="606"/>
      <c r="D6" s="606"/>
      <c r="E6" s="606"/>
      <c r="F6" s="133" t="s">
        <v>3</v>
      </c>
      <c r="G6" s="134" t="s">
        <v>4</v>
      </c>
      <c r="H6" s="135" t="s">
        <v>5</v>
      </c>
    </row>
    <row r="7" spans="1:8" ht="15" customHeight="1" x14ac:dyDescent="0.25">
      <c r="A7" s="163" t="s">
        <v>14</v>
      </c>
      <c r="B7" s="640" t="s">
        <v>104</v>
      </c>
      <c r="C7" s="640"/>
      <c r="D7" s="640"/>
      <c r="E7" s="640"/>
      <c r="F7" s="602" t="s">
        <v>52</v>
      </c>
      <c r="G7" s="641" t="s">
        <v>53</v>
      </c>
      <c r="H7" s="643" t="s">
        <v>54</v>
      </c>
    </row>
    <row r="8" spans="1:8" ht="15.75" customHeight="1" x14ac:dyDescent="0.25">
      <c r="A8" s="220">
        <v>1</v>
      </c>
      <c r="B8" s="598" t="s">
        <v>51</v>
      </c>
      <c r="C8" s="598"/>
      <c r="D8" s="598"/>
      <c r="E8" s="598"/>
      <c r="F8" s="629"/>
      <c r="G8" s="642"/>
      <c r="H8" s="644"/>
    </row>
    <row r="9" spans="1:8" ht="30.75" customHeight="1" x14ac:dyDescent="0.25">
      <c r="A9" s="221">
        <v>2</v>
      </c>
      <c r="B9" s="645" t="s">
        <v>171</v>
      </c>
      <c r="C9" s="645"/>
      <c r="D9" s="645"/>
      <c r="E9" s="645"/>
      <c r="F9" s="222">
        <f>[1]Részletező_Közös!F60</f>
        <v>51907.199999999997</v>
      </c>
      <c r="G9" s="223">
        <f>[1]Részletező_Közös!G60</f>
        <v>52799.685999999994</v>
      </c>
      <c r="H9" s="224">
        <f>[1]Részletező_Közös!J42-[1]Részletező_Közös!E60</f>
        <v>61403.045000000006</v>
      </c>
    </row>
    <row r="10" spans="1:8" x14ac:dyDescent="0.25">
      <c r="A10" s="21">
        <v>3</v>
      </c>
      <c r="B10" s="638" t="s">
        <v>116</v>
      </c>
      <c r="C10" s="646"/>
      <c r="D10" s="646"/>
      <c r="E10" s="647"/>
      <c r="F10" s="160">
        <f>SUM(F9)</f>
        <v>51907.199999999997</v>
      </c>
      <c r="G10" s="161">
        <f>SUM(G9)</f>
        <v>52799.685999999994</v>
      </c>
      <c r="H10" s="162">
        <f>SUM(H9)</f>
        <v>61403.045000000006</v>
      </c>
    </row>
    <row r="11" spans="1:8" ht="30.75" customHeight="1" x14ac:dyDescent="0.25">
      <c r="A11" s="220">
        <v>4</v>
      </c>
      <c r="B11" s="648" t="s">
        <v>172</v>
      </c>
      <c r="C11" s="649"/>
      <c r="D11" s="649"/>
      <c r="E11" s="650"/>
      <c r="F11" s="225"/>
      <c r="G11" s="226"/>
      <c r="H11" s="227"/>
    </row>
    <row r="12" spans="1:8" x14ac:dyDescent="0.25">
      <c r="A12" s="21">
        <v>5</v>
      </c>
      <c r="B12" s="631" t="s">
        <v>118</v>
      </c>
      <c r="C12" s="631"/>
      <c r="D12" s="631"/>
      <c r="E12" s="631"/>
      <c r="F12" s="151">
        <f>[1]Részletező_Közös!D60</f>
        <v>208.727</v>
      </c>
      <c r="G12" s="152">
        <f>[1]Részletező_Közös!E60</f>
        <v>208.727</v>
      </c>
      <c r="H12" s="153">
        <v>209</v>
      </c>
    </row>
    <row r="13" spans="1:8" x14ac:dyDescent="0.25">
      <c r="A13" s="150">
        <v>6</v>
      </c>
      <c r="B13" s="638" t="s">
        <v>173</v>
      </c>
      <c r="C13" s="646"/>
      <c r="D13" s="646"/>
      <c r="E13" s="647"/>
      <c r="F13" s="154">
        <f>F10+F12</f>
        <v>52115.926999999996</v>
      </c>
      <c r="G13" s="155">
        <f>G10+G12</f>
        <v>53008.412999999993</v>
      </c>
      <c r="H13" s="156">
        <f>H10+H12</f>
        <v>61612.045000000006</v>
      </c>
    </row>
    <row r="14" spans="1:8" x14ac:dyDescent="0.25">
      <c r="A14" s="627">
        <v>7</v>
      </c>
      <c r="B14" s="607" t="s">
        <v>120</v>
      </c>
      <c r="C14" s="607"/>
      <c r="D14" s="607"/>
      <c r="E14" s="607"/>
      <c r="F14" s="617"/>
      <c r="G14" s="226"/>
      <c r="H14" s="623"/>
    </row>
    <row r="15" spans="1:8" x14ac:dyDescent="0.25">
      <c r="A15" s="627"/>
      <c r="B15" s="607"/>
      <c r="C15" s="607"/>
      <c r="D15" s="607"/>
      <c r="E15" s="607"/>
      <c r="F15" s="651"/>
      <c r="G15" s="228"/>
      <c r="H15" s="653"/>
    </row>
    <row r="16" spans="1:8" x14ac:dyDescent="0.25">
      <c r="A16" s="627"/>
      <c r="B16" s="607"/>
      <c r="C16" s="607"/>
      <c r="D16" s="607"/>
      <c r="E16" s="607"/>
      <c r="F16" s="652"/>
      <c r="G16" s="229"/>
      <c r="H16" s="654"/>
    </row>
    <row r="17" spans="1:8" x14ac:dyDescent="0.25">
      <c r="A17" s="21">
        <v>8</v>
      </c>
      <c r="B17" s="608" t="s">
        <v>88</v>
      </c>
      <c r="C17" s="608"/>
      <c r="D17" s="608"/>
      <c r="E17" s="608"/>
      <c r="F17" s="140">
        <f>[1]Részletező_Közös!H7</f>
        <v>35890.574999999997</v>
      </c>
      <c r="G17" s="141">
        <f>[1]Részletező_Közös!I7</f>
        <v>36637.425000000003</v>
      </c>
      <c r="H17" s="142">
        <f>[1]Részletező_Közös!J7</f>
        <v>43930.981999999996</v>
      </c>
    </row>
    <row r="18" spans="1:8" x14ac:dyDescent="0.25">
      <c r="A18" s="21">
        <v>9</v>
      </c>
      <c r="B18" s="608" t="s">
        <v>121</v>
      </c>
      <c r="C18" s="608"/>
      <c r="D18" s="608"/>
      <c r="E18" s="608"/>
      <c r="F18" s="140">
        <f>[1]Részletező_Közös!H10</f>
        <v>6998.6621249999998</v>
      </c>
      <c r="G18" s="141">
        <f>[1]Részletező_Közös!I10</f>
        <v>7144.2978750000011</v>
      </c>
      <c r="H18" s="142">
        <f>[1]Részletező_Közös!J10</f>
        <v>8369.6299999999992</v>
      </c>
    </row>
    <row r="19" spans="1:8" x14ac:dyDescent="0.25">
      <c r="A19" s="21">
        <v>10</v>
      </c>
      <c r="B19" s="608" t="s">
        <v>174</v>
      </c>
      <c r="C19" s="608"/>
      <c r="D19" s="608"/>
      <c r="E19" s="608"/>
      <c r="F19" s="140">
        <f>[1]Részletező_Közös!D12</f>
        <v>1883.69</v>
      </c>
      <c r="G19" s="141">
        <f>[1]Részletező_Közös!E12</f>
        <v>1883.69</v>
      </c>
      <c r="H19" s="142">
        <f>[1]Részletező_Közös!J12</f>
        <v>1747.5989999999999</v>
      </c>
    </row>
    <row r="20" spans="1:8" x14ac:dyDescent="0.25">
      <c r="A20" s="21">
        <v>11</v>
      </c>
      <c r="B20" s="608" t="s">
        <v>59</v>
      </c>
      <c r="C20" s="608"/>
      <c r="D20" s="608"/>
      <c r="E20" s="608"/>
      <c r="F20" s="140">
        <f>[1]Részletező_Közös!D16+[1]Részletező_Közös!D19</f>
        <v>4059</v>
      </c>
      <c r="G20" s="141">
        <f>[1]Részletező_Közös!E16+[1]Részletező_Közös!E19</f>
        <v>4059</v>
      </c>
      <c r="H20" s="142">
        <f>[1]Részletező_Közös!J16+[1]Részletező_Közös!J19</f>
        <v>4137.9369999999999</v>
      </c>
    </row>
    <row r="21" spans="1:8" x14ac:dyDescent="0.25">
      <c r="A21" s="21">
        <v>12</v>
      </c>
      <c r="B21" s="608" t="s">
        <v>175</v>
      </c>
      <c r="C21" s="608"/>
      <c r="D21" s="608"/>
      <c r="E21" s="608"/>
      <c r="F21" s="140">
        <f>[1]Részletező_Közös!D27</f>
        <v>2000</v>
      </c>
      <c r="G21" s="141">
        <f>[1]Részletező_Közös!E27</f>
        <v>2000</v>
      </c>
      <c r="H21" s="142">
        <f>[1]Részletező_Közös!J27</f>
        <v>1781.5150000000001</v>
      </c>
    </row>
    <row r="22" spans="1:8" x14ac:dyDescent="0.25">
      <c r="A22" s="21">
        <v>13</v>
      </c>
      <c r="B22" s="608" t="s">
        <v>176</v>
      </c>
      <c r="C22" s="608"/>
      <c r="D22" s="608"/>
      <c r="E22" s="608"/>
      <c r="F22" s="140">
        <f>[1]Részletező_Közös!D31</f>
        <v>1284</v>
      </c>
      <c r="G22" s="141">
        <f>[1]Részletező_Közös!E31</f>
        <v>1284</v>
      </c>
      <c r="H22" s="142">
        <f>[1]Részletező_Közös!J30</f>
        <v>1389.348</v>
      </c>
    </row>
    <row r="23" spans="1:8" x14ac:dyDescent="0.25">
      <c r="A23" s="146">
        <v>14</v>
      </c>
      <c r="B23" s="626" t="s">
        <v>125</v>
      </c>
      <c r="C23" s="626"/>
      <c r="D23" s="626"/>
      <c r="E23" s="626"/>
      <c r="F23" s="154">
        <f>SUM(F17:F22)</f>
        <v>52115.927125000002</v>
      </c>
      <c r="G23" s="155">
        <f>SUM(G17:G22)</f>
        <v>53008.412875000009</v>
      </c>
      <c r="H23" s="156">
        <f>SUM(H17:H22)</f>
        <v>61357.010999999991</v>
      </c>
    </row>
    <row r="24" spans="1:8" x14ac:dyDescent="0.25">
      <c r="A24" s="627">
        <v>15</v>
      </c>
      <c r="B24" s="607" t="s">
        <v>120</v>
      </c>
      <c r="C24" s="607"/>
      <c r="D24" s="607"/>
      <c r="E24" s="607"/>
      <c r="F24" s="617"/>
      <c r="G24" s="226"/>
      <c r="H24" s="623"/>
    </row>
    <row r="25" spans="1:8" x14ac:dyDescent="0.25">
      <c r="A25" s="627"/>
      <c r="B25" s="607"/>
      <c r="C25" s="607"/>
      <c r="D25" s="607"/>
      <c r="E25" s="607"/>
      <c r="F25" s="652"/>
      <c r="G25" s="229"/>
      <c r="H25" s="654"/>
    </row>
    <row r="26" spans="1:8" x14ac:dyDescent="0.25">
      <c r="A26" s="21">
        <v>16</v>
      </c>
      <c r="B26" s="230" t="s">
        <v>177</v>
      </c>
      <c r="C26" s="24"/>
      <c r="D26" s="165"/>
      <c r="E26" s="24"/>
      <c r="F26" s="231">
        <v>0</v>
      </c>
      <c r="G26" s="232">
        <v>0</v>
      </c>
      <c r="H26" s="233">
        <v>0</v>
      </c>
    </row>
    <row r="27" spans="1:8" x14ac:dyDescent="0.25">
      <c r="A27" s="21">
        <v>17</v>
      </c>
      <c r="B27" s="655" t="s">
        <v>127</v>
      </c>
      <c r="C27" s="656"/>
      <c r="D27" s="656"/>
      <c r="E27" s="656"/>
      <c r="F27" s="234">
        <v>0</v>
      </c>
      <c r="G27" s="235">
        <v>0</v>
      </c>
      <c r="H27" s="236">
        <v>0</v>
      </c>
    </row>
    <row r="28" spans="1:8" x14ac:dyDescent="0.25">
      <c r="A28" s="21">
        <v>18</v>
      </c>
      <c r="B28" s="632" t="s">
        <v>33</v>
      </c>
      <c r="C28" s="656"/>
      <c r="D28" s="656"/>
      <c r="E28" s="656"/>
      <c r="F28" s="234">
        <v>0</v>
      </c>
      <c r="G28" s="235">
        <v>0</v>
      </c>
      <c r="H28" s="236">
        <v>0</v>
      </c>
    </row>
    <row r="29" spans="1:8" x14ac:dyDescent="0.25">
      <c r="A29" s="21">
        <v>19</v>
      </c>
      <c r="B29" s="632" t="s">
        <v>178</v>
      </c>
      <c r="C29" s="656"/>
      <c r="D29" s="656"/>
      <c r="E29" s="656"/>
      <c r="F29" s="154">
        <v>0</v>
      </c>
      <c r="G29" s="155">
        <v>0</v>
      </c>
      <c r="H29" s="156">
        <v>0</v>
      </c>
    </row>
    <row r="30" spans="1:8" ht="15.75" thickBot="1" x14ac:dyDescent="0.3">
      <c r="A30" s="62">
        <v>20</v>
      </c>
      <c r="B30" s="657" t="s">
        <v>179</v>
      </c>
      <c r="C30" s="658"/>
      <c r="D30" s="658"/>
      <c r="E30" s="658"/>
      <c r="F30" s="237">
        <v>9</v>
      </c>
      <c r="G30" s="238">
        <v>9</v>
      </c>
      <c r="H30" s="239">
        <v>9</v>
      </c>
    </row>
    <row r="31" spans="1:8" x14ac:dyDescent="0.25">
      <c r="A31" s="240"/>
      <c r="B31" s="240"/>
      <c r="C31" s="240"/>
      <c r="D31" s="240"/>
      <c r="E31" s="240"/>
      <c r="F31" s="240"/>
      <c r="G31" s="240"/>
      <c r="H31" s="240"/>
    </row>
  </sheetData>
  <mergeCells count="33">
    <mergeCell ref="H24:H25"/>
    <mergeCell ref="B27:E27"/>
    <mergeCell ref="B28:E28"/>
    <mergeCell ref="B29:E29"/>
    <mergeCell ref="B30:E30"/>
    <mergeCell ref="F24:F25"/>
    <mergeCell ref="B21:E21"/>
    <mergeCell ref="B22:E22"/>
    <mergeCell ref="B23:E23"/>
    <mergeCell ref="A24:A25"/>
    <mergeCell ref="B24:E25"/>
    <mergeCell ref="B20:E20"/>
    <mergeCell ref="B9:E9"/>
    <mergeCell ref="B10:E10"/>
    <mergeCell ref="B11:E11"/>
    <mergeCell ref="B12:E12"/>
    <mergeCell ref="B13:E13"/>
    <mergeCell ref="B17:E17"/>
    <mergeCell ref="B18:E18"/>
    <mergeCell ref="B19:E19"/>
    <mergeCell ref="A14:A16"/>
    <mergeCell ref="B14:E16"/>
    <mergeCell ref="A1:H1"/>
    <mergeCell ref="A3:H3"/>
    <mergeCell ref="A4:F4"/>
    <mergeCell ref="B6:E6"/>
    <mergeCell ref="B7:E7"/>
    <mergeCell ref="F7:F8"/>
    <mergeCell ref="G7:G8"/>
    <mergeCell ref="H7:H8"/>
    <mergeCell ref="B8:E8"/>
    <mergeCell ref="F14:F16"/>
    <mergeCell ref="H14:H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3"/>
  <sheetViews>
    <sheetView workbookViewId="0">
      <selection activeCell="A2" sqref="A2:G2"/>
    </sheetView>
  </sheetViews>
  <sheetFormatPr defaultRowHeight="15" x14ac:dyDescent="0.25"/>
  <cols>
    <col min="1" max="1" width="5.42578125" customWidth="1"/>
    <col min="3" max="3" width="35.5703125" customWidth="1"/>
    <col min="4" max="6" width="14.28515625" customWidth="1"/>
    <col min="7" max="7" width="12.7109375" style="299" customWidth="1"/>
    <col min="8" max="8" width="28.5703125" customWidth="1"/>
    <col min="9" max="9" width="16.85546875" customWidth="1"/>
  </cols>
  <sheetData>
    <row r="1" spans="1:7" x14ac:dyDescent="0.25">
      <c r="B1" s="104"/>
      <c r="C1" s="104"/>
      <c r="D1" s="104"/>
      <c r="E1" s="104"/>
      <c r="F1" s="104"/>
      <c r="G1" s="241"/>
    </row>
    <row r="2" spans="1:7" x14ac:dyDescent="0.25">
      <c r="A2" s="661" t="s">
        <v>557</v>
      </c>
      <c r="B2" s="564"/>
      <c r="C2" s="564"/>
      <c r="D2" s="564"/>
      <c r="E2" s="564"/>
      <c r="F2" s="564"/>
      <c r="G2" s="564"/>
    </row>
    <row r="3" spans="1:7" x14ac:dyDescent="0.25">
      <c r="A3" s="661" t="s">
        <v>180</v>
      </c>
      <c r="B3" s="564"/>
      <c r="C3" s="564"/>
      <c r="D3" s="564"/>
      <c r="E3" s="564"/>
      <c r="F3" s="564"/>
      <c r="G3" s="564"/>
    </row>
    <row r="4" spans="1:7" x14ac:dyDescent="0.25">
      <c r="A4" s="661" t="s">
        <v>181</v>
      </c>
      <c r="B4" s="564"/>
      <c r="C4" s="564"/>
      <c r="D4" s="564"/>
      <c r="E4" s="564"/>
      <c r="F4" s="564"/>
      <c r="G4" s="564"/>
    </row>
    <row r="5" spans="1:7" x14ac:dyDescent="0.25">
      <c r="A5" s="2"/>
      <c r="B5" s="242"/>
      <c r="C5" s="243"/>
      <c r="D5" s="243"/>
      <c r="E5" s="243"/>
      <c r="F5" s="243"/>
      <c r="G5" s="244"/>
    </row>
    <row r="6" spans="1:7" x14ac:dyDescent="0.25">
      <c r="A6" s="2"/>
      <c r="B6" s="242" t="s">
        <v>182</v>
      </c>
      <c r="C6" s="243"/>
      <c r="D6" s="243"/>
      <c r="E6" s="243"/>
      <c r="F6" s="243"/>
      <c r="G6" s="244"/>
    </row>
    <row r="7" spans="1:7" x14ac:dyDescent="0.25">
      <c r="A7" s="245"/>
      <c r="B7" s="662" t="s">
        <v>2</v>
      </c>
      <c r="C7" s="663"/>
      <c r="D7" s="246" t="s">
        <v>3</v>
      </c>
      <c r="E7" s="246" t="s">
        <v>4</v>
      </c>
      <c r="F7" s="246" t="s">
        <v>5</v>
      </c>
      <c r="G7" s="247" t="s">
        <v>6</v>
      </c>
    </row>
    <row r="8" spans="1:7" x14ac:dyDescent="0.25">
      <c r="A8" s="664" t="s">
        <v>134</v>
      </c>
      <c r="B8" s="666" t="s">
        <v>183</v>
      </c>
      <c r="C8" s="667"/>
      <c r="D8" s="670" t="s">
        <v>52</v>
      </c>
      <c r="E8" s="670" t="s">
        <v>53</v>
      </c>
      <c r="F8" s="670" t="s">
        <v>13</v>
      </c>
      <c r="G8" s="672" t="s">
        <v>184</v>
      </c>
    </row>
    <row r="9" spans="1:7" ht="15.75" thickBot="1" x14ac:dyDescent="0.3">
      <c r="A9" s="665"/>
      <c r="B9" s="668"/>
      <c r="C9" s="669"/>
      <c r="D9" s="671"/>
      <c r="E9" s="671"/>
      <c r="F9" s="671"/>
      <c r="G9" s="673"/>
    </row>
    <row r="10" spans="1:7" x14ac:dyDescent="0.25">
      <c r="A10" s="248">
        <v>1</v>
      </c>
      <c r="B10" s="249" t="s">
        <v>185</v>
      </c>
      <c r="C10" s="249"/>
      <c r="D10" s="250"/>
      <c r="E10" s="250"/>
      <c r="F10" s="250"/>
      <c r="G10" s="251"/>
    </row>
    <row r="11" spans="1:7" ht="22.5" x14ac:dyDescent="0.25">
      <c r="A11" s="248">
        <v>2</v>
      </c>
      <c r="B11" s="249"/>
      <c r="C11" s="252" t="s">
        <v>186</v>
      </c>
      <c r="D11" s="253">
        <f>[1]Részletező_Önk!D7</f>
        <v>8830.9249999999993</v>
      </c>
      <c r="E11" s="253">
        <f>[1]Részletező_Önk!D7</f>
        <v>8830.9249999999993</v>
      </c>
      <c r="F11" s="253">
        <v>15634</v>
      </c>
      <c r="G11" s="254">
        <f>[1]Részletező_Önk!D4</f>
        <v>2</v>
      </c>
    </row>
    <row r="12" spans="1:7" x14ac:dyDescent="0.25">
      <c r="A12" s="248">
        <v>3</v>
      </c>
      <c r="B12" s="249"/>
      <c r="C12" s="252" t="s">
        <v>187</v>
      </c>
      <c r="D12" s="253">
        <f>[1]Részletező_Önk!E7</f>
        <v>0</v>
      </c>
      <c r="E12" s="253">
        <f>[1]Részletező_Önk!E7</f>
        <v>0</v>
      </c>
      <c r="F12" s="253">
        <v>0</v>
      </c>
      <c r="G12" s="254">
        <f>[1]Részletező_Önk!E4</f>
        <v>0</v>
      </c>
    </row>
    <row r="13" spans="1:7" ht="22.5" x14ac:dyDescent="0.25">
      <c r="A13" s="248">
        <v>4</v>
      </c>
      <c r="B13" s="249"/>
      <c r="C13" s="252" t="s">
        <v>188</v>
      </c>
      <c r="D13" s="253">
        <f>[1]Részletező_Önk!F7</f>
        <v>2886.4</v>
      </c>
      <c r="E13" s="253">
        <f>[1]Részletező_Önk!G7</f>
        <v>2886.4</v>
      </c>
      <c r="F13" s="253">
        <f>[1]Részletező_Önk!H7</f>
        <v>0</v>
      </c>
      <c r="G13" s="254">
        <f>[1]Részletező_Önk!F4</f>
        <v>1</v>
      </c>
    </row>
    <row r="14" spans="1:7" x14ac:dyDescent="0.25">
      <c r="A14" s="248">
        <v>5</v>
      </c>
      <c r="B14" s="249"/>
      <c r="C14" s="255" t="s">
        <v>189</v>
      </c>
      <c r="D14" s="253">
        <f>[1]Részletező_Önk!M7</f>
        <v>0</v>
      </c>
      <c r="E14" s="253">
        <f>[1]Részletező_Önk!M7</f>
        <v>0</v>
      </c>
      <c r="F14" s="253">
        <v>0</v>
      </c>
      <c r="G14" s="254">
        <f>[1]Részletező_Önk!M4</f>
        <v>0</v>
      </c>
    </row>
    <row r="15" spans="1:7" x14ac:dyDescent="0.25">
      <c r="A15" s="248">
        <v>6</v>
      </c>
      <c r="B15" s="249"/>
      <c r="C15" s="249" t="str">
        <f>[1]Részletező_Önk!N1</f>
        <v>Zöldterület-kezelés</v>
      </c>
      <c r="D15" s="253">
        <f>[1]Részletező_Önk!N7</f>
        <v>1777</v>
      </c>
      <c r="E15" s="253">
        <f>[1]Részletező_Önk!N7</f>
        <v>1777</v>
      </c>
      <c r="F15" s="253">
        <v>0</v>
      </c>
      <c r="G15" s="254">
        <f>[1]Részletező_Önk!N4</f>
        <v>1</v>
      </c>
    </row>
    <row r="16" spans="1:7" x14ac:dyDescent="0.25">
      <c r="A16" s="248">
        <v>7</v>
      </c>
      <c r="B16" s="249"/>
      <c r="C16" s="256" t="str">
        <f>[1]Részletező_Önk!O1</f>
        <v xml:space="preserve">Váors, községszolgáltatási egyéb szolgáltatások </v>
      </c>
      <c r="D16" s="253">
        <f>[1]Részletező_Önk!O7</f>
        <v>1262.75</v>
      </c>
      <c r="E16" s="253">
        <f>[1]Részletező_Önk!O7</f>
        <v>1262.75</v>
      </c>
      <c r="F16" s="253">
        <v>6087</v>
      </c>
      <c r="G16" s="254">
        <f>[1]Részletező_Önk!O4</f>
        <v>0.5</v>
      </c>
    </row>
    <row r="17" spans="1:7" x14ac:dyDescent="0.25">
      <c r="A17" s="248">
        <v>8</v>
      </c>
      <c r="B17" s="249"/>
      <c r="C17" s="256" t="str">
        <f>[1]Részletező_Önk!P1</f>
        <v xml:space="preserve">Család és nővédelmi egészségügyi gondozás </v>
      </c>
      <c r="D17" s="253">
        <f>[1]Részletező_Önk!P7</f>
        <v>1433.5</v>
      </c>
      <c r="E17" s="253">
        <f>[1]Részletező_Önk!P7</f>
        <v>1433.5</v>
      </c>
      <c r="F17" s="253">
        <v>2431</v>
      </c>
      <c r="G17" s="254">
        <f>[1]Részletező_Önk!P4</f>
        <v>1</v>
      </c>
    </row>
    <row r="18" spans="1:7" x14ac:dyDescent="0.25">
      <c r="A18" s="248">
        <v>9</v>
      </c>
      <c r="B18" s="249"/>
      <c r="C18" s="256" t="str">
        <f>[1]Részletező_Önk!Q1</f>
        <v>Sportlétesítmények, edzőtáborok működtetési és fejlesztése</v>
      </c>
      <c r="D18" s="253">
        <f>[1]Részletező_Önk!Q7</f>
        <v>0</v>
      </c>
      <c r="E18" s="253">
        <f>[1]Részletező_Önk!Q7</f>
        <v>0</v>
      </c>
      <c r="F18" s="253">
        <v>0</v>
      </c>
      <c r="G18" s="254">
        <f>[1]Részletező_Önk!Q4</f>
        <v>0</v>
      </c>
    </row>
    <row r="19" spans="1:7" x14ac:dyDescent="0.25">
      <c r="A19" s="248">
        <v>10</v>
      </c>
      <c r="B19" s="249"/>
      <c r="C19" s="256" t="str">
        <f>[1]Részletező_Önk!R1</f>
        <v xml:space="preserve">Könyvtári szolgáltatások </v>
      </c>
      <c r="D19" s="253">
        <f>[1]Részletező_Önk!R7</f>
        <v>1262.75</v>
      </c>
      <c r="E19" s="253">
        <f>[1]Részletező_Önk!R7</f>
        <v>1262.75</v>
      </c>
      <c r="F19" s="253">
        <v>1526</v>
      </c>
      <c r="G19" s="254">
        <f>[1]Részletező_Önk!R4</f>
        <v>0.5</v>
      </c>
    </row>
    <row r="20" spans="1:7" ht="23.25" x14ac:dyDescent="0.25">
      <c r="A20" s="248">
        <v>11</v>
      </c>
      <c r="B20" s="249"/>
      <c r="C20" s="257" t="str">
        <f>[1]Részletező_Önk!S1</f>
        <v>Közművelődés-hagyományos közösségi kulturális értékek gondozása</v>
      </c>
      <c r="D20" s="253">
        <f>[1]Részletező_Önk!S7</f>
        <v>3000</v>
      </c>
      <c r="E20" s="253">
        <f>[1]Részletező_Önk!S7</f>
        <v>3000</v>
      </c>
      <c r="F20" s="253">
        <v>3150</v>
      </c>
      <c r="G20" s="254">
        <f>[1]Részletező_Önk!S4</f>
        <v>1</v>
      </c>
    </row>
    <row r="21" spans="1:7" x14ac:dyDescent="0.25">
      <c r="A21" s="248">
        <v>12</v>
      </c>
      <c r="B21" s="249"/>
      <c r="C21" s="258" t="str">
        <f>[1]Részletező_Önk!W1</f>
        <v xml:space="preserve">Szociális étkeztetés szociális konyhán </v>
      </c>
      <c r="D21" s="253">
        <f>[1]Részletező_Önk!W7</f>
        <v>0</v>
      </c>
      <c r="E21" s="253">
        <f>[1]Részletező_Önk!W7</f>
        <v>0</v>
      </c>
      <c r="F21" s="253">
        <v>60</v>
      </c>
      <c r="G21" s="254">
        <f>[1]Részletező_Önk!W4</f>
        <v>0</v>
      </c>
    </row>
    <row r="22" spans="1:7" x14ac:dyDescent="0.25">
      <c r="A22" s="248">
        <v>13</v>
      </c>
      <c r="B22" s="259" t="s">
        <v>190</v>
      </c>
      <c r="C22" s="259"/>
      <c r="D22" s="260">
        <f>SUM(D11:D21)</f>
        <v>20453.324999999997</v>
      </c>
      <c r="E22" s="260">
        <f>SUM(E11:E21)</f>
        <v>20453.324999999997</v>
      </c>
      <c r="F22" s="260">
        <f>SUM(F11:F21)</f>
        <v>28888</v>
      </c>
      <c r="G22" s="261">
        <f>SUM(G10:G21)</f>
        <v>7</v>
      </c>
    </row>
    <row r="23" spans="1:7" x14ac:dyDescent="0.25">
      <c r="A23" s="248">
        <v>14</v>
      </c>
      <c r="B23" s="2"/>
      <c r="C23" s="256" t="s">
        <v>191</v>
      </c>
      <c r="D23" s="253">
        <f>[1]Részletező_Önk!K7+[1]Részletező_Önk!L7</f>
        <v>24884.494999999999</v>
      </c>
      <c r="E23" s="253">
        <f>[1]Részletező_Önk!K7+[1]Részletező_Önk!L7</f>
        <v>24884.494999999999</v>
      </c>
      <c r="F23" s="253">
        <f>16141+6729</f>
        <v>22870</v>
      </c>
      <c r="G23" s="262">
        <f>[1]Részletező_Önk!K4+[1]Részletező_Önk!L4</f>
        <v>57</v>
      </c>
    </row>
    <row r="24" spans="1:7" x14ac:dyDescent="0.25">
      <c r="A24" s="248">
        <v>15</v>
      </c>
      <c r="B24" s="259" t="s">
        <v>192</v>
      </c>
      <c r="C24" s="263"/>
      <c r="D24" s="264">
        <f>SUM(D22:D23)</f>
        <v>45337.819999999992</v>
      </c>
      <c r="E24" s="264">
        <f>SUM(E22:E23)</f>
        <v>45337.819999999992</v>
      </c>
      <c r="F24" s="264">
        <f>SUM(F22:F23)</f>
        <v>51758</v>
      </c>
      <c r="G24" s="264"/>
    </row>
    <row r="25" spans="1:7" x14ac:dyDescent="0.25">
      <c r="A25" s="248">
        <v>16</v>
      </c>
      <c r="B25" s="249" t="s">
        <v>193</v>
      </c>
      <c r="C25" s="249"/>
      <c r="D25" s="250"/>
      <c r="E25" s="250"/>
      <c r="F25" s="250"/>
      <c r="G25" s="265"/>
    </row>
    <row r="26" spans="1:7" ht="22.5" x14ac:dyDescent="0.25">
      <c r="A26" s="248">
        <v>17</v>
      </c>
      <c r="B26" s="249"/>
      <c r="C26" s="252" t="s">
        <v>186</v>
      </c>
      <c r="D26" s="253">
        <f>[1]Részletező_Önk!D10</f>
        <v>1722.0303749999998</v>
      </c>
      <c r="E26" s="253">
        <f>[1]Részletező_Önk!D10</f>
        <v>1722.0303749999998</v>
      </c>
      <c r="F26" s="253">
        <v>2860</v>
      </c>
      <c r="G26" s="266"/>
    </row>
    <row r="27" spans="1:7" x14ac:dyDescent="0.25">
      <c r="A27" s="248">
        <v>18</v>
      </c>
      <c r="B27" s="249"/>
      <c r="C27" s="252" t="s">
        <v>187</v>
      </c>
      <c r="D27" s="253">
        <f>[1]Részletező_Önk!E10</f>
        <v>0</v>
      </c>
      <c r="E27" s="253">
        <f>[1]Részletező_Önk!E10</f>
        <v>0</v>
      </c>
      <c r="F27" s="253">
        <v>0</v>
      </c>
      <c r="G27" s="266"/>
    </row>
    <row r="28" spans="1:7" ht="22.5" x14ac:dyDescent="0.25">
      <c r="A28" s="248">
        <v>19</v>
      </c>
      <c r="B28" s="249"/>
      <c r="C28" s="252" t="s">
        <v>188</v>
      </c>
      <c r="D28" s="253">
        <f>[1]Részletező_Önk!F10</f>
        <v>562.84800000000007</v>
      </c>
      <c r="E28" s="253">
        <f>[1]Részletező_Önk!F10</f>
        <v>562.84800000000007</v>
      </c>
      <c r="F28" s="253">
        <v>0</v>
      </c>
      <c r="G28" s="266"/>
    </row>
    <row r="29" spans="1:7" x14ac:dyDescent="0.25">
      <c r="A29" s="248">
        <v>20</v>
      </c>
      <c r="B29" s="249"/>
      <c r="C29" s="255" t="s">
        <v>189</v>
      </c>
      <c r="D29" s="253">
        <f>[1]Részletező_Önk!M22</f>
        <v>0</v>
      </c>
      <c r="E29" s="253">
        <f>[1]Részletező_Önk!M22</f>
        <v>0</v>
      </c>
      <c r="F29" s="253">
        <f>[1]Részletező_Önk!N22</f>
        <v>0</v>
      </c>
      <c r="G29" s="266"/>
    </row>
    <row r="30" spans="1:7" x14ac:dyDescent="0.25">
      <c r="A30" s="248">
        <v>21</v>
      </c>
      <c r="B30" s="249"/>
      <c r="C30" s="249" t="str">
        <f>[1]Részletező_Önk!N1</f>
        <v>Zöldterület-kezelés</v>
      </c>
      <c r="D30" s="253">
        <f>[1]Részletező_Önk!N10</f>
        <v>346.51499999999999</v>
      </c>
      <c r="E30" s="253">
        <f>[1]Részletező_Önk!N10</f>
        <v>346.51499999999999</v>
      </c>
      <c r="F30" s="253">
        <v>0</v>
      </c>
      <c r="G30" s="266"/>
    </row>
    <row r="31" spans="1:7" x14ac:dyDescent="0.25">
      <c r="A31" s="248">
        <v>22</v>
      </c>
      <c r="B31" s="249"/>
      <c r="C31" s="256" t="str">
        <f>[1]Részletező_Önk!O1</f>
        <v xml:space="preserve">Váors, községszolgáltatási egyéb szolgáltatások </v>
      </c>
      <c r="D31" s="253">
        <f>[1]Részletező_Önk!O10</f>
        <v>246.23625000000001</v>
      </c>
      <c r="E31" s="253">
        <f>[1]Részletező_Önk!O10</f>
        <v>246.23625000000001</v>
      </c>
      <c r="F31" s="253">
        <v>1206</v>
      </c>
      <c r="G31" s="266"/>
    </row>
    <row r="32" spans="1:7" x14ac:dyDescent="0.25">
      <c r="A32" s="248">
        <v>23</v>
      </c>
      <c r="B32" s="249"/>
      <c r="C32" s="256" t="str">
        <f>[1]Részletező_Önk!P1</f>
        <v xml:space="preserve">Család és nővédelmi egészségügyi gondozás </v>
      </c>
      <c r="D32" s="253">
        <f>[1]Részletező_Önk!P10</f>
        <v>279.53250000000003</v>
      </c>
      <c r="E32" s="253">
        <f>[1]Részletező_Önk!P10</f>
        <v>279.53250000000003</v>
      </c>
      <c r="F32" s="253">
        <v>444</v>
      </c>
      <c r="G32" s="266"/>
    </row>
    <row r="33" spans="1:7" x14ac:dyDescent="0.25">
      <c r="A33" s="248">
        <v>24</v>
      </c>
      <c r="B33" s="249"/>
      <c r="C33" s="256" t="str">
        <f>[1]Részletező_Önk!Q1</f>
        <v>Sportlétesítmények, edzőtáborok működtetési és fejlesztése</v>
      </c>
      <c r="D33" s="253">
        <f>[1]Részletező_Önk!Q10</f>
        <v>0</v>
      </c>
      <c r="E33" s="253">
        <f>[1]Részletező_Önk!Q10</f>
        <v>0</v>
      </c>
      <c r="F33" s="253">
        <v>0</v>
      </c>
      <c r="G33" s="266"/>
    </row>
    <row r="34" spans="1:7" x14ac:dyDescent="0.25">
      <c r="A34" s="248">
        <v>25</v>
      </c>
      <c r="B34" s="249"/>
      <c r="C34" s="256" t="str">
        <f>[1]Részletező_Önk!R1</f>
        <v xml:space="preserve">Könyvtári szolgáltatások </v>
      </c>
      <c r="D34" s="253">
        <f>[1]Részletező_Önk!R10</f>
        <v>246.23625000000001</v>
      </c>
      <c r="E34" s="253">
        <f>[1]Részletező_Önk!R10</f>
        <v>246.23625000000001</v>
      </c>
      <c r="F34" s="253">
        <v>310</v>
      </c>
      <c r="G34" s="266"/>
    </row>
    <row r="35" spans="1:7" ht="23.25" x14ac:dyDescent="0.25">
      <c r="A35" s="248">
        <v>26</v>
      </c>
      <c r="B35" s="249"/>
      <c r="C35" s="257" t="str">
        <f>[1]Részletező_Önk!S1</f>
        <v>Közművelődés-hagyományos közösségi kulturális értékek gondozása</v>
      </c>
      <c r="D35" s="253">
        <f>[1]Részletező_Önk!S10</f>
        <v>585</v>
      </c>
      <c r="E35" s="253">
        <f>[1]Részletező_Önk!S10</f>
        <v>585</v>
      </c>
      <c r="F35" s="253">
        <v>582</v>
      </c>
      <c r="G35" s="266"/>
    </row>
    <row r="36" spans="1:7" x14ac:dyDescent="0.25">
      <c r="A36" s="248">
        <v>27</v>
      </c>
      <c r="B36" s="249"/>
      <c r="C36" s="258" t="s">
        <v>194</v>
      </c>
      <c r="D36" s="253">
        <f>[1]Részletező_Önk!W9</f>
        <v>0</v>
      </c>
      <c r="E36" s="253">
        <f>[1]Részletező_Önk!W9</f>
        <v>0</v>
      </c>
      <c r="F36" s="253">
        <v>11</v>
      </c>
      <c r="G36" s="266"/>
    </row>
    <row r="37" spans="1:7" x14ac:dyDescent="0.25">
      <c r="A37" s="248">
        <v>28</v>
      </c>
      <c r="B37" s="249"/>
      <c r="C37" s="256" t="s">
        <v>191</v>
      </c>
      <c r="D37" s="253">
        <f>[1]Részletező_Önk!L10+[1]Részletező_Önk!K10</f>
        <v>4852.476525</v>
      </c>
      <c r="E37" s="253">
        <f>[1]Részletező_Önk!L10+[1]Részletező_Önk!K10</f>
        <v>4852.476525</v>
      </c>
      <c r="F37" s="253">
        <f>1586+661</f>
        <v>2247</v>
      </c>
      <c r="G37" s="266"/>
    </row>
    <row r="38" spans="1:7" x14ac:dyDescent="0.25">
      <c r="A38" s="248">
        <v>29</v>
      </c>
      <c r="B38" s="259" t="s">
        <v>195</v>
      </c>
      <c r="C38" s="259"/>
      <c r="D38" s="260">
        <f>SUM(D26:D37)</f>
        <v>8840.8748999999989</v>
      </c>
      <c r="E38" s="260">
        <f>SUM(E26:E37)</f>
        <v>8840.8748999999989</v>
      </c>
      <c r="F38" s="260">
        <f>SUM(F26:F37)</f>
        <v>7660</v>
      </c>
      <c r="G38" s="260"/>
    </row>
    <row r="39" spans="1:7" x14ac:dyDescent="0.25">
      <c r="A39" s="248">
        <v>30</v>
      </c>
      <c r="B39" s="249" t="s">
        <v>196</v>
      </c>
      <c r="C39" s="249"/>
      <c r="D39" s="250"/>
      <c r="E39" s="250"/>
      <c r="F39" s="250"/>
      <c r="G39" s="266"/>
    </row>
    <row r="40" spans="1:7" ht="22.5" x14ac:dyDescent="0.25">
      <c r="A40" s="248">
        <v>31</v>
      </c>
      <c r="B40" s="249"/>
      <c r="C40" s="252" t="s">
        <v>186</v>
      </c>
      <c r="D40" s="253">
        <f>[1]Részletező_Önk!D11</f>
        <v>569</v>
      </c>
      <c r="E40" s="253">
        <f>[1]Részletező_Önk!D11</f>
        <v>569</v>
      </c>
      <c r="F40" s="253">
        <v>52</v>
      </c>
      <c r="G40" s="266"/>
    </row>
    <row r="41" spans="1:7" x14ac:dyDescent="0.25">
      <c r="A41" s="248">
        <v>32</v>
      </c>
      <c r="B41" s="249"/>
      <c r="C41" s="252" t="s">
        <v>187</v>
      </c>
      <c r="D41" s="253">
        <f>[1]Részletező_Önk!E11</f>
        <v>831</v>
      </c>
      <c r="E41" s="253">
        <f>[1]Részletező_Önk!E11</f>
        <v>831</v>
      </c>
      <c r="F41" s="253">
        <v>1010</v>
      </c>
      <c r="G41" s="266"/>
    </row>
    <row r="42" spans="1:7" ht="22.5" x14ac:dyDescent="0.25">
      <c r="A42" s="248">
        <v>33</v>
      </c>
      <c r="B42" s="249"/>
      <c r="C42" s="252" t="s">
        <v>188</v>
      </c>
      <c r="D42" s="253">
        <f>[1]Részletező_Önk!F11</f>
        <v>0</v>
      </c>
      <c r="E42" s="253">
        <f>[1]Részletező_Önk!F11</f>
        <v>0</v>
      </c>
      <c r="F42" s="253">
        <f>[1]Részletező_Önk!G11</f>
        <v>0</v>
      </c>
      <c r="G42" s="266"/>
    </row>
    <row r="43" spans="1:7" x14ac:dyDescent="0.25">
      <c r="A43" s="248">
        <v>34</v>
      </c>
      <c r="B43" s="249"/>
      <c r="C43" s="255" t="s">
        <v>189</v>
      </c>
      <c r="D43" s="253">
        <f>[1]Részletező_Önk!M11</f>
        <v>2802</v>
      </c>
      <c r="E43" s="253">
        <f>[1]Részletező_Önk!M11</f>
        <v>2802</v>
      </c>
      <c r="F43" s="253">
        <v>2183</v>
      </c>
      <c r="G43" s="266"/>
    </row>
    <row r="44" spans="1:7" x14ac:dyDescent="0.25">
      <c r="A44" s="248">
        <v>35</v>
      </c>
      <c r="B44" s="249"/>
      <c r="C44" s="249" t="str">
        <f>[1]Részletező_Önk!N1</f>
        <v>Zöldterület-kezelés</v>
      </c>
      <c r="D44" s="253">
        <f>[1]Részletező_Önk!N11</f>
        <v>517</v>
      </c>
      <c r="E44" s="253">
        <f>[1]Részletező_Önk!N11</f>
        <v>517</v>
      </c>
      <c r="F44" s="253">
        <v>805</v>
      </c>
      <c r="G44" s="266"/>
    </row>
    <row r="45" spans="1:7" x14ac:dyDescent="0.25">
      <c r="A45" s="248">
        <v>36</v>
      </c>
      <c r="B45" s="249"/>
      <c r="C45" s="256" t="str">
        <f>[1]Részletező_Önk!O1</f>
        <v xml:space="preserve">Váors, községszolgáltatási egyéb szolgáltatások </v>
      </c>
      <c r="D45" s="253">
        <f>[1]Részletező_Önk!O11</f>
        <v>25369</v>
      </c>
      <c r="E45" s="253">
        <f>[1]Részletező_Önk!O11</f>
        <v>25369</v>
      </c>
      <c r="F45" s="253">
        <v>27202</v>
      </c>
      <c r="G45" s="266"/>
    </row>
    <row r="46" spans="1:7" x14ac:dyDescent="0.25">
      <c r="A46" s="248">
        <v>37</v>
      </c>
      <c r="B46" s="249"/>
      <c r="C46" s="256" t="str">
        <f>[1]Részletező_Önk!P1</f>
        <v xml:space="preserve">Család és nővédelmi egészségügyi gondozás </v>
      </c>
      <c r="D46" s="253">
        <f>[1]Részletező_Önk!P11</f>
        <v>174</v>
      </c>
      <c r="E46" s="253">
        <f>[1]Részletező_Önk!P11</f>
        <v>174</v>
      </c>
      <c r="F46" s="253">
        <v>528</v>
      </c>
      <c r="G46" s="266"/>
    </row>
    <row r="47" spans="1:7" x14ac:dyDescent="0.25">
      <c r="A47" s="248">
        <v>38</v>
      </c>
      <c r="B47" s="249"/>
      <c r="C47" s="256" t="str">
        <f>[1]Részletező_Önk!Q1</f>
        <v>Sportlétesítmények, edzőtáborok működtetési és fejlesztése</v>
      </c>
      <c r="D47" s="253">
        <f>[1]Részletező_Önk!Q11</f>
        <v>665</v>
      </c>
      <c r="E47" s="253">
        <f>[1]Részletező_Önk!Q11</f>
        <v>665</v>
      </c>
      <c r="F47" s="253">
        <v>315</v>
      </c>
      <c r="G47" s="266"/>
    </row>
    <row r="48" spans="1:7" x14ac:dyDescent="0.25">
      <c r="A48" s="248">
        <v>39</v>
      </c>
      <c r="B48" s="249"/>
      <c r="C48" s="256" t="str">
        <f>[1]Részletező_Önk!R1</f>
        <v xml:space="preserve">Könyvtári szolgáltatások </v>
      </c>
      <c r="D48" s="253">
        <f>[1]Részletező_Önk!R11</f>
        <v>660</v>
      </c>
      <c r="E48" s="253">
        <f>[1]Részletező_Önk!R11</f>
        <v>660</v>
      </c>
      <c r="F48" s="253">
        <v>956</v>
      </c>
      <c r="G48" s="266"/>
    </row>
    <row r="49" spans="1:9" ht="23.25" x14ac:dyDescent="0.25">
      <c r="A49" s="248">
        <v>40</v>
      </c>
      <c r="B49" s="249"/>
      <c r="C49" s="257" t="str">
        <f>[1]Részletező_Önk!S1</f>
        <v>Közművelődés-hagyományos közösségi kulturális értékek gondozása</v>
      </c>
      <c r="D49" s="253">
        <f>[1]Részletező_Önk!S11</f>
        <v>5619</v>
      </c>
      <c r="E49" s="253">
        <f>[1]Részletező_Önk!S11</f>
        <v>5619</v>
      </c>
      <c r="F49" s="253">
        <v>8529</v>
      </c>
      <c r="G49" s="266"/>
    </row>
    <row r="50" spans="1:9" x14ac:dyDescent="0.25">
      <c r="A50" s="248">
        <v>41</v>
      </c>
      <c r="B50" s="249"/>
      <c r="C50" s="258" t="s">
        <v>197</v>
      </c>
      <c r="D50" s="253">
        <f>[1]Részletező_Önk!W11</f>
        <v>3413</v>
      </c>
      <c r="E50" s="253">
        <f>[1]Részletező_Önk!W11</f>
        <v>3413</v>
      </c>
      <c r="F50" s="253">
        <v>10875</v>
      </c>
      <c r="G50" s="266"/>
    </row>
    <row r="51" spans="1:9" x14ac:dyDescent="0.25">
      <c r="A51" s="248">
        <v>42</v>
      </c>
      <c r="B51" s="249"/>
      <c r="C51" s="256" t="s">
        <v>191</v>
      </c>
      <c r="D51" s="253">
        <f>[1]Részletező_Önk!K11+[1]Részletező_Önk!L11</f>
        <v>2503.81</v>
      </c>
      <c r="E51" s="253">
        <f>[1]Részletező_Önk!K11+[1]Részletező_Önk!L11</f>
        <v>2503.81</v>
      </c>
      <c r="F51" s="253">
        <v>4200</v>
      </c>
      <c r="G51" s="266"/>
    </row>
    <row r="52" spans="1:9" x14ac:dyDescent="0.25">
      <c r="A52" s="248">
        <v>43</v>
      </c>
      <c r="B52" s="267" t="s">
        <v>198</v>
      </c>
      <c r="C52" s="268"/>
      <c r="D52" s="269">
        <f>SUM(D40:D51)</f>
        <v>43122.81</v>
      </c>
      <c r="E52" s="269">
        <f>SUM(E40:E51)</f>
        <v>43122.81</v>
      </c>
      <c r="F52" s="269">
        <f>SUM(F40:F51)</f>
        <v>56655</v>
      </c>
      <c r="G52" s="269"/>
    </row>
    <row r="53" spans="1:9" x14ac:dyDescent="0.25">
      <c r="A53" s="248">
        <v>44</v>
      </c>
      <c r="B53" s="249" t="s">
        <v>199</v>
      </c>
      <c r="C53" s="249"/>
      <c r="D53" s="250"/>
      <c r="E53" s="250"/>
      <c r="F53" s="250"/>
      <c r="G53" s="266"/>
    </row>
    <row r="54" spans="1:9" x14ac:dyDescent="0.25">
      <c r="A54" s="248">
        <v>45</v>
      </c>
      <c r="B54" s="270" t="s">
        <v>200</v>
      </c>
      <c r="C54" s="270"/>
      <c r="D54" s="250"/>
      <c r="E54" s="250"/>
      <c r="F54" s="250"/>
      <c r="G54" s="266"/>
    </row>
    <row r="55" spans="1:9" x14ac:dyDescent="0.25">
      <c r="A55" s="248">
        <v>46</v>
      </c>
      <c r="B55" s="270"/>
      <c r="C55" s="270" t="s">
        <v>201</v>
      </c>
      <c r="D55" s="253">
        <f>'[1]7.számú melléklet'!C10</f>
        <v>69381.572</v>
      </c>
      <c r="E55" s="253">
        <f>'[1]7.számú melléklet'!D10</f>
        <v>69381.572</v>
      </c>
      <c r="F55" s="253">
        <f>'[1]7.számú melléklet'!E10</f>
        <v>77790</v>
      </c>
      <c r="G55" s="266"/>
    </row>
    <row r="56" spans="1:9" x14ac:dyDescent="0.25">
      <c r="A56" s="248">
        <v>47</v>
      </c>
      <c r="B56" s="270"/>
      <c r="C56" s="270" t="s">
        <v>202</v>
      </c>
      <c r="D56" s="250">
        <f>'[1]7.számú melléklet'!C11</f>
        <v>51907</v>
      </c>
      <c r="E56" s="250">
        <f>'[1]7.számú melléklet'!D11</f>
        <v>52800</v>
      </c>
      <c r="F56" s="250">
        <f>'[1]7.számú melléklet'!E11</f>
        <v>57615</v>
      </c>
      <c r="G56" s="266"/>
    </row>
    <row r="57" spans="1:9" x14ac:dyDescent="0.25">
      <c r="A57" s="248">
        <v>48</v>
      </c>
      <c r="B57" s="270"/>
      <c r="C57" s="249" t="s">
        <v>203</v>
      </c>
      <c r="D57" s="250">
        <f>'[1]7.számú melléklet'!C8</f>
        <v>2938</v>
      </c>
      <c r="E57" s="250">
        <f>'[1]7.számú melléklet'!D8</f>
        <v>2938</v>
      </c>
      <c r="F57" s="250">
        <f>'[1]7.számú melléklet'!E8</f>
        <v>1711</v>
      </c>
      <c r="G57" s="266"/>
    </row>
    <row r="58" spans="1:9" x14ac:dyDescent="0.25">
      <c r="A58" s="248">
        <v>49</v>
      </c>
      <c r="B58" s="249"/>
      <c r="C58" s="271" t="s">
        <v>204</v>
      </c>
      <c r="D58" s="250">
        <f>'[1]7.számú melléklet'!C9</f>
        <v>960</v>
      </c>
      <c r="E58" s="250">
        <f>'[1]7.számú melléklet'!D9</f>
        <v>960</v>
      </c>
      <c r="F58" s="250">
        <f>'[1]7.számú melléklet'!E9</f>
        <v>0</v>
      </c>
      <c r="G58" s="266"/>
    </row>
    <row r="59" spans="1:9" x14ac:dyDescent="0.25">
      <c r="A59" s="248">
        <v>50</v>
      </c>
      <c r="B59" s="249"/>
      <c r="C59" s="271" t="s">
        <v>205</v>
      </c>
      <c r="D59" s="250">
        <f>[1]Részletező_Önk!H41</f>
        <v>3761.7820000000002</v>
      </c>
      <c r="E59" s="250">
        <f>[1]Részletező_Önk!H41</f>
        <v>3761.7820000000002</v>
      </c>
      <c r="F59" s="250">
        <f>[1]Részletező_Önk!H41+105+7</f>
        <v>3873.7820000000002</v>
      </c>
      <c r="G59" s="266"/>
    </row>
    <row r="60" spans="1:9" x14ac:dyDescent="0.25">
      <c r="A60" s="248">
        <v>51</v>
      </c>
      <c r="B60" s="270" t="s">
        <v>206</v>
      </c>
      <c r="C60" s="249"/>
      <c r="D60" s="250"/>
      <c r="E60" s="250"/>
      <c r="F60" s="250"/>
      <c r="G60" s="266"/>
    </row>
    <row r="61" spans="1:9" x14ac:dyDescent="0.25">
      <c r="A61" s="248">
        <v>52</v>
      </c>
      <c r="B61" s="270"/>
      <c r="C61" s="249" t="s">
        <v>207</v>
      </c>
      <c r="D61" s="250">
        <f>'[1]7.számú melléklet'!C14</f>
        <v>400</v>
      </c>
      <c r="E61" s="250">
        <f>'[1]7.számú melléklet'!D14</f>
        <v>400</v>
      </c>
      <c r="F61" s="250">
        <f>'[1]7.számú melléklet'!E14</f>
        <v>400</v>
      </c>
      <c r="G61" s="266"/>
    </row>
    <row r="62" spans="1:9" x14ac:dyDescent="0.25">
      <c r="A62" s="248">
        <v>53</v>
      </c>
      <c r="B62" s="270"/>
      <c r="C62" s="249" t="s">
        <v>208</v>
      </c>
      <c r="D62" s="250">
        <f>SUM('[1]7.számú melléklet'!C28:C29)</f>
        <v>325</v>
      </c>
      <c r="E62" s="250">
        <f>SUM('[1]7.számú melléklet'!D28:D29)</f>
        <v>325</v>
      </c>
      <c r="F62" s="250">
        <f>SUM('[1]7.számú melléklet'!E28:E29)</f>
        <v>175</v>
      </c>
      <c r="G62" s="266"/>
      <c r="H62" s="67"/>
      <c r="I62" s="67"/>
    </row>
    <row r="63" spans="1:9" x14ac:dyDescent="0.25">
      <c r="A63" s="248">
        <v>54</v>
      </c>
      <c r="B63" s="249"/>
      <c r="C63" s="249" t="s">
        <v>209</v>
      </c>
      <c r="D63" s="272">
        <f>SUM('[1]7.számú melléklet'!C15:C25)</f>
        <v>2505</v>
      </c>
      <c r="E63" s="272">
        <f>SUM('[1]7.számú melléklet'!D15:D25)</f>
        <v>2505</v>
      </c>
      <c r="F63" s="272">
        <f>SUM('[1]7.számú melléklet'!E15:E25)+'[1]7.számú melléklet'!E12</f>
        <v>3753</v>
      </c>
      <c r="G63" s="266"/>
    </row>
    <row r="64" spans="1:9" x14ac:dyDescent="0.25">
      <c r="A64" s="248">
        <v>55</v>
      </c>
      <c r="B64" s="249"/>
      <c r="C64" s="249" t="s">
        <v>210</v>
      </c>
      <c r="D64" s="272">
        <f>SUM('[1]7.számú melléklet'!C30,'[1]7.számú melléklet'!C13,'[1]7.számú melléklet'!C31,'[1]7.számú melléklet'!C32,'[1]7.számú melléklet'!C33,'[1]7.számú melléklet'!C34)</f>
        <v>681</v>
      </c>
      <c r="E64" s="272">
        <f>SUM('[1]7.számú melléklet'!D30,'[1]7.számú melléklet'!D13,'[1]7.számú melléklet'!D31,'[1]7.számú melléklet'!D32,'[1]7.számú melléklet'!D33,'[1]7.számú melléklet'!D34)</f>
        <v>681</v>
      </c>
      <c r="F64" s="272">
        <f>SUM('[1]7.számú melléklet'!E30,'[1]7.számú melléklet'!E13,'[1]7.számú melléklet'!E31,'[1]7.számú melléklet'!E32,'[1]7.számú melléklet'!E33,'[1]7.számú melléklet'!E34)</f>
        <v>688</v>
      </c>
      <c r="G64" s="266"/>
    </row>
    <row r="65" spans="1:7" x14ac:dyDescent="0.25">
      <c r="A65" s="248">
        <v>56</v>
      </c>
      <c r="B65" s="249"/>
      <c r="C65" s="249" t="s">
        <v>211</v>
      </c>
      <c r="D65" s="250">
        <f>SUM('[1]7.számú melléklet'!C26:C27)</f>
        <v>500</v>
      </c>
      <c r="E65" s="250">
        <f>SUM('[1]7.számú melléklet'!D26:D27)</f>
        <v>500</v>
      </c>
      <c r="F65" s="250">
        <f>SUM('[1]7.számú melléklet'!E26:E27)</f>
        <v>500</v>
      </c>
      <c r="G65" s="266"/>
    </row>
    <row r="66" spans="1:7" x14ac:dyDescent="0.25">
      <c r="A66" s="248">
        <v>57</v>
      </c>
      <c r="B66" s="249"/>
      <c r="C66" s="249" t="s">
        <v>212</v>
      </c>
      <c r="D66" s="250"/>
      <c r="E66" s="250"/>
      <c r="F66" s="250">
        <v>470</v>
      </c>
      <c r="G66" s="266"/>
    </row>
    <row r="67" spans="1:7" ht="15.75" thickBot="1" x14ac:dyDescent="0.3">
      <c r="A67" s="248">
        <v>58</v>
      </c>
      <c r="B67" s="273" t="s">
        <v>213</v>
      </c>
      <c r="C67" s="273"/>
      <c r="D67" s="274">
        <f>SUM(D55:D65)</f>
        <v>133359.35399999999</v>
      </c>
      <c r="E67" s="274">
        <f>SUM(E55:E65)</f>
        <v>134252.35399999999</v>
      </c>
      <c r="F67" s="274">
        <f>SUM(F55:F66)</f>
        <v>146975.78200000001</v>
      </c>
      <c r="G67" s="274"/>
    </row>
    <row r="68" spans="1:7" x14ac:dyDescent="0.25">
      <c r="A68" s="248">
        <v>59</v>
      </c>
      <c r="B68" s="249" t="s">
        <v>214</v>
      </c>
      <c r="C68" s="249"/>
      <c r="D68" s="250"/>
      <c r="E68" s="250"/>
      <c r="F68" s="250"/>
      <c r="G68" s="266"/>
    </row>
    <row r="69" spans="1:7" x14ac:dyDescent="0.25">
      <c r="A69" s="248">
        <v>60</v>
      </c>
      <c r="B69" s="249"/>
      <c r="C69" s="249" t="s">
        <v>215</v>
      </c>
      <c r="D69" s="250">
        <f>'[1]7.számú melléklet'!C37</f>
        <v>1000</v>
      </c>
      <c r="E69" s="250">
        <f>'[1]7.számú melléklet'!D37</f>
        <v>1000</v>
      </c>
      <c r="F69" s="250">
        <f>'[1]7.számú melléklet'!E37</f>
        <v>0</v>
      </c>
      <c r="G69" s="266"/>
    </row>
    <row r="70" spans="1:7" x14ac:dyDescent="0.25">
      <c r="A70" s="248">
        <v>61</v>
      </c>
      <c r="B70" s="249"/>
      <c r="C70" s="249" t="s">
        <v>216</v>
      </c>
      <c r="D70" s="250">
        <f>'[1]7.számú melléklet'!C38</f>
        <v>600</v>
      </c>
      <c r="E70" s="250">
        <f>'[1]7.számú melléklet'!D38</f>
        <v>600</v>
      </c>
      <c r="F70" s="250">
        <f>'[1]7.számú melléklet'!E38</f>
        <v>0</v>
      </c>
      <c r="G70" s="266"/>
    </row>
    <row r="71" spans="1:7" x14ac:dyDescent="0.25">
      <c r="A71" s="248">
        <v>62</v>
      </c>
      <c r="B71" s="249"/>
      <c r="C71" s="249" t="s">
        <v>217</v>
      </c>
      <c r="D71" s="250">
        <f>'[1]7.számú melléklet'!C39</f>
        <v>750</v>
      </c>
      <c r="E71" s="250">
        <f>'[1]7.számú melléklet'!D39</f>
        <v>750</v>
      </c>
      <c r="F71" s="250">
        <f>'[1]7.számú melléklet'!E39</f>
        <v>75</v>
      </c>
      <c r="G71" s="266"/>
    </row>
    <row r="72" spans="1:7" x14ac:dyDescent="0.25">
      <c r="A72" s="248">
        <v>63</v>
      </c>
      <c r="B72" s="249"/>
      <c r="C72" s="249" t="s">
        <v>218</v>
      </c>
      <c r="D72" s="250">
        <f>'[1]7.számú melléklet'!C40</f>
        <v>500</v>
      </c>
      <c r="E72" s="250">
        <f>'[1]7.számú melléklet'!D40</f>
        <v>500</v>
      </c>
      <c r="F72" s="250">
        <f>'[1]7.számú melléklet'!E40</f>
        <v>162</v>
      </c>
      <c r="G72" s="266"/>
    </row>
    <row r="73" spans="1:7" x14ac:dyDescent="0.25">
      <c r="A73" s="248">
        <v>64</v>
      </c>
      <c r="B73" s="249"/>
      <c r="C73" s="249" t="s">
        <v>219</v>
      </c>
      <c r="D73" s="250">
        <f>'[1]7.számú melléklet'!C41</f>
        <v>200</v>
      </c>
      <c r="E73" s="250">
        <f>'[1]7.számú melléklet'!D41</f>
        <v>200</v>
      </c>
      <c r="F73" s="250">
        <f>'[1]7.számú melléklet'!E41</f>
        <v>20</v>
      </c>
      <c r="G73" s="266"/>
    </row>
    <row r="74" spans="1:7" x14ac:dyDescent="0.25">
      <c r="A74" s="248">
        <v>65</v>
      </c>
      <c r="B74" s="249"/>
      <c r="C74" s="249" t="s">
        <v>220</v>
      </c>
      <c r="D74" s="250">
        <f>'[1]7.számú melléklet'!C42</f>
        <v>400</v>
      </c>
      <c r="E74" s="250">
        <f>'[1]7.számú melléklet'!D42</f>
        <v>400</v>
      </c>
      <c r="F74" s="250">
        <f>'[1]7.számú melléklet'!E42</f>
        <v>0</v>
      </c>
      <c r="G74" s="266"/>
    </row>
    <row r="75" spans="1:7" x14ac:dyDescent="0.25">
      <c r="A75" s="248">
        <v>66</v>
      </c>
      <c r="B75" s="249"/>
      <c r="C75" s="249" t="s">
        <v>221</v>
      </c>
      <c r="D75" s="250">
        <f>'[1]7.számú melléklet'!C43</f>
        <v>1000</v>
      </c>
      <c r="E75" s="250">
        <f>'[1]7.számú melléklet'!D43</f>
        <v>1000</v>
      </c>
      <c r="F75" s="250">
        <f>'[1]7.számú melléklet'!E43</f>
        <v>938</v>
      </c>
      <c r="G75" s="266"/>
    </row>
    <row r="76" spans="1:7" x14ac:dyDescent="0.25">
      <c r="A76" s="248">
        <v>67</v>
      </c>
      <c r="B76" s="259" t="s">
        <v>222</v>
      </c>
      <c r="C76" s="259"/>
      <c r="D76" s="260">
        <f>SUM(D69:D75)</f>
        <v>4450</v>
      </c>
      <c r="E76" s="260">
        <f>SUM(E69:E75)</f>
        <v>4450</v>
      </c>
      <c r="F76" s="260">
        <f>SUM(F69:F75)</f>
        <v>1195</v>
      </c>
      <c r="G76" s="260"/>
    </row>
    <row r="77" spans="1:7" x14ac:dyDescent="0.25">
      <c r="A77" s="248">
        <v>68</v>
      </c>
      <c r="B77" s="275"/>
      <c r="C77" s="259"/>
      <c r="D77" s="260"/>
      <c r="E77" s="260"/>
      <c r="F77" s="260"/>
      <c r="G77" s="260"/>
    </row>
    <row r="78" spans="1:7" x14ac:dyDescent="0.25">
      <c r="A78" s="248">
        <v>69</v>
      </c>
      <c r="B78" s="259" t="s">
        <v>223</v>
      </c>
      <c r="C78" s="259"/>
      <c r="D78" s="260">
        <v>8805</v>
      </c>
      <c r="E78" s="260">
        <f>[1]Részletező_Önk!G37</f>
        <v>38545.525999999998</v>
      </c>
      <c r="F78" s="260">
        <f>[1]Részletező_Önk!H37</f>
        <v>0</v>
      </c>
      <c r="G78" s="260"/>
    </row>
    <row r="79" spans="1:7" x14ac:dyDescent="0.25">
      <c r="A79" s="248">
        <v>70</v>
      </c>
      <c r="B79" s="249" t="s">
        <v>224</v>
      </c>
      <c r="C79" s="249"/>
      <c r="D79" s="250"/>
      <c r="E79" s="250"/>
      <c r="F79" s="250"/>
      <c r="G79" s="266"/>
    </row>
    <row r="80" spans="1:7" x14ac:dyDescent="0.25">
      <c r="A80" s="248">
        <v>71</v>
      </c>
      <c r="B80" s="249"/>
      <c r="C80" s="249" t="s">
        <v>225</v>
      </c>
      <c r="D80" s="250">
        <f>'[1]8.számú melléklet'!D11</f>
        <v>0</v>
      </c>
      <c r="E80" s="250">
        <f>'[1]8.számú melléklet'!E11</f>
        <v>0</v>
      </c>
      <c r="F80" s="250">
        <f>'[1]8.számú melléklet'!J11+'[1]10.számú melléklet'!J13+'[1]10.számú melléklet'!J11</f>
        <v>15569</v>
      </c>
      <c r="G80" s="266"/>
    </row>
    <row r="81" spans="1:9" x14ac:dyDescent="0.25">
      <c r="A81" s="248">
        <v>72</v>
      </c>
      <c r="B81" s="249"/>
      <c r="C81" s="249" t="s">
        <v>226</v>
      </c>
      <c r="D81" s="250">
        <f>D83/1.27</f>
        <v>148525.9842519685</v>
      </c>
      <c r="E81" s="250">
        <f>D83/1.27</f>
        <v>148525.9842519685</v>
      </c>
      <c r="F81" s="250">
        <f>'[1]10.számú melléklet'!J10+'[1]9.számú melléklet '!E14</f>
        <v>53919</v>
      </c>
      <c r="G81" s="266"/>
      <c r="I81" s="67"/>
    </row>
    <row r="82" spans="1:9" x14ac:dyDescent="0.25">
      <c r="A82" s="248">
        <v>73</v>
      </c>
      <c r="B82" s="249"/>
      <c r="C82" s="249" t="s">
        <v>227</v>
      </c>
      <c r="D82" s="250">
        <f>(D80+D81)*0.27</f>
        <v>40102.015748031496</v>
      </c>
      <c r="E82" s="250">
        <f>(E80+E81)*0.27</f>
        <v>40102.015748031496</v>
      </c>
      <c r="F82" s="250">
        <v>2926</v>
      </c>
      <c r="G82" s="266"/>
      <c r="I82" s="67"/>
    </row>
    <row r="83" spans="1:9" ht="15.75" thickBot="1" x14ac:dyDescent="0.3">
      <c r="A83" s="248">
        <v>74</v>
      </c>
      <c r="B83" s="273" t="s">
        <v>228</v>
      </c>
      <c r="C83" s="273"/>
      <c r="D83" s="274">
        <f>'[1]10.számú melléklet'!D14</f>
        <v>188628</v>
      </c>
      <c r="E83" s="274">
        <f>'[1]10.számú melléklet'!D14</f>
        <v>188628</v>
      </c>
      <c r="F83" s="274">
        <f>SUM(F80:F82)</f>
        <v>72414</v>
      </c>
      <c r="G83" s="274"/>
      <c r="I83" s="67"/>
    </row>
    <row r="84" spans="1:9" ht="15.75" thickBot="1" x14ac:dyDescent="0.3">
      <c r="A84" s="248">
        <v>75</v>
      </c>
      <c r="B84" s="276"/>
      <c r="C84" s="276" t="s">
        <v>229</v>
      </c>
      <c r="D84" s="277">
        <f>D24+D38+D52+D67+D76+D77+D78+D83</f>
        <v>432543.85889999999</v>
      </c>
      <c r="E84" s="277">
        <f>E24+E38+E52+E67+E76+E77+E78+E83</f>
        <v>463177.3849</v>
      </c>
      <c r="F84" s="277">
        <f>F24+F38+F52+F67+F76+F77+F78+F83</f>
        <v>336657.78200000001</v>
      </c>
      <c r="G84" s="277"/>
      <c r="H84" s="67"/>
    </row>
    <row r="85" spans="1:9" x14ac:dyDescent="0.25">
      <c r="A85" s="278"/>
      <c r="B85" s="279"/>
      <c r="C85" s="2"/>
      <c r="D85" s="2"/>
      <c r="E85" s="2"/>
      <c r="F85" s="2"/>
      <c r="G85" s="280"/>
    </row>
    <row r="86" spans="1:9" x14ac:dyDescent="0.25">
      <c r="A86" s="281"/>
      <c r="B86" s="75" t="s">
        <v>230</v>
      </c>
      <c r="C86" s="242"/>
      <c r="D86" s="242"/>
      <c r="E86" s="242"/>
      <c r="F86" s="242"/>
      <c r="G86" s="280"/>
    </row>
    <row r="87" spans="1:9" x14ac:dyDescent="0.25">
      <c r="A87" s="278"/>
      <c r="B87" s="74"/>
      <c r="C87" s="2"/>
      <c r="D87" s="2"/>
      <c r="E87" s="2"/>
      <c r="F87" s="2"/>
      <c r="G87" s="280"/>
    </row>
    <row r="88" spans="1:9" ht="15.75" thickBot="1" x14ac:dyDescent="0.3">
      <c r="A88" s="278"/>
      <c r="B88" s="74"/>
      <c r="C88" s="2"/>
      <c r="D88" s="2"/>
      <c r="E88" s="2"/>
      <c r="F88" s="2"/>
      <c r="G88" s="280"/>
    </row>
    <row r="89" spans="1:9" ht="15" customHeight="1" x14ac:dyDescent="0.25">
      <c r="A89" s="674"/>
      <c r="B89" s="676" t="s">
        <v>183</v>
      </c>
      <c r="C89" s="677"/>
      <c r="D89" s="679" t="s">
        <v>52</v>
      </c>
      <c r="E89" s="679" t="s">
        <v>53</v>
      </c>
      <c r="F89" s="679" t="s">
        <v>53</v>
      </c>
      <c r="G89" s="659" t="s">
        <v>184</v>
      </c>
    </row>
    <row r="90" spans="1:9" x14ac:dyDescent="0.25">
      <c r="A90" s="675"/>
      <c r="B90" s="678"/>
      <c r="C90" s="678"/>
      <c r="D90" s="680"/>
      <c r="E90" s="680"/>
      <c r="F90" s="680"/>
      <c r="G90" s="660"/>
      <c r="H90" s="67"/>
    </row>
    <row r="91" spans="1:9" x14ac:dyDescent="0.25">
      <c r="A91" s="282">
        <v>76</v>
      </c>
      <c r="B91" s="683" t="s">
        <v>185</v>
      </c>
      <c r="C91" s="663"/>
      <c r="D91" s="283"/>
      <c r="E91" s="283"/>
      <c r="F91" s="283"/>
      <c r="G91" s="284"/>
    </row>
    <row r="92" spans="1:9" x14ac:dyDescent="0.25">
      <c r="A92" s="282">
        <v>77</v>
      </c>
      <c r="B92" s="245"/>
      <c r="C92" s="245" t="s">
        <v>231</v>
      </c>
      <c r="D92" s="285">
        <v>0</v>
      </c>
      <c r="E92" s="285">
        <v>0</v>
      </c>
      <c r="F92" s="285">
        <v>0</v>
      </c>
      <c r="G92" s="284"/>
      <c r="H92" s="67"/>
    </row>
    <row r="93" spans="1:9" x14ac:dyDescent="0.25">
      <c r="A93" s="282">
        <v>78</v>
      </c>
      <c r="B93" s="286" t="s">
        <v>192</v>
      </c>
      <c r="C93" s="286"/>
      <c r="D93" s="261">
        <v>0</v>
      </c>
      <c r="E93" s="261">
        <v>0</v>
      </c>
      <c r="F93" s="261">
        <v>0</v>
      </c>
      <c r="G93" s="261">
        <f>SUM(G83:G91)</f>
        <v>0</v>
      </c>
    </row>
    <row r="94" spans="1:9" x14ac:dyDescent="0.25">
      <c r="A94" s="287">
        <v>79</v>
      </c>
      <c r="B94" s="245"/>
      <c r="C94" s="288" t="s">
        <v>231</v>
      </c>
      <c r="D94" s="289">
        <v>0</v>
      </c>
      <c r="E94" s="289">
        <v>0</v>
      </c>
      <c r="F94" s="289">
        <v>0</v>
      </c>
      <c r="G94" s="247"/>
    </row>
    <row r="95" spans="1:9" x14ac:dyDescent="0.25">
      <c r="A95" s="287">
        <v>80</v>
      </c>
      <c r="B95" s="286" t="s">
        <v>232</v>
      </c>
      <c r="C95" s="286"/>
      <c r="D95" s="261">
        <f>SUM(D93:D94)</f>
        <v>0</v>
      </c>
      <c r="E95" s="261">
        <f>SUM(E93:E94)</f>
        <v>0</v>
      </c>
      <c r="F95" s="261">
        <f>SUM(F93:F94)</f>
        <v>0</v>
      </c>
      <c r="G95" s="261">
        <f>SUM(G79:G94)</f>
        <v>0</v>
      </c>
    </row>
    <row r="96" spans="1:9" ht="15.75" thickBot="1" x14ac:dyDescent="0.3">
      <c r="A96" s="290">
        <v>81</v>
      </c>
      <c r="B96" s="291"/>
      <c r="C96" s="291" t="s">
        <v>233</v>
      </c>
      <c r="D96" s="292">
        <f>SUM(D95,D93)</f>
        <v>0</v>
      </c>
      <c r="E96" s="292">
        <f>SUM(E95,E93)</f>
        <v>0</v>
      </c>
      <c r="F96" s="292">
        <f>SUM(F95,F93)</f>
        <v>0</v>
      </c>
      <c r="G96" s="292"/>
    </row>
    <row r="97" spans="1:8" x14ac:dyDescent="0.25">
      <c r="A97" s="278"/>
      <c r="B97" s="74"/>
      <c r="C97" s="2"/>
      <c r="D97" s="2"/>
      <c r="E97" s="2"/>
      <c r="F97" s="2"/>
      <c r="G97" s="280"/>
    </row>
    <row r="98" spans="1:8" x14ac:dyDescent="0.25">
      <c r="A98" s="278"/>
      <c r="B98" s="74"/>
      <c r="C98" s="2"/>
      <c r="D98" s="2"/>
      <c r="E98" s="2"/>
      <c r="F98" s="2"/>
      <c r="G98" s="280"/>
    </row>
    <row r="99" spans="1:8" x14ac:dyDescent="0.25">
      <c r="A99" s="278"/>
      <c r="B99" s="75" t="s">
        <v>234</v>
      </c>
      <c r="C99" s="242"/>
      <c r="D99" s="242"/>
      <c r="E99" s="242"/>
      <c r="F99" s="242"/>
      <c r="G99" s="280"/>
    </row>
    <row r="100" spans="1:8" ht="15.75" thickBot="1" x14ac:dyDescent="0.3">
      <c r="A100" s="278"/>
      <c r="B100" s="74"/>
      <c r="C100" s="2"/>
      <c r="D100" s="2"/>
      <c r="E100" s="2"/>
      <c r="F100" s="2"/>
      <c r="G100" s="280"/>
    </row>
    <row r="101" spans="1:8" x14ac:dyDescent="0.25">
      <c r="A101" s="684"/>
      <c r="B101" s="686" t="s">
        <v>183</v>
      </c>
      <c r="C101" s="687"/>
      <c r="D101" s="679" t="s">
        <v>52</v>
      </c>
      <c r="E101" s="679" t="s">
        <v>53</v>
      </c>
      <c r="F101" s="679" t="s">
        <v>53</v>
      </c>
      <c r="G101" s="681" t="s">
        <v>184</v>
      </c>
    </row>
    <row r="102" spans="1:8" x14ac:dyDescent="0.25">
      <c r="A102" s="685"/>
      <c r="B102" s="688"/>
      <c r="C102" s="689"/>
      <c r="D102" s="680"/>
      <c r="E102" s="680"/>
      <c r="F102" s="680"/>
      <c r="G102" s="682"/>
    </row>
    <row r="103" spans="1:8" x14ac:dyDescent="0.25">
      <c r="A103" s="282">
        <v>82</v>
      </c>
      <c r="B103" s="683" t="s">
        <v>185</v>
      </c>
      <c r="C103" s="663"/>
      <c r="D103" s="283"/>
      <c r="E103" s="283"/>
      <c r="F103" s="283"/>
      <c r="G103" s="284"/>
      <c r="H103" s="293"/>
    </row>
    <row r="104" spans="1:8" x14ac:dyDescent="0.25">
      <c r="A104" s="282">
        <v>83</v>
      </c>
      <c r="B104" s="245"/>
      <c r="C104" s="288" t="s">
        <v>235</v>
      </c>
      <c r="D104" s="247">
        <v>0</v>
      </c>
      <c r="E104" s="247">
        <v>0</v>
      </c>
      <c r="F104" s="247">
        <v>0</v>
      </c>
      <c r="G104" s="284">
        <v>0</v>
      </c>
      <c r="H104" s="293"/>
    </row>
    <row r="105" spans="1:8" x14ac:dyDescent="0.25">
      <c r="A105" s="282">
        <v>84</v>
      </c>
      <c r="B105" s="286" t="s">
        <v>192</v>
      </c>
      <c r="C105" s="286"/>
      <c r="D105" s="294">
        <f>SUM(D104)</f>
        <v>0</v>
      </c>
      <c r="E105" s="294">
        <f>SUM(E104)</f>
        <v>0</v>
      </c>
      <c r="F105" s="294">
        <f>SUM(F104)</f>
        <v>0</v>
      </c>
      <c r="G105" s="294">
        <f>SUM(G94:G103)</f>
        <v>0</v>
      </c>
      <c r="H105" s="67"/>
    </row>
    <row r="106" spans="1:8" x14ac:dyDescent="0.25">
      <c r="A106" s="282">
        <v>85</v>
      </c>
      <c r="B106" s="683" t="s">
        <v>236</v>
      </c>
      <c r="C106" s="663"/>
      <c r="D106" s="246"/>
      <c r="E106" s="246"/>
      <c r="F106" s="246"/>
      <c r="G106" s="295"/>
    </row>
    <row r="107" spans="1:8" x14ac:dyDescent="0.25">
      <c r="A107" s="282">
        <v>86</v>
      </c>
      <c r="B107" s="245"/>
      <c r="C107" s="288" t="s">
        <v>235</v>
      </c>
      <c r="D107" s="247">
        <v>0</v>
      </c>
      <c r="E107" s="247">
        <v>0</v>
      </c>
      <c r="F107" s="247">
        <v>0</v>
      </c>
      <c r="G107" s="247"/>
      <c r="H107" s="67"/>
    </row>
    <row r="108" spans="1:8" x14ac:dyDescent="0.25">
      <c r="A108" s="282">
        <v>87</v>
      </c>
      <c r="B108" s="286" t="s">
        <v>232</v>
      </c>
      <c r="C108" s="286"/>
      <c r="D108" s="294">
        <f>SUM(D107)</f>
        <v>0</v>
      </c>
      <c r="E108" s="294">
        <f>SUM(E107)</f>
        <v>0</v>
      </c>
      <c r="F108" s="294">
        <f>SUM(F107)</f>
        <v>0</v>
      </c>
      <c r="G108" s="294">
        <f>SUM(G88:G107)</f>
        <v>0</v>
      </c>
      <c r="H108" s="67"/>
    </row>
    <row r="109" spans="1:8" ht="15.75" thickBot="1" x14ac:dyDescent="0.3">
      <c r="A109" s="290">
        <v>88</v>
      </c>
      <c r="B109" s="291"/>
      <c r="C109" s="291" t="s">
        <v>237</v>
      </c>
      <c r="D109" s="292">
        <f>SUM(D105,D108)</f>
        <v>0</v>
      </c>
      <c r="E109" s="292">
        <f>SUM(E105,E108)</f>
        <v>0</v>
      </c>
      <c r="F109" s="292">
        <f>SUM(F105,F108)</f>
        <v>0</v>
      </c>
      <c r="G109" s="292"/>
      <c r="H109" s="67"/>
    </row>
    <row r="110" spans="1:8" x14ac:dyDescent="0.25">
      <c r="A110" s="254"/>
      <c r="B110" s="2"/>
      <c r="C110" s="2"/>
      <c r="D110" s="2"/>
      <c r="E110" s="2"/>
      <c r="F110" s="2"/>
      <c r="G110" s="280"/>
    </row>
    <row r="111" spans="1:8" ht="15.75" thickBot="1" x14ac:dyDescent="0.3">
      <c r="A111" s="296"/>
      <c r="B111" s="2"/>
      <c r="C111" s="2"/>
      <c r="D111" s="2"/>
      <c r="E111" s="2"/>
      <c r="F111" s="2"/>
      <c r="G111" s="280"/>
    </row>
    <row r="112" spans="1:8" ht="15.75" thickBot="1" x14ac:dyDescent="0.3">
      <c r="A112" s="247">
        <v>89</v>
      </c>
      <c r="B112" s="276"/>
      <c r="C112" s="276" t="s">
        <v>99</v>
      </c>
      <c r="D112" s="297">
        <f>D84+D96+D109</f>
        <v>432543.85889999999</v>
      </c>
      <c r="E112" s="297">
        <f>E84+E96+E109</f>
        <v>463177.3849</v>
      </c>
      <c r="F112" s="297">
        <f>F84+F96+F109</f>
        <v>336657.78200000001</v>
      </c>
      <c r="G112" s="297">
        <f>G22+G23</f>
        <v>64</v>
      </c>
    </row>
    <row r="113" spans="1:1" x14ac:dyDescent="0.25">
      <c r="A113" s="298"/>
    </row>
  </sheetData>
  <mergeCells count="25">
    <mergeCell ref="G101:G102"/>
    <mergeCell ref="B103:C103"/>
    <mergeCell ref="B106:C106"/>
    <mergeCell ref="B91:C91"/>
    <mergeCell ref="A101:A102"/>
    <mergeCell ref="B101:C102"/>
    <mergeCell ref="D101:D102"/>
    <mergeCell ref="E101:E102"/>
    <mergeCell ref="F101:F102"/>
    <mergeCell ref="G89:G90"/>
    <mergeCell ref="A2:G2"/>
    <mergeCell ref="A3:G3"/>
    <mergeCell ref="A4:G4"/>
    <mergeCell ref="B7:C7"/>
    <mergeCell ref="A8:A9"/>
    <mergeCell ref="B8:C9"/>
    <mergeCell ref="D8:D9"/>
    <mergeCell ref="E8:E9"/>
    <mergeCell ref="F8:F9"/>
    <mergeCell ref="G8:G9"/>
    <mergeCell ref="A89:A90"/>
    <mergeCell ref="B89:C90"/>
    <mergeCell ref="D89:D90"/>
    <mergeCell ref="E89:E90"/>
    <mergeCell ref="F89:F90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5"/>
  <sheetViews>
    <sheetView workbookViewId="0">
      <selection sqref="A1:E1"/>
    </sheetView>
  </sheetViews>
  <sheetFormatPr defaultRowHeight="15" x14ac:dyDescent="0.25"/>
  <cols>
    <col min="1" max="1" width="8" customWidth="1"/>
    <col min="2" max="2" width="56.5703125" customWidth="1"/>
    <col min="3" max="5" width="16.7109375" style="300" customWidth="1"/>
    <col min="6" max="6" width="13.42578125" style="300" customWidth="1"/>
    <col min="7" max="7" width="12.42578125" customWidth="1"/>
  </cols>
  <sheetData>
    <row r="1" spans="1:7" ht="15.75" x14ac:dyDescent="0.25">
      <c r="A1" s="690" t="s">
        <v>556</v>
      </c>
      <c r="B1" s="566"/>
      <c r="C1" s="566"/>
      <c r="D1" s="566"/>
      <c r="E1" s="566"/>
    </row>
    <row r="2" spans="1:7" ht="15.75" x14ac:dyDescent="0.25">
      <c r="A2" s="301"/>
      <c r="B2" s="301"/>
      <c r="C2" s="301"/>
      <c r="D2" s="301"/>
      <c r="E2" s="301"/>
    </row>
    <row r="3" spans="1:7" s="86" customFormat="1" ht="15.75" x14ac:dyDescent="0.25">
      <c r="A3" s="690" t="s">
        <v>238</v>
      </c>
      <c r="B3" s="566"/>
      <c r="C3" s="566"/>
      <c r="D3" s="566"/>
      <c r="E3" s="566"/>
      <c r="F3" s="302"/>
    </row>
    <row r="4" spans="1:7" x14ac:dyDescent="0.25">
      <c r="B4" s="691"/>
      <c r="C4" s="691"/>
      <c r="D4"/>
      <c r="E4" s="594"/>
      <c r="F4" s="594"/>
      <c r="G4" s="594"/>
    </row>
    <row r="5" spans="1:7" ht="15.75" thickBot="1" x14ac:dyDescent="0.3">
      <c r="B5" s="303"/>
      <c r="C5" s="304"/>
      <c r="D5" s="304"/>
      <c r="E5" s="304" t="s">
        <v>239</v>
      </c>
      <c r="F5" s="305"/>
      <c r="G5" s="306"/>
    </row>
    <row r="6" spans="1:7" x14ac:dyDescent="0.25">
      <c r="A6" s="76"/>
      <c r="B6" s="307" t="s">
        <v>2</v>
      </c>
      <c r="C6" s="308" t="s">
        <v>3</v>
      </c>
      <c r="D6" s="309" t="s">
        <v>4</v>
      </c>
      <c r="E6" s="310" t="s">
        <v>5</v>
      </c>
      <c r="F6"/>
    </row>
    <row r="7" spans="1:7" ht="28.5" x14ac:dyDescent="0.25">
      <c r="A7" s="311" t="s">
        <v>134</v>
      </c>
      <c r="B7" s="312" t="s">
        <v>183</v>
      </c>
      <c r="C7" s="313" t="s">
        <v>10</v>
      </c>
      <c r="D7" s="314" t="s">
        <v>11</v>
      </c>
      <c r="E7" s="315" t="s">
        <v>13</v>
      </c>
      <c r="F7"/>
    </row>
    <row r="8" spans="1:7" x14ac:dyDescent="0.25">
      <c r="A8" s="316">
        <v>1</v>
      </c>
      <c r="B8" s="95" t="s">
        <v>240</v>
      </c>
      <c r="C8" s="317">
        <v>2938</v>
      </c>
      <c r="D8" s="318">
        <v>2938</v>
      </c>
      <c r="E8" s="319">
        <f>773+938</f>
        <v>1711</v>
      </c>
      <c r="F8"/>
    </row>
    <row r="9" spans="1:7" x14ac:dyDescent="0.25">
      <c r="A9" s="316">
        <v>2</v>
      </c>
      <c r="B9" s="95" t="s">
        <v>241</v>
      </c>
      <c r="C9" s="317">
        <v>960</v>
      </c>
      <c r="D9" s="318">
        <v>960</v>
      </c>
      <c r="E9" s="319">
        <v>0</v>
      </c>
      <c r="F9"/>
    </row>
    <row r="10" spans="1:7" x14ac:dyDescent="0.25">
      <c r="A10" s="316">
        <v>3</v>
      </c>
      <c r="B10" s="95" t="s">
        <v>242</v>
      </c>
      <c r="C10" s="320">
        <f>[1]Részletező_Önk!I37</f>
        <v>69381.572</v>
      </c>
      <c r="D10" s="321">
        <f>[1]Részletező_Önk!J37</f>
        <v>69381.572</v>
      </c>
      <c r="E10" s="319">
        <v>77790</v>
      </c>
      <c r="F10"/>
    </row>
    <row r="11" spans="1:7" x14ac:dyDescent="0.25">
      <c r="A11" s="316">
        <v>4</v>
      </c>
      <c r="B11" s="95" t="s">
        <v>202</v>
      </c>
      <c r="C11" s="320">
        <v>51907</v>
      </c>
      <c r="D11" s="321">
        <v>52800</v>
      </c>
      <c r="E11" s="319">
        <v>57615</v>
      </c>
      <c r="F11"/>
    </row>
    <row r="12" spans="1:7" x14ac:dyDescent="0.25">
      <c r="A12" s="316">
        <v>5</v>
      </c>
      <c r="B12" s="95" t="s">
        <v>243</v>
      </c>
      <c r="C12" s="320">
        <v>0</v>
      </c>
      <c r="D12" s="321">
        <v>0</v>
      </c>
      <c r="E12" s="319">
        <v>500</v>
      </c>
      <c r="F12"/>
    </row>
    <row r="13" spans="1:7" x14ac:dyDescent="0.25">
      <c r="A13" s="316">
        <v>5</v>
      </c>
      <c r="B13" s="322" t="s">
        <v>244</v>
      </c>
      <c r="C13" s="317">
        <v>30</v>
      </c>
      <c r="D13" s="318">
        <v>30</v>
      </c>
      <c r="E13" s="319">
        <v>37</v>
      </c>
      <c r="F13"/>
    </row>
    <row r="14" spans="1:7" x14ac:dyDescent="0.25">
      <c r="A14" s="316">
        <v>6</v>
      </c>
      <c r="B14" s="322" t="s">
        <v>207</v>
      </c>
      <c r="C14" s="317">
        <v>400</v>
      </c>
      <c r="D14" s="318">
        <v>400</v>
      </c>
      <c r="E14" s="319">
        <v>400</v>
      </c>
      <c r="F14"/>
    </row>
    <row r="15" spans="1:7" x14ac:dyDescent="0.25">
      <c r="A15" s="316">
        <v>7</v>
      </c>
      <c r="B15" s="322" t="s">
        <v>245</v>
      </c>
      <c r="C15" s="317">
        <v>700</v>
      </c>
      <c r="D15" s="318">
        <v>700</v>
      </c>
      <c r="E15" s="319">
        <v>700</v>
      </c>
      <c r="F15"/>
    </row>
    <row r="16" spans="1:7" x14ac:dyDescent="0.25">
      <c r="A16" s="316">
        <v>8</v>
      </c>
      <c r="B16" s="322" t="s">
        <v>246</v>
      </c>
      <c r="C16" s="317">
        <v>105</v>
      </c>
      <c r="D16" s="318">
        <v>105</v>
      </c>
      <c r="E16" s="319">
        <v>221</v>
      </c>
      <c r="F16"/>
    </row>
    <row r="17" spans="1:6" x14ac:dyDescent="0.25">
      <c r="A17" s="316">
        <v>9</v>
      </c>
      <c r="B17" s="322" t="s">
        <v>247</v>
      </c>
      <c r="C17" s="317">
        <v>50</v>
      </c>
      <c r="D17" s="318">
        <v>50</v>
      </c>
      <c r="E17" s="319">
        <v>50</v>
      </c>
      <c r="F17"/>
    </row>
    <row r="18" spans="1:6" x14ac:dyDescent="0.25">
      <c r="A18" s="316">
        <v>10</v>
      </c>
      <c r="B18" s="322" t="s">
        <v>248</v>
      </c>
      <c r="C18" s="317">
        <v>400</v>
      </c>
      <c r="D18" s="318">
        <v>400</v>
      </c>
      <c r="E18" s="319">
        <v>1262</v>
      </c>
      <c r="F18"/>
    </row>
    <row r="19" spans="1:6" x14ac:dyDescent="0.25">
      <c r="A19" s="316">
        <v>11</v>
      </c>
      <c r="B19" s="322" t="s">
        <v>249</v>
      </c>
      <c r="C19" s="317">
        <v>500</v>
      </c>
      <c r="D19" s="318">
        <v>500</v>
      </c>
      <c r="E19" s="319">
        <v>500</v>
      </c>
      <c r="F19"/>
    </row>
    <row r="20" spans="1:6" x14ac:dyDescent="0.25">
      <c r="A20" s="316">
        <v>13</v>
      </c>
      <c r="B20" s="322" t="s">
        <v>250</v>
      </c>
      <c r="C20" s="317">
        <v>50</v>
      </c>
      <c r="D20" s="318">
        <v>50</v>
      </c>
      <c r="E20" s="319">
        <v>50</v>
      </c>
      <c r="F20"/>
    </row>
    <row r="21" spans="1:6" x14ac:dyDescent="0.25">
      <c r="A21" s="316">
        <v>15</v>
      </c>
      <c r="B21" s="322" t="s">
        <v>251</v>
      </c>
      <c r="C21" s="317">
        <v>100</v>
      </c>
      <c r="D21" s="318">
        <v>100</v>
      </c>
      <c r="E21" s="319">
        <v>0</v>
      </c>
      <c r="F21"/>
    </row>
    <row r="22" spans="1:6" x14ac:dyDescent="0.25">
      <c r="A22" s="316">
        <v>16</v>
      </c>
      <c r="B22" s="322" t="s">
        <v>252</v>
      </c>
      <c r="C22" s="317">
        <v>200</v>
      </c>
      <c r="D22" s="318">
        <v>200</v>
      </c>
      <c r="E22" s="319">
        <v>200</v>
      </c>
      <c r="F22"/>
    </row>
    <row r="23" spans="1:6" x14ac:dyDescent="0.25">
      <c r="A23" s="316">
        <v>17</v>
      </c>
      <c r="B23" s="322" t="s">
        <v>253</v>
      </c>
      <c r="C23" s="317">
        <v>200</v>
      </c>
      <c r="D23" s="318">
        <v>200</v>
      </c>
      <c r="E23" s="319">
        <v>0</v>
      </c>
      <c r="F23"/>
    </row>
    <row r="24" spans="1:6" x14ac:dyDescent="0.25">
      <c r="A24" s="316">
        <v>18</v>
      </c>
      <c r="B24" s="322" t="s">
        <v>254</v>
      </c>
      <c r="C24" s="317">
        <v>0</v>
      </c>
      <c r="D24" s="318">
        <v>0</v>
      </c>
      <c r="E24" s="319">
        <v>70</v>
      </c>
      <c r="F24"/>
    </row>
    <row r="25" spans="1:6" x14ac:dyDescent="0.25">
      <c r="A25" s="316">
        <v>18</v>
      </c>
      <c r="B25" s="322" t="s">
        <v>255</v>
      </c>
      <c r="C25" s="317">
        <v>200</v>
      </c>
      <c r="D25" s="318">
        <v>200</v>
      </c>
      <c r="E25" s="319">
        <v>200</v>
      </c>
      <c r="F25"/>
    </row>
    <row r="26" spans="1:6" x14ac:dyDescent="0.25">
      <c r="A26" s="316">
        <v>20</v>
      </c>
      <c r="B26" s="94" t="s">
        <v>256</v>
      </c>
      <c r="C26" s="320">
        <v>250</v>
      </c>
      <c r="D26" s="321">
        <v>250</v>
      </c>
      <c r="E26" s="319">
        <v>250</v>
      </c>
      <c r="F26"/>
    </row>
    <row r="27" spans="1:6" x14ac:dyDescent="0.25">
      <c r="A27" s="316">
        <v>21</v>
      </c>
      <c r="B27" s="94" t="s">
        <v>257</v>
      </c>
      <c r="C27" s="320">
        <v>250</v>
      </c>
      <c r="D27" s="321">
        <v>250</v>
      </c>
      <c r="E27" s="319">
        <v>250</v>
      </c>
      <c r="F27"/>
    </row>
    <row r="28" spans="1:6" x14ac:dyDescent="0.25">
      <c r="A28" s="316">
        <v>22</v>
      </c>
      <c r="B28" s="94" t="s">
        <v>258</v>
      </c>
      <c r="C28" s="320">
        <v>300</v>
      </c>
      <c r="D28" s="321">
        <v>300</v>
      </c>
      <c r="E28" s="319">
        <v>175</v>
      </c>
      <c r="F28"/>
    </row>
    <row r="29" spans="1:6" x14ac:dyDescent="0.25">
      <c r="A29" s="316">
        <v>23</v>
      </c>
      <c r="B29" s="323" t="s">
        <v>259</v>
      </c>
      <c r="C29" s="320">
        <v>25</v>
      </c>
      <c r="D29" s="321">
        <v>25</v>
      </c>
      <c r="E29" s="319">
        <v>0</v>
      </c>
      <c r="F29"/>
    </row>
    <row r="30" spans="1:6" x14ac:dyDescent="0.25">
      <c r="A30" s="316">
        <v>24</v>
      </c>
      <c r="B30" s="94" t="s">
        <v>260</v>
      </c>
      <c r="C30" s="320">
        <v>300</v>
      </c>
      <c r="D30" s="321">
        <v>300</v>
      </c>
      <c r="E30" s="319">
        <v>300</v>
      </c>
      <c r="F30"/>
    </row>
    <row r="31" spans="1:6" x14ac:dyDescent="0.25">
      <c r="A31" s="316">
        <v>25</v>
      </c>
      <c r="B31" s="94" t="s">
        <v>261</v>
      </c>
      <c r="C31" s="320">
        <v>43</v>
      </c>
      <c r="D31" s="321">
        <v>43</v>
      </c>
      <c r="E31" s="319">
        <v>40</v>
      </c>
      <c r="F31"/>
    </row>
    <row r="32" spans="1:6" x14ac:dyDescent="0.25">
      <c r="A32" s="316">
        <v>26</v>
      </c>
      <c r="B32" s="94" t="s">
        <v>262</v>
      </c>
      <c r="C32" s="320">
        <v>161</v>
      </c>
      <c r="D32" s="321">
        <v>161</v>
      </c>
      <c r="E32" s="319">
        <v>148</v>
      </c>
      <c r="F32"/>
    </row>
    <row r="33" spans="1:10" ht="18" customHeight="1" x14ac:dyDescent="0.25">
      <c r="A33" s="316">
        <v>27</v>
      </c>
      <c r="B33" s="94" t="s">
        <v>263</v>
      </c>
      <c r="C33" s="320">
        <v>95</v>
      </c>
      <c r="D33" s="321">
        <v>95</v>
      </c>
      <c r="E33" s="319">
        <v>98</v>
      </c>
      <c r="F33"/>
    </row>
    <row r="34" spans="1:10" ht="18" customHeight="1" x14ac:dyDescent="0.25">
      <c r="A34" s="316">
        <v>28</v>
      </c>
      <c r="B34" s="94" t="s">
        <v>264</v>
      </c>
      <c r="C34" s="320">
        <v>52</v>
      </c>
      <c r="D34" s="321">
        <v>52</v>
      </c>
      <c r="E34" s="319">
        <v>65</v>
      </c>
      <c r="F34"/>
    </row>
    <row r="35" spans="1:10" ht="18" customHeight="1" x14ac:dyDescent="0.25">
      <c r="A35" s="316"/>
      <c r="B35" s="94" t="s">
        <v>265</v>
      </c>
      <c r="C35" s="320">
        <v>0</v>
      </c>
      <c r="D35" s="321">
        <v>0</v>
      </c>
      <c r="E35" s="319">
        <v>470</v>
      </c>
      <c r="F35"/>
      <c r="H35" s="324"/>
    </row>
    <row r="36" spans="1:10" x14ac:dyDescent="0.25">
      <c r="A36" s="325">
        <v>29</v>
      </c>
      <c r="B36" s="326" t="s">
        <v>266</v>
      </c>
      <c r="C36" s="327">
        <f>SUM(C8:C35)</f>
        <v>129597.572</v>
      </c>
      <c r="D36" s="328">
        <f>SUM(D8:D35)</f>
        <v>130490.572</v>
      </c>
      <c r="E36" s="329">
        <f>SUM(E8:E35)</f>
        <v>143102</v>
      </c>
      <c r="F36"/>
      <c r="J36" s="330"/>
    </row>
    <row r="37" spans="1:10" x14ac:dyDescent="0.25">
      <c r="A37" s="316">
        <v>30</v>
      </c>
      <c r="B37" s="201" t="s">
        <v>215</v>
      </c>
      <c r="C37" s="331">
        <v>1000</v>
      </c>
      <c r="D37" s="332">
        <v>1000</v>
      </c>
      <c r="E37" s="333">
        <v>0</v>
      </c>
      <c r="F37"/>
      <c r="H37" s="330"/>
    </row>
    <row r="38" spans="1:10" x14ac:dyDescent="0.25">
      <c r="A38" s="316">
        <v>31</v>
      </c>
      <c r="B38" s="201" t="s">
        <v>216</v>
      </c>
      <c r="C38" s="331">
        <v>600</v>
      </c>
      <c r="D38" s="332">
        <v>600</v>
      </c>
      <c r="E38" s="333">
        <v>0</v>
      </c>
      <c r="F38"/>
    </row>
    <row r="39" spans="1:10" x14ac:dyDescent="0.25">
      <c r="A39" s="316">
        <v>32</v>
      </c>
      <c r="B39" s="201" t="s">
        <v>217</v>
      </c>
      <c r="C39" s="331">
        <v>750</v>
      </c>
      <c r="D39" s="332">
        <v>750</v>
      </c>
      <c r="E39" s="333">
        <v>75</v>
      </c>
      <c r="F39"/>
    </row>
    <row r="40" spans="1:10" x14ac:dyDescent="0.25">
      <c r="A40" s="316">
        <v>34</v>
      </c>
      <c r="B40" s="201" t="s">
        <v>218</v>
      </c>
      <c r="C40" s="331">
        <v>500</v>
      </c>
      <c r="D40" s="332">
        <v>500</v>
      </c>
      <c r="E40" s="333">
        <v>162</v>
      </c>
      <c r="F40"/>
    </row>
    <row r="41" spans="1:10" x14ac:dyDescent="0.25">
      <c r="A41" s="316">
        <v>35</v>
      </c>
      <c r="B41" s="334" t="s">
        <v>219</v>
      </c>
      <c r="C41" s="335">
        <v>200</v>
      </c>
      <c r="D41" s="336">
        <v>200</v>
      </c>
      <c r="E41" s="337">
        <v>20</v>
      </c>
      <c r="F41"/>
    </row>
    <row r="42" spans="1:10" x14ac:dyDescent="0.25">
      <c r="A42" s="316">
        <v>36</v>
      </c>
      <c r="B42" s="334" t="s">
        <v>220</v>
      </c>
      <c r="C42" s="335">
        <v>400</v>
      </c>
      <c r="D42" s="336">
        <v>400</v>
      </c>
      <c r="E42" s="337">
        <v>0</v>
      </c>
      <c r="F42"/>
    </row>
    <row r="43" spans="1:10" x14ac:dyDescent="0.25">
      <c r="A43" s="316">
        <v>37</v>
      </c>
      <c r="B43" s="334" t="s">
        <v>221</v>
      </c>
      <c r="C43" s="335">
        <v>1000</v>
      </c>
      <c r="D43" s="336">
        <v>1000</v>
      </c>
      <c r="E43" s="337">
        <v>938</v>
      </c>
      <c r="F43"/>
    </row>
    <row r="44" spans="1:10" ht="15.75" thickBot="1" x14ac:dyDescent="0.3">
      <c r="A44" s="325">
        <v>38</v>
      </c>
      <c r="B44" s="338" t="s">
        <v>267</v>
      </c>
      <c r="C44" s="339">
        <f>SUM(C37:C43)</f>
        <v>4450</v>
      </c>
      <c r="D44" s="340">
        <f>SUM(D37:D43)</f>
        <v>4450</v>
      </c>
      <c r="E44" s="341">
        <f>SUM(E37:E43)</f>
        <v>1195</v>
      </c>
      <c r="F44"/>
    </row>
    <row r="45" spans="1:10" x14ac:dyDescent="0.25">
      <c r="A45" s="342"/>
      <c r="B45" s="343"/>
      <c r="C45" s="344"/>
      <c r="D45" s="344"/>
      <c r="E45" s="344"/>
    </row>
    <row r="46" spans="1:10" x14ac:dyDescent="0.25">
      <c r="A46" s="3"/>
      <c r="B46" s="3"/>
      <c r="C46" s="345"/>
      <c r="D46" s="345"/>
      <c r="E46" s="345"/>
    </row>
    <row r="47" spans="1:10" x14ac:dyDescent="0.25">
      <c r="A47" s="3"/>
      <c r="B47" s="3"/>
      <c r="C47" s="345"/>
      <c r="D47" s="345"/>
      <c r="E47" s="345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</sheetData>
  <mergeCells count="4">
    <mergeCell ref="A1:E1"/>
    <mergeCell ref="A3:E3"/>
    <mergeCell ref="B4:C4"/>
    <mergeCell ref="E4:G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sqref="A1:K1"/>
    </sheetView>
  </sheetViews>
  <sheetFormatPr defaultRowHeight="15" x14ac:dyDescent="0.25"/>
  <cols>
    <col min="1" max="1" width="7.7109375" customWidth="1"/>
    <col min="2" max="2" width="30" bestFit="1" customWidth="1"/>
    <col min="3" max="11" width="12.7109375" customWidth="1"/>
  </cols>
  <sheetData>
    <row r="1" spans="1:11" ht="15.75" x14ac:dyDescent="0.25">
      <c r="A1" s="692" t="s">
        <v>555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</row>
    <row r="2" spans="1:11" ht="15.75" x14ac:dyDescent="0.25">
      <c r="A2" s="346"/>
      <c r="B2" s="347"/>
      <c r="C2" s="347"/>
      <c r="D2" s="347"/>
      <c r="E2" s="347"/>
    </row>
    <row r="3" spans="1:11" ht="15.75" x14ac:dyDescent="0.25">
      <c r="A3" s="692" t="s">
        <v>268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</row>
    <row r="4" spans="1:11" ht="15.75" x14ac:dyDescent="0.25">
      <c r="A4" s="348"/>
      <c r="B4" s="349"/>
      <c r="C4" s="349"/>
      <c r="D4" s="349"/>
      <c r="E4" s="349"/>
    </row>
    <row r="5" spans="1:11" ht="15.75" x14ac:dyDescent="0.25">
      <c r="A5" s="348"/>
      <c r="B5" s="349"/>
      <c r="C5" s="349"/>
      <c r="D5" s="349"/>
      <c r="E5" s="349"/>
    </row>
    <row r="6" spans="1:11" ht="16.5" thickBot="1" x14ac:dyDescent="0.3">
      <c r="A6" s="350" t="s">
        <v>269</v>
      </c>
      <c r="B6" s="347"/>
      <c r="C6" s="347"/>
      <c r="D6" s="351"/>
      <c r="E6" s="351"/>
      <c r="H6" s="351"/>
      <c r="K6" s="351" t="s">
        <v>1</v>
      </c>
    </row>
    <row r="7" spans="1:11" ht="15.75" x14ac:dyDescent="0.25">
      <c r="A7" s="352"/>
      <c r="B7" s="353" t="s">
        <v>2</v>
      </c>
      <c r="C7" s="353" t="s">
        <v>3</v>
      </c>
      <c r="D7" s="353" t="s">
        <v>4</v>
      </c>
      <c r="E7" s="354" t="s">
        <v>5</v>
      </c>
      <c r="F7" s="353" t="s">
        <v>6</v>
      </c>
      <c r="G7" s="353" t="s">
        <v>7</v>
      </c>
      <c r="H7" s="354" t="s">
        <v>8</v>
      </c>
      <c r="I7" s="355" t="s">
        <v>9</v>
      </c>
      <c r="J7" s="355" t="s">
        <v>270</v>
      </c>
      <c r="K7" s="356" t="s">
        <v>271</v>
      </c>
    </row>
    <row r="8" spans="1:11" ht="47.25" x14ac:dyDescent="0.25">
      <c r="A8" s="357" t="s">
        <v>14</v>
      </c>
      <c r="B8" s="358" t="s">
        <v>272</v>
      </c>
      <c r="C8" s="358" t="s">
        <v>273</v>
      </c>
      <c r="D8" s="358" t="s">
        <v>274</v>
      </c>
      <c r="E8" s="359" t="s">
        <v>275</v>
      </c>
      <c r="F8" s="358" t="s">
        <v>276</v>
      </c>
      <c r="G8" s="358" t="s">
        <v>277</v>
      </c>
      <c r="H8" s="360" t="s">
        <v>278</v>
      </c>
      <c r="I8" s="361" t="s">
        <v>279</v>
      </c>
      <c r="J8" s="361" t="s">
        <v>13</v>
      </c>
      <c r="K8" s="362" t="s">
        <v>278</v>
      </c>
    </row>
    <row r="9" spans="1:11" ht="31.5" customHeight="1" x14ac:dyDescent="0.25">
      <c r="A9" s="363">
        <v>1</v>
      </c>
      <c r="B9" s="364" t="s">
        <v>280</v>
      </c>
      <c r="C9" s="365">
        <v>0</v>
      </c>
      <c r="D9" s="365">
        <v>0</v>
      </c>
      <c r="E9" s="366">
        <v>0</v>
      </c>
      <c r="F9" s="365">
        <v>13091</v>
      </c>
      <c r="G9" s="365">
        <v>0</v>
      </c>
      <c r="H9" s="366">
        <v>0</v>
      </c>
      <c r="I9" s="365">
        <v>13091</v>
      </c>
      <c r="J9" s="366">
        <v>0</v>
      </c>
      <c r="K9" s="366">
        <v>0</v>
      </c>
    </row>
    <row r="10" spans="1:11" ht="31.5" customHeight="1" x14ac:dyDescent="0.25">
      <c r="A10" s="367"/>
      <c r="B10" s="368" t="s">
        <v>281</v>
      </c>
      <c r="C10" s="369">
        <v>0</v>
      </c>
      <c r="D10" s="369">
        <v>0</v>
      </c>
      <c r="E10" s="370">
        <v>0</v>
      </c>
      <c r="F10" s="369">
        <v>0</v>
      </c>
      <c r="G10" s="369">
        <v>0</v>
      </c>
      <c r="H10" s="370">
        <v>0</v>
      </c>
      <c r="I10" s="369">
        <v>0</v>
      </c>
      <c r="J10" s="370">
        <v>342</v>
      </c>
      <c r="K10" s="370"/>
    </row>
    <row r="11" spans="1:11" ht="16.5" thickBot="1" x14ac:dyDescent="0.3">
      <c r="A11" s="371"/>
      <c r="B11" s="372" t="s">
        <v>282</v>
      </c>
      <c r="C11" s="373">
        <f>SUM(C9:C9)</f>
        <v>0</v>
      </c>
      <c r="D11" s="374">
        <f>SUM(D9:D9)</f>
        <v>0</v>
      </c>
      <c r="E11" s="375">
        <f>D11-C11</f>
        <v>0</v>
      </c>
      <c r="F11" s="373">
        <f>SUM(F9:F9)</f>
        <v>13091</v>
      </c>
      <c r="G11" s="374">
        <f>SUM(G9:G9)</f>
        <v>0</v>
      </c>
      <c r="H11" s="375">
        <v>0</v>
      </c>
      <c r="I11" s="373">
        <f>SUM(I9)</f>
        <v>13091</v>
      </c>
      <c r="J11" s="373">
        <f>SUM(J9:J10)</f>
        <v>342</v>
      </c>
      <c r="K11" s="373">
        <f t="shared" ref="K11" si="0">SUM(K9)</f>
        <v>0</v>
      </c>
    </row>
  </sheetData>
  <mergeCells count="2">
    <mergeCell ref="A1:K1"/>
    <mergeCell ref="A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E1"/>
    </sheetView>
  </sheetViews>
  <sheetFormatPr defaultRowHeight="15" x14ac:dyDescent="0.25"/>
  <cols>
    <col min="1" max="1" width="4.7109375" customWidth="1"/>
    <col min="2" max="2" width="45" customWidth="1"/>
    <col min="3" max="3" width="17.42578125" customWidth="1"/>
    <col min="4" max="4" width="16.7109375" customWidth="1"/>
    <col min="5" max="5" width="15.7109375" customWidth="1"/>
  </cols>
  <sheetData>
    <row r="1" spans="1:5" x14ac:dyDescent="0.25">
      <c r="A1" s="693" t="s">
        <v>554</v>
      </c>
      <c r="B1" s="566"/>
      <c r="C1" s="566"/>
      <c r="D1" s="566"/>
      <c r="E1" s="566"/>
    </row>
    <row r="2" spans="1:5" x14ac:dyDescent="0.25">
      <c r="A2" s="376"/>
      <c r="B2" s="377"/>
      <c r="C2" s="377"/>
      <c r="D2" s="377"/>
    </row>
    <row r="3" spans="1:5" x14ac:dyDescent="0.25">
      <c r="A3" s="693" t="s">
        <v>283</v>
      </c>
      <c r="B3" s="566"/>
      <c r="C3" s="566"/>
      <c r="D3" s="566"/>
      <c r="E3" s="566"/>
    </row>
    <row r="4" spans="1:5" x14ac:dyDescent="0.25">
      <c r="A4" s="378"/>
      <c r="B4" s="379"/>
      <c r="C4" s="379"/>
      <c r="D4" s="379"/>
    </row>
    <row r="5" spans="1:5" x14ac:dyDescent="0.25">
      <c r="A5" s="378"/>
      <c r="B5" s="379"/>
      <c r="C5" s="379"/>
      <c r="D5" s="379"/>
    </row>
    <row r="6" spans="1:5" x14ac:dyDescent="0.25">
      <c r="A6" s="378"/>
      <c r="B6" s="379"/>
      <c r="C6" s="379"/>
      <c r="D6" s="379"/>
    </row>
    <row r="7" spans="1:5" ht="15.75" thickBot="1" x14ac:dyDescent="0.3">
      <c r="A7" s="2"/>
      <c r="B7" s="2"/>
      <c r="C7" s="380"/>
      <c r="D7" s="380"/>
      <c r="E7" s="380" t="s">
        <v>50</v>
      </c>
    </row>
    <row r="8" spans="1:5" x14ac:dyDescent="0.25">
      <c r="A8" s="381"/>
      <c r="B8" s="308" t="s">
        <v>2</v>
      </c>
      <c r="C8" s="308" t="s">
        <v>3</v>
      </c>
      <c r="D8" s="308" t="s">
        <v>4</v>
      </c>
      <c r="E8" s="382" t="s">
        <v>5</v>
      </c>
    </row>
    <row r="9" spans="1:5" ht="42.75" x14ac:dyDescent="0.25">
      <c r="A9" s="383" t="s">
        <v>14</v>
      </c>
      <c r="B9" s="384" t="s">
        <v>284</v>
      </c>
      <c r="C9" s="313" t="s">
        <v>274</v>
      </c>
      <c r="D9" s="313" t="s">
        <v>277</v>
      </c>
      <c r="E9" s="385" t="s">
        <v>285</v>
      </c>
    </row>
    <row r="10" spans="1:5" x14ac:dyDescent="0.25">
      <c r="A10" s="386">
        <v>1</v>
      </c>
      <c r="B10" s="95" t="s">
        <v>286</v>
      </c>
      <c r="C10" s="387">
        <v>0</v>
      </c>
      <c r="D10" s="387">
        <v>0</v>
      </c>
      <c r="E10" s="388">
        <v>326</v>
      </c>
    </row>
    <row r="11" spans="1:5" x14ac:dyDescent="0.25">
      <c r="A11" s="386">
        <v>2</v>
      </c>
      <c r="B11" s="95" t="s">
        <v>287</v>
      </c>
      <c r="C11" s="387">
        <v>0</v>
      </c>
      <c r="D11" s="387">
        <v>0</v>
      </c>
      <c r="E11" s="388">
        <v>166</v>
      </c>
    </row>
    <row r="12" spans="1:5" x14ac:dyDescent="0.25">
      <c r="A12" s="386">
        <v>3</v>
      </c>
      <c r="B12" s="95" t="s">
        <v>288</v>
      </c>
      <c r="C12" s="387">
        <v>0</v>
      </c>
      <c r="D12" s="387">
        <v>0</v>
      </c>
      <c r="E12" s="388">
        <v>380</v>
      </c>
    </row>
    <row r="13" spans="1:5" x14ac:dyDescent="0.25">
      <c r="A13" s="389"/>
      <c r="B13" s="390" t="s">
        <v>289</v>
      </c>
      <c r="C13" s="391">
        <v>0</v>
      </c>
      <c r="D13" s="391">
        <v>0</v>
      </c>
      <c r="E13" s="392">
        <v>3000</v>
      </c>
    </row>
    <row r="14" spans="1:5" s="397" customFormat="1" ht="15.75" thickBot="1" x14ac:dyDescent="0.3">
      <c r="A14" s="393">
        <v>5</v>
      </c>
      <c r="B14" s="394" t="s">
        <v>290</v>
      </c>
      <c r="C14" s="395">
        <f>SUM(C10:C13)</f>
        <v>0</v>
      </c>
      <c r="D14" s="395">
        <f>SUM(D10:D13)</f>
        <v>0</v>
      </c>
      <c r="E14" s="396">
        <f>SUM(E10:E13)</f>
        <v>3872</v>
      </c>
    </row>
  </sheetData>
  <mergeCells count="2">
    <mergeCell ref="A1:E1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1.sz.melléklet</vt:lpstr>
      <vt:lpstr>2.sz.melléklet</vt:lpstr>
      <vt:lpstr>3.sz.melléklet</vt:lpstr>
      <vt:lpstr>4.sz.melléklet</vt:lpstr>
      <vt:lpstr>5.sz.melléklet</vt:lpstr>
      <vt:lpstr>6.sz.melléklet</vt:lpstr>
      <vt:lpstr>7.sz.melléklet</vt:lpstr>
      <vt:lpstr>8.sz.melléklet</vt:lpstr>
      <vt:lpstr>9.sz.melléklet</vt:lpstr>
      <vt:lpstr>10.sz.melléklet</vt:lpstr>
      <vt:lpstr>11.sz.melléklet</vt:lpstr>
      <vt:lpstr>12.sz.melléklet</vt:lpstr>
      <vt:lpstr>13.sz.melléklet</vt:lpstr>
      <vt:lpstr>14.sz.melléklet</vt:lpstr>
      <vt:lpstr>15.sz.melléklet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Windows-felhasználó</cp:lastModifiedBy>
  <dcterms:created xsi:type="dcterms:W3CDTF">2020-07-17T10:41:39Z</dcterms:created>
  <dcterms:modified xsi:type="dcterms:W3CDTF">2020-07-17T14:04:05Z</dcterms:modified>
</cp:coreProperties>
</file>