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3852" yWindow="3852" windowWidth="14400" windowHeight="10728"/>
  </bookViews>
  <sheets>
    <sheet name="2019 évi költségvetés" sheetId="22" r:id="rId1"/>
    <sheet name="Védőnő" sheetId="2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8" i="22" l="1"/>
  <c r="E418" i="22" l="1"/>
  <c r="H418" i="22"/>
  <c r="E413" i="22"/>
  <c r="H413" i="22"/>
  <c r="H258" i="22"/>
  <c r="E258" i="22"/>
  <c r="H257" i="22"/>
  <c r="E257" i="22"/>
  <c r="H252" i="22"/>
  <c r="E252" i="22"/>
  <c r="E411" i="22"/>
  <c r="H411" i="22"/>
  <c r="H47" i="22"/>
  <c r="E47" i="22"/>
  <c r="C47" i="22"/>
  <c r="E351" i="22" l="1"/>
  <c r="H351" i="22"/>
  <c r="H316" i="22"/>
  <c r="E316" i="22"/>
  <c r="D317" i="22"/>
  <c r="H313" i="22"/>
  <c r="E313" i="22"/>
  <c r="D313" i="22"/>
  <c r="H70" i="22"/>
  <c r="E70" i="22"/>
  <c r="H391" i="22"/>
  <c r="H404" i="22"/>
  <c r="H403" i="22"/>
  <c r="H390" i="22"/>
  <c r="H387" i="22"/>
  <c r="H379" i="22"/>
  <c r="H380" i="22" s="1"/>
  <c r="H372" i="22"/>
  <c r="H371" i="22"/>
  <c r="H362" i="22"/>
  <c r="H363" i="22" s="1"/>
  <c r="H358" i="22"/>
  <c r="H359" i="22" s="1"/>
  <c r="H340" i="22"/>
  <c r="H341" i="22" s="1"/>
  <c r="H328" i="22"/>
  <c r="H329" i="22" s="1"/>
  <c r="H310" i="22"/>
  <c r="H317" i="22" s="1"/>
  <c r="H300" i="22"/>
  <c r="H299" i="22"/>
  <c r="H288" i="22"/>
  <c r="H289" i="22" s="1"/>
  <c r="H274" i="22"/>
  <c r="H271" i="22"/>
  <c r="H412" i="22" s="1"/>
  <c r="H243" i="22"/>
  <c r="H240" i="22"/>
  <c r="H244" i="22" s="1"/>
  <c r="H233" i="22"/>
  <c r="H234" i="22" s="1"/>
  <c r="H225" i="22"/>
  <c r="H218" i="22"/>
  <c r="H226" i="22" s="1"/>
  <c r="H214" i="22"/>
  <c r="H213" i="22"/>
  <c r="H205" i="22"/>
  <c r="H206" i="22" s="1"/>
  <c r="H200" i="22"/>
  <c r="H192" i="22"/>
  <c r="H189" i="22"/>
  <c r="H180" i="22"/>
  <c r="H184" i="22" s="1"/>
  <c r="H193" i="22" s="1"/>
  <c r="H171" i="22"/>
  <c r="H164" i="22"/>
  <c r="H160" i="22"/>
  <c r="H161" i="22" s="1"/>
  <c r="H145" i="22"/>
  <c r="H400" i="22" s="1"/>
  <c r="H135" i="22"/>
  <c r="H136" i="22" s="1"/>
  <c r="H127" i="22"/>
  <c r="H128" i="22" s="1"/>
  <c r="H118" i="22"/>
  <c r="H119" i="22" s="1"/>
  <c r="H111" i="22"/>
  <c r="H402" i="22" s="1"/>
  <c r="H109" i="22"/>
  <c r="H112" i="22" s="1"/>
  <c r="H99" i="22"/>
  <c r="H95" i="22"/>
  <c r="H86" i="22"/>
  <c r="H83" i="22"/>
  <c r="H73" i="22"/>
  <c r="H74" i="22" s="1"/>
  <c r="H67" i="22"/>
  <c r="H62" i="22"/>
  <c r="H53" i="22"/>
  <c r="H50" i="22"/>
  <c r="H39" i="22"/>
  <c r="H41" i="22" s="1"/>
  <c r="H30" i="22"/>
  <c r="H417" i="22" s="1"/>
  <c r="H28" i="22"/>
  <c r="H25" i="22"/>
  <c r="H22" i="22"/>
  <c r="H15" i="22"/>
  <c r="H410" i="22" s="1"/>
  <c r="H12" i="22"/>
  <c r="H275" i="22" l="1"/>
  <c r="H414" i="22"/>
  <c r="H54" i="22"/>
  <c r="H147" i="22"/>
  <c r="H401" i="22"/>
  <c r="H399" i="22"/>
  <c r="H415" i="22"/>
  <c r="H416" i="22"/>
  <c r="H398" i="22"/>
  <c r="H405" i="22" s="1"/>
  <c r="H100" i="22"/>
  <c r="H87" i="22"/>
  <c r="H31" i="22"/>
  <c r="D403" i="22"/>
  <c r="D402" i="22"/>
  <c r="D401" i="22"/>
  <c r="D400" i="22"/>
  <c r="D53" i="22"/>
  <c r="E50" i="22"/>
  <c r="D50" i="22"/>
  <c r="D411" i="22"/>
  <c r="D410" i="22"/>
  <c r="D414" i="22"/>
  <c r="E387" i="22"/>
  <c r="D387" i="22"/>
  <c r="D379" i="22"/>
  <c r="D380" i="22" s="1"/>
  <c r="E390" i="22"/>
  <c r="D390" i="22"/>
  <c r="C390" i="22"/>
  <c r="C387" i="22"/>
  <c r="E379" i="22"/>
  <c r="E380" i="22" s="1"/>
  <c r="C379" i="22"/>
  <c r="C380" i="22" s="1"/>
  <c r="E371" i="22"/>
  <c r="E372" i="22" s="1"/>
  <c r="D371" i="22"/>
  <c r="D372" i="22" s="1"/>
  <c r="E362" i="22"/>
  <c r="E363" i="22" s="1"/>
  <c r="D362" i="22"/>
  <c r="D363" i="22" s="1"/>
  <c r="E358" i="22"/>
  <c r="E359" i="22" s="1"/>
  <c r="D358" i="22"/>
  <c r="D359" i="22" s="1"/>
  <c r="C363" i="22"/>
  <c r="D351" i="22"/>
  <c r="E340" i="22"/>
  <c r="E341" i="22" s="1"/>
  <c r="E328" i="22"/>
  <c r="E329" i="22" s="1"/>
  <c r="D328" i="22"/>
  <c r="E310" i="22"/>
  <c r="E317" i="22" s="1"/>
  <c r="E299" i="22"/>
  <c r="E300" i="22" s="1"/>
  <c r="E288" i="22"/>
  <c r="E289" i="22" s="1"/>
  <c r="E274" i="22"/>
  <c r="D274" i="22"/>
  <c r="D275" i="22" s="1"/>
  <c r="E271" i="22"/>
  <c r="E412" i="22" s="1"/>
  <c r="E243" i="22"/>
  <c r="D243" i="22"/>
  <c r="D240" i="22"/>
  <c r="E240" i="22"/>
  <c r="E233" i="22"/>
  <c r="E234" i="22" s="1"/>
  <c r="E225" i="22"/>
  <c r="E218" i="22"/>
  <c r="D218" i="22"/>
  <c r="D416" i="22" s="1"/>
  <c r="E213" i="22"/>
  <c r="E214" i="22" s="1"/>
  <c r="E205" i="22"/>
  <c r="E206" i="22" s="1"/>
  <c r="E200" i="22"/>
  <c r="E189" i="22"/>
  <c r="E192" i="22"/>
  <c r="D192" i="22"/>
  <c r="D193" i="22" s="1"/>
  <c r="E180" i="22"/>
  <c r="E184" i="22" s="1"/>
  <c r="D184" i="22"/>
  <c r="E171" i="22"/>
  <c r="D171" i="22"/>
  <c r="D160" i="22"/>
  <c r="D161" i="22" s="1"/>
  <c r="C164" i="22"/>
  <c r="D164" i="22"/>
  <c r="E164" i="22"/>
  <c r="E160" i="22"/>
  <c r="E145" i="22"/>
  <c r="E147" i="22" s="1"/>
  <c r="D135" i="22"/>
  <c r="D136" i="22" s="1"/>
  <c r="E135" i="22"/>
  <c r="E136" i="22" s="1"/>
  <c r="E127" i="22"/>
  <c r="E128" i="22" s="1"/>
  <c r="E118" i="22"/>
  <c r="E119" i="22" s="1"/>
  <c r="E111" i="22"/>
  <c r="E402" i="22" s="1"/>
  <c r="E109" i="22"/>
  <c r="D99" i="22"/>
  <c r="E99" i="22"/>
  <c r="E95" i="22"/>
  <c r="D95" i="22"/>
  <c r="E86" i="22"/>
  <c r="E83" i="22"/>
  <c r="E73" i="22"/>
  <c r="E67" i="22"/>
  <c r="E62" i="22"/>
  <c r="E74" i="22" s="1"/>
  <c r="D41" i="22"/>
  <c r="E53" i="22"/>
  <c r="E39" i="22"/>
  <c r="E41" i="22" s="1"/>
  <c r="D30" i="22"/>
  <c r="D417" i="22" s="1"/>
  <c r="D28" i="22"/>
  <c r="E28" i="22"/>
  <c r="E25" i="22"/>
  <c r="D25" i="22"/>
  <c r="E30" i="22"/>
  <c r="E417" i="22" s="1"/>
  <c r="E22" i="22"/>
  <c r="D22" i="22"/>
  <c r="E15" i="22"/>
  <c r="E410" i="22" s="1"/>
  <c r="E12" i="22"/>
  <c r="D12" i="22"/>
  <c r="E414" i="22" l="1"/>
  <c r="E161" i="22"/>
  <c r="E398" i="22"/>
  <c r="E54" i="22"/>
  <c r="H419" i="22"/>
  <c r="D244" i="22"/>
  <c r="E275" i="22"/>
  <c r="D412" i="22"/>
  <c r="D399" i="22"/>
  <c r="D404" i="22"/>
  <c r="D398" i="22"/>
  <c r="E399" i="22"/>
  <c r="E391" i="22"/>
  <c r="D413" i="22"/>
  <c r="D391" i="22"/>
  <c r="E401" i="22"/>
  <c r="E404" i="22"/>
  <c r="E415" i="22"/>
  <c r="E244" i="22"/>
  <c r="D415" i="22"/>
  <c r="E226" i="22"/>
  <c r="E400" i="22"/>
  <c r="E416" i="22"/>
  <c r="D226" i="22"/>
  <c r="C391" i="22"/>
  <c r="E87" i="22"/>
  <c r="D31" i="22"/>
  <c r="E193" i="22"/>
  <c r="D100" i="22"/>
  <c r="E112" i="22"/>
  <c r="E100" i="22"/>
  <c r="E31" i="22"/>
  <c r="F199" i="22"/>
  <c r="F170" i="22"/>
  <c r="D419" i="22" l="1"/>
  <c r="E419" i="22"/>
  <c r="D405" i="22"/>
  <c r="E405" i="22"/>
  <c r="C328" i="22"/>
  <c r="C73" i="22"/>
  <c r="C25" i="22" l="1"/>
  <c r="C22" i="22" l="1"/>
  <c r="C86" i="22"/>
  <c r="C160" i="22" l="1"/>
  <c r="C161" i="22" s="1"/>
  <c r="C417" i="22" l="1"/>
  <c r="C411" i="22"/>
  <c r="C351" i="22"/>
  <c r="C398" i="22"/>
  <c r="C70" i="22"/>
  <c r="C28" i="22"/>
  <c r="C15" i="22"/>
  <c r="C20" i="23"/>
  <c r="C17" i="23"/>
  <c r="C8" i="23"/>
  <c r="C213" i="22"/>
  <c r="C218" i="22"/>
  <c r="C416" i="22" s="1"/>
  <c r="C180" i="22"/>
  <c r="C225" i="22"/>
  <c r="C310" i="22"/>
  <c r="C288" i="22"/>
  <c r="C271" i="22"/>
  <c r="C243" i="22"/>
  <c r="C240" i="22"/>
  <c r="C62" i="22"/>
  <c r="C67" i="22"/>
  <c r="C53" i="22"/>
  <c r="C39" i="22"/>
  <c r="C257" i="22"/>
  <c r="C233" i="22"/>
  <c r="C205" i="22"/>
  <c r="C200" i="22"/>
  <c r="C189" i="22"/>
  <c r="C183" i="22"/>
  <c r="C171" i="22"/>
  <c r="C145" i="22"/>
  <c r="C400" i="22" s="1"/>
  <c r="C135" i="22"/>
  <c r="C127" i="22"/>
  <c r="C118" i="22"/>
  <c r="C111" i="22"/>
  <c r="C109" i="22"/>
  <c r="C99" i="22"/>
  <c r="C12" i="22"/>
  <c r="C258" i="22" l="1"/>
  <c r="C31" i="22"/>
  <c r="C74" i="22"/>
  <c r="C206" i="22"/>
  <c r="C100" i="22"/>
  <c r="C128" i="22"/>
  <c r="C119" i="22"/>
  <c r="C402" i="22"/>
  <c r="C234" i="22"/>
  <c r="F233" i="22"/>
  <c r="C41" i="22"/>
  <c r="C214" i="22"/>
  <c r="F213" i="22"/>
  <c r="F420" i="22" s="1"/>
  <c r="C136" i="22"/>
  <c r="C413" i="22"/>
  <c r="C54" i="22"/>
  <c r="C410" i="22"/>
  <c r="C418" i="22"/>
  <c r="C404" i="22"/>
  <c r="C147" i="22"/>
  <c r="G147" i="22" s="1"/>
  <c r="G420" i="22" s="1"/>
  <c r="C21" i="23"/>
  <c r="C244" i="22"/>
  <c r="C414" i="22"/>
  <c r="C401" i="22"/>
  <c r="C226" i="22"/>
  <c r="C415" i="22"/>
  <c r="C299" i="22"/>
  <c r="C329" i="22"/>
  <c r="C340" i="22"/>
  <c r="C112" i="22"/>
  <c r="C83" i="22"/>
  <c r="C317" i="22"/>
  <c r="C184" i="22"/>
  <c r="C193" i="22" s="1"/>
  <c r="C275" i="22"/>
  <c r="C289" i="22"/>
  <c r="C399" i="22" l="1"/>
  <c r="C405" i="22" s="1"/>
  <c r="C341" i="22"/>
  <c r="C87" i="22"/>
  <c r="C300" i="22"/>
  <c r="C412" i="22"/>
  <c r="C419" i="22" s="1"/>
</calcChain>
</file>

<file path=xl/sharedStrings.xml><?xml version="1.0" encoding="utf-8"?>
<sst xmlns="http://schemas.openxmlformats.org/spreadsheetml/2006/main" count="723" uniqueCount="245">
  <si>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</si>
  <si>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</si>
  <si>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</si>
  <si>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</si>
  <si>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</si>
  <si>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</si>
  <si>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</si>
  <si>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</si>
  <si>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</si>
  <si>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</si>
  <si>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</si>
  <si>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</si>
  <si>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</si>
  <si>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</si>
  <si>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</si>
  <si>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</si>
  <si>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</si>
  <si>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</si>
  <si>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</si>
  <si>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</si>
  <si>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</si>
  <si>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</si>
  <si>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</si>
  <si>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</si>
  <si>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</si>
  <si>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</si>
  <si>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</si>
  <si>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</si>
  <si>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</si>
  <si>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</si>
  <si>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</si>
  <si>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</si>
  <si>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</si>
  <si>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</si>
  <si>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</si>
  <si>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</si>
  <si>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</si>
  <si>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</si>
  <si>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</si>
  <si>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</si>
  <si>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</si>
  <si>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</si>
  <si>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</si>
  <si>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</si>
  <si>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</si>
  <si>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</si>
  <si>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</si>
  <si>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</si>
  <si>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</si>
  <si>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</si>
  <si>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</si>
  <si>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</si>
  <si>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</si>
  <si>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</si>
  <si>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</si>
  <si>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</si>
  <si>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</si>
  <si>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</si>
  <si>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</si>
  <si>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</si>
  <si>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</si>
  <si>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</si>
  <si>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</si>
  <si>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</si>
  <si>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</si>
  <si>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</si>
  <si>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</si>
  <si>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</si>
  <si>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</si>
  <si>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</si>
  <si>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</si>
  <si>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</si>
  <si>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</si>
  <si>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</si>
  <si>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</si>
  <si>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</si>
  <si>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</si>
  <si>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</si>
  <si>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</si>
  <si>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</si>
  <si>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</si>
  <si>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</si>
  <si>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</si>
  <si>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</si>
  <si>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</si>
  <si>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</si>
  <si>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</si>
  <si>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</si>
  <si>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</si>
  <si>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</si>
  <si>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</si>
  <si>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</si>
  <si>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</si>
  <si>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</si>
  <si>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</si>
  <si>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</si>
  <si>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</si>
  <si>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</si>
  <si>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</si>
  <si>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</si>
  <si>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</si>
  <si>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</si>
  <si>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</si>
  <si>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</si>
  <si>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</si>
  <si>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</si>
  <si>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</si>
  <si>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</si>
  <si>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</si>
  <si>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</si>
  <si>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</si>
  <si>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</si>
  <si>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</si>
  <si>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</si>
  <si>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</si>
  <si>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</si>
  <si>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</si>
  <si>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</si>
  <si>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</si>
  <si>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</si>
  <si>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</si>
  <si>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</si>
  <si>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</si>
  <si>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</si>
  <si>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</si>
  <si>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</si>
  <si>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</si>
  <si>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</si>
  <si>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</si>
  <si>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</si>
  <si>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</si>
  <si>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</si>
  <si>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</si>
  <si>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</si>
  <si>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</si>
  <si>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</si>
  <si>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</si>
  <si>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</si>
  <si>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</si>
  <si>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</si>
  <si>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</si>
  <si>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</si>
  <si>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</si>
  <si>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</si>
  <si>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</si>
  <si>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</si>
  <si>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</si>
  <si>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</si>
  <si>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</si>
  <si>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</si>
  <si>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</si>
  <si>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</si>
  <si>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</si>
  <si>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</si>
  <si>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</si>
  <si>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</si>
  <si>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</si>
  <si>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</si>
  <si>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</si>
  <si>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</si>
  <si>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</si>
  <si>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ÁHT-n belüli támogatások összesen:</t>
  </si>
  <si>
    <t>K914</t>
  </si>
  <si>
    <t>Egyéb működési támogatások ÁHT-n belülről</t>
  </si>
  <si>
    <t>Szociális Alapszolgáltató Mór</t>
  </si>
  <si>
    <t>Hulladékgazdálkodási Társulás</t>
  </si>
  <si>
    <t>Fejlesztések összesen: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</si>
  <si>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</si>
  <si>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</si>
  <si>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</si>
  <si>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</si>
  <si>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</si>
  <si>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</si>
  <si>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</si>
  <si>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</si>
  <si>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</si>
  <si>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045161 Kerékpárutak építése</t>
  </si>
  <si>
    <t>Felújítási kiadások (energetikai felújítás)</t>
  </si>
  <si>
    <t>Fejlesztési-felújítási kiadások</t>
  </si>
  <si>
    <t>Fejlesztési-felújítási kiadások összesen:</t>
  </si>
  <si>
    <t>Befizetendő ÁFA</t>
  </si>
  <si>
    <t>Felújítási kiadások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</si>
  <si>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</si>
  <si>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</si>
  <si>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</si>
  <si>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ÁHT-n belüli támogatások (Közös Hiv:37,5%+Vnő 38%)</t>
  </si>
  <si>
    <t xml:space="preserve">Testvértelepülési látogatás </t>
  </si>
  <si>
    <t>Felújítási kiadások (lépcső)</t>
  </si>
  <si>
    <t>Kincsesbánya Önkormányzat 2019. évi bevételei</t>
  </si>
  <si>
    <t>Kincsesbánya Önkormányzat 2019. évi kiadásai</t>
  </si>
  <si>
    <t>Önkormányzati támogatás helyi civil szervezeteknek (540+300)</t>
  </si>
  <si>
    <t xml:space="preserve">K5 </t>
  </si>
  <si>
    <t>Adatok Ft-ban</t>
  </si>
  <si>
    <t>Változás I.</t>
  </si>
  <si>
    <t>Módosított előirányzat</t>
  </si>
  <si>
    <t>B6</t>
  </si>
  <si>
    <t>Háztartásoktól műköséai célú támogatások visszatárülése</t>
  </si>
  <si>
    <t>Fejlesztési kiadások(számít. eszközök, egyéb eszközök beszerzése)</t>
  </si>
  <si>
    <t>fejlesztési-felújítási kiadások Áfa</t>
  </si>
  <si>
    <t>B65</t>
  </si>
  <si>
    <t xml:space="preserve">Vállalkozásoktól átvett pénzeszközök műk. célú pénzeszk. </t>
  </si>
  <si>
    <t>Elszámolásból származó bevételek</t>
  </si>
  <si>
    <t>K502</t>
  </si>
  <si>
    <t xml:space="preserve">Helyi önk. előző évi elsz. származó kiadások teljesítése </t>
  </si>
  <si>
    <t>ÁHT-n belüli megelőlegezések visszafizetése</t>
  </si>
  <si>
    <t>K64</t>
  </si>
  <si>
    <t>K67</t>
  </si>
  <si>
    <t>Fejlesztési kiadások (telefon)</t>
  </si>
  <si>
    <t>Fejlesztési kiadáok összesen:</t>
  </si>
  <si>
    <t>84031 Civil szervezetek működési támogatása</t>
  </si>
  <si>
    <t>Fejlesztési kiadások Áfa</t>
  </si>
  <si>
    <t>Fejlesztési kiadások összesen:</t>
  </si>
  <si>
    <t>ÁFA kiadások (Fordított Áfa)</t>
  </si>
  <si>
    <t>104051 Gyermekvédelmi pénzbeli és ermészetbeni ellátások</t>
  </si>
  <si>
    <t>K54</t>
  </si>
  <si>
    <t>Központi kezelésű előrányzattól működési célú támogatás</t>
  </si>
  <si>
    <t>Bevételek</t>
  </si>
  <si>
    <t xml:space="preserve">Működési célú pénzeszközök összesen: </t>
  </si>
  <si>
    <t xml:space="preserve">Családi támogaztások </t>
  </si>
  <si>
    <t>Támogatások összesen</t>
  </si>
  <si>
    <t>106020 Lakásfenntartással, lakhatással összefüggő ellátások</t>
  </si>
  <si>
    <t>Dologi kiadások összesen</t>
  </si>
  <si>
    <t>Kiadások</t>
  </si>
  <si>
    <t>072111 Háziorvosi alapellátás</t>
  </si>
  <si>
    <t>Szolgáltatások</t>
  </si>
  <si>
    <t>Egyéb dologi kiadások</t>
  </si>
  <si>
    <t>Fejlesztéis kiadások Áfa</t>
  </si>
  <si>
    <t>Támogatások, visszatérülések</t>
  </si>
  <si>
    <t>Kincsesbánya Község Önkormányzata 2019. évi költségvetése</t>
  </si>
  <si>
    <t>Változás II.</t>
  </si>
  <si>
    <t>Közüzemi díjak+ karbantartás kisjavítás</t>
  </si>
  <si>
    <t>K71</t>
  </si>
  <si>
    <t>K74</t>
  </si>
  <si>
    <t>Ingatlanok felújítása</t>
  </si>
  <si>
    <t>Ingatlanok felújítása Áfa</t>
  </si>
  <si>
    <t>K123</t>
  </si>
  <si>
    <t>Egyéb személyi juttatások</t>
  </si>
  <si>
    <t>Szakmai tevékenységet segytő szolgáltatások</t>
  </si>
  <si>
    <t>Működési célú pénzeszköz átadás ÁHT-n belülre</t>
  </si>
  <si>
    <t>Karbantartás kisjavítás</t>
  </si>
  <si>
    <t>Müködési kiadások összesen</t>
  </si>
  <si>
    <t>Müködési célú előzetesen felszámított Áfa+ egyéb dologi kiadások</t>
  </si>
  <si>
    <t>Egyéb szolgáltatások teljeítése</t>
  </si>
  <si>
    <t>Előzetesen felszámított működési célú ÁFA</t>
  </si>
  <si>
    <t>13. melléklet a 3/2019.(II. 20.) önkormányzati rendelethez, és 10. 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</si>
</sst>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sz val="9"/>
      <name val="Arial CE"/>
      <charset val="238"/>
    </font>
    <font>
      <b/>
      <sz val="12"/>
      <color theme="1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 shrinkToFit="1"/>
    </xf>
    <xf numFmtId="0" fontId="15" fillId="3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6" fontId="2" fillId="2" borderId="11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horizontal="right" vertical="center" wrapText="1"/>
    </xf>
    <xf numFmtId="0" fontId="14" fillId="3" borderId="11" xfId="0" applyFont="1" applyFill="1" applyBorder="1" applyAlignment="1">
      <alignment horizontal="left" vertical="center" wrapText="1"/>
    </xf>
    <xf numFmtId="3" fontId="15" fillId="3" borderId="12" xfId="0" applyNumberFormat="1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3" fontId="19" fillId="2" borderId="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20" fillId="3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3" fontId="21" fillId="0" borderId="3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3" fontId="11" fillId="2" borderId="30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3" fontId="2" fillId="2" borderId="36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3" fontId="11" fillId="2" borderId="30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3" fontId="11" fillId="2" borderId="30" xfId="0" applyNumberFormat="1" applyFont="1" applyFill="1" applyBorder="1" applyAlignment="1">
      <alignment horizontal="right" vertical="center"/>
    </xf>
    <xf numFmtId="3" fontId="20" fillId="3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0" fontId="16" fillId="3" borderId="15" xfId="0" applyFont="1" applyFill="1" applyBorder="1" applyAlignment="1">
      <alignment vertical="center"/>
    </xf>
    <xf numFmtId="3" fontId="20" fillId="0" borderId="2" xfId="0" applyNumberFormat="1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2" fillId="3" borderId="27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3" borderId="3" xfId="0" applyNumberFormat="1" applyFont="1" applyFill="1" applyBorder="1" applyAlignment="1">
      <alignment horizontal="right" vertical="center"/>
    </xf>
    <xf numFmtId="3" fontId="11" fillId="3" borderId="30" xfId="0" applyNumberFormat="1" applyFont="1" applyFill="1" applyBorder="1" applyAlignment="1">
      <alignment vertical="center"/>
    </xf>
    <xf numFmtId="3" fontId="2" fillId="3" borderId="36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2" fillId="3" borderId="17" xfId="0" applyFont="1" applyFill="1" applyBorder="1" applyAlignment="1">
      <alignment horizontal="left" vertical="center" wrapText="1"/>
    </xf>
    <xf numFmtId="3" fontId="7" fillId="3" borderId="36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3" fontId="7" fillId="3" borderId="36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wrapText="1"/>
    </xf>
    <xf numFmtId="3" fontId="11" fillId="3" borderId="38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3" fontId="2" fillId="3" borderId="36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3" fontId="11" fillId="3" borderId="4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/>
    </xf>
    <xf numFmtId="3" fontId="15" fillId="2" borderId="30" xfId="0" applyNumberFormat="1" applyFont="1" applyFill="1" applyBorder="1" applyAlignment="1">
      <alignment vertical="center"/>
    </xf>
    <xf numFmtId="3" fontId="15" fillId="3" borderId="3" xfId="0" applyNumberFormat="1" applyFont="1" applyFill="1" applyBorder="1" applyAlignment="1">
      <alignment vertical="center"/>
    </xf>
    <xf numFmtId="3" fontId="15" fillId="3" borderId="30" xfId="0" applyNumberFormat="1" applyFont="1" applyFill="1" applyBorder="1" applyAlignment="1">
      <alignment vertical="center"/>
    </xf>
    <xf numFmtId="3" fontId="21" fillId="0" borderId="2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2" fillId="2" borderId="22" xfId="0" applyNumberFormat="1" applyFont="1" applyFill="1" applyBorder="1" applyAlignment="1">
      <alignment vertical="center" wrapText="1"/>
    </xf>
    <xf numFmtId="3" fontId="7" fillId="2" borderId="22" xfId="0" applyNumberFormat="1" applyFont="1" applyFill="1" applyBorder="1" applyAlignment="1">
      <alignment vertical="center" wrapText="1"/>
    </xf>
    <xf numFmtId="3" fontId="15" fillId="0" borderId="12" xfId="0" applyNumberFormat="1" applyFont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3" fontId="7" fillId="0" borderId="12" xfId="0" applyNumberFormat="1" applyFont="1" applyBorder="1" applyAlignment="1">
      <alignment horizontal="left" vertical="center"/>
    </xf>
    <xf numFmtId="3" fontId="11" fillId="0" borderId="37" xfId="0" applyNumberFormat="1" applyFont="1" applyBorder="1" applyAlignment="1">
      <alignment vertical="center"/>
    </xf>
    <xf numFmtId="3" fontId="7" fillId="0" borderId="37" xfId="0" applyNumberFormat="1" applyFont="1" applyBorder="1" applyAlignment="1">
      <alignment vertical="center"/>
    </xf>
    <xf numFmtId="3" fontId="2" fillId="3" borderId="38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3" fontId="7" fillId="0" borderId="18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3" borderId="31" xfId="0" applyFont="1" applyFill="1" applyBorder="1" applyAlignment="1">
      <alignment vertical="center" wrapText="1"/>
    </xf>
    <xf numFmtId="3" fontId="7" fillId="3" borderId="38" xfId="0" applyNumberFormat="1" applyFont="1" applyFill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3" fontId="10" fillId="0" borderId="16" xfId="0" applyNumberFormat="1" applyFont="1" applyBorder="1" applyAlignment="1">
      <alignment vertical="center"/>
    </xf>
    <xf numFmtId="3" fontId="11" fillId="3" borderId="12" xfId="0" applyNumberFormat="1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3" fontId="11" fillId="3" borderId="15" xfId="0" applyNumberFormat="1" applyFont="1" applyFill="1" applyBorder="1" applyAlignment="1">
      <alignment vertical="center"/>
    </xf>
    <xf numFmtId="0" fontId="7" fillId="3" borderId="31" xfId="0" applyFont="1" applyFill="1" applyBorder="1" applyAlignment="1">
      <alignment horizontal="left" vertical="center" wrapText="1"/>
    </xf>
    <xf numFmtId="3" fontId="7" fillId="3" borderId="38" xfId="0" applyNumberFormat="1" applyFont="1" applyFill="1" applyBorder="1" applyAlignment="1">
      <alignment horizontal="right" vertical="center"/>
    </xf>
    <xf numFmtId="0" fontId="2" fillId="3" borderId="31" xfId="0" applyFont="1" applyFill="1" applyBorder="1" applyAlignment="1">
      <alignment horizontal="left" vertical="center" wrapText="1"/>
    </xf>
    <xf numFmtId="3" fontId="2" fillId="3" borderId="38" xfId="0" applyNumberFormat="1" applyFont="1" applyFill="1" applyBorder="1" applyAlignment="1">
      <alignment horizontal="right" vertical="center"/>
    </xf>
    <xf numFmtId="3" fontId="2" fillId="0" borderId="40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2" fillId="3" borderId="36" xfId="0" applyNumberFormat="1" applyFont="1" applyFill="1" applyBorder="1" applyAlignment="1">
      <alignment horizontal="right" vertical="center"/>
    </xf>
    <xf numFmtId="3" fontId="7" fillId="0" borderId="22" xfId="0" applyNumberFormat="1" applyFont="1" applyBorder="1" applyAlignment="1">
      <alignment vertical="center"/>
    </xf>
    <xf numFmtId="3" fontId="11" fillId="0" borderId="41" xfId="0" applyNumberFormat="1" applyFont="1" applyBorder="1" applyAlignment="1">
      <alignment vertical="center"/>
    </xf>
    <xf numFmtId="3" fontId="15" fillId="2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3" fontId="11" fillId="2" borderId="22" xfId="0" applyNumberFormat="1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left" vertical="center" wrapText="1"/>
    </xf>
    <xf numFmtId="3" fontId="2" fillId="2" borderId="38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vertical="center" wrapText="1"/>
    </xf>
    <xf numFmtId="3" fontId="11" fillId="2" borderId="4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3" fontId="2" fillId="3" borderId="32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3" fontId="20" fillId="3" borderId="27" xfId="0" applyNumberFormat="1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2" fillId="0" borderId="32" xfId="0" applyNumberFormat="1" applyFont="1" applyBorder="1" applyAlignment="1">
      <alignment vertical="center"/>
    </xf>
    <xf numFmtId="3" fontId="2" fillId="0" borderId="36" xfId="0" applyNumberFormat="1" applyFont="1" applyBorder="1" applyAlignment="1">
      <alignment vertical="center"/>
    </xf>
    <xf numFmtId="3" fontId="2" fillId="0" borderId="45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3" borderId="31" xfId="0" applyNumberFormat="1" applyFont="1" applyFill="1" applyBorder="1" applyAlignment="1">
      <alignment vertical="center"/>
    </xf>
    <xf numFmtId="3" fontId="2" fillId="3" borderId="45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3" fontId="2" fillId="3" borderId="25" xfId="0" applyNumberFormat="1" applyFont="1" applyFill="1" applyBorder="1" applyAlignment="1">
      <alignment vertical="center"/>
    </xf>
    <xf numFmtId="3" fontId="11" fillId="2" borderId="48" xfId="0" applyNumberFormat="1" applyFont="1" applyFill="1" applyBorder="1" applyAlignment="1">
      <alignment horizontal="right" vertical="center" wrapText="1"/>
    </xf>
    <xf numFmtId="3" fontId="11" fillId="3" borderId="49" xfId="0" applyNumberFormat="1" applyFont="1" applyFill="1" applyBorder="1" applyAlignment="1">
      <alignment vertical="center"/>
    </xf>
    <xf numFmtId="3" fontId="11" fillId="3" borderId="50" xfId="0" applyNumberFormat="1" applyFont="1" applyFill="1" applyBorder="1" applyAlignment="1">
      <alignment vertical="center"/>
    </xf>
    <xf numFmtId="3" fontId="11" fillId="3" borderId="7" xfId="0" applyNumberFormat="1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left" vertical="center" wrapText="1"/>
    </xf>
    <xf numFmtId="3" fontId="7" fillId="3" borderId="30" xfId="0" applyNumberFormat="1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20" fillId="0" borderId="21" xfId="0" applyNumberFormat="1" applyFont="1" applyBorder="1" applyAlignment="1">
      <alignment vertical="center"/>
    </xf>
    <xf numFmtId="3" fontId="20" fillId="0" borderId="15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left" vertical="center"/>
    </xf>
    <xf numFmtId="3" fontId="20" fillId="0" borderId="45" xfId="0" applyNumberFormat="1" applyFont="1" applyBorder="1" applyAlignment="1">
      <alignment vertical="center"/>
    </xf>
    <xf numFmtId="3" fontId="20" fillId="0" borderId="9" xfId="0" applyNumberFormat="1" applyFont="1" applyBorder="1" applyAlignment="1">
      <alignment vertical="center"/>
    </xf>
    <xf numFmtId="3" fontId="20" fillId="3" borderId="45" xfId="0" applyNumberFormat="1" applyFont="1" applyFill="1" applyBorder="1" applyAlignment="1">
      <alignment vertical="center"/>
    </xf>
    <xf numFmtId="3" fontId="20" fillId="3" borderId="9" xfId="0" applyNumberFormat="1" applyFont="1" applyFill="1" applyBorder="1" applyAlignment="1">
      <alignment vertical="center"/>
    </xf>
    <xf numFmtId="3" fontId="20" fillId="3" borderId="21" xfId="0" applyNumberFormat="1" applyFont="1" applyFill="1" applyBorder="1" applyAlignment="1">
      <alignment vertical="center"/>
    </xf>
    <xf numFmtId="3" fontId="20" fillId="3" borderId="15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12" xfId="0" applyNumberFormat="1" applyFont="1" applyFill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3" fontId="7" fillId="2" borderId="22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Border="1" applyAlignment="1">
      <alignment vertical="center"/>
    </xf>
    <xf numFmtId="3" fontId="15" fillId="5" borderId="12" xfId="0" applyNumberFormat="1" applyFont="1" applyFill="1" applyBorder="1" applyAlignment="1">
      <alignment vertical="center"/>
    </xf>
    <xf numFmtId="3" fontId="7" fillId="4" borderId="34" xfId="0" applyNumberFormat="1" applyFont="1" applyFill="1" applyBorder="1" applyAlignment="1">
      <alignment horizontal="center" vertical="center" wrapText="1"/>
    </xf>
    <xf numFmtId="3" fontId="7" fillId="4" borderId="35" xfId="0" applyNumberFormat="1" applyFont="1" applyFill="1" applyBorder="1" applyAlignment="1">
      <alignment horizontal="center" vertical="center" wrapText="1"/>
    </xf>
    <xf numFmtId="3" fontId="7" fillId="4" borderId="18" xfId="0" applyNumberFormat="1" applyFont="1" applyFill="1" applyBorder="1" applyAlignment="1">
      <alignment horizontal="center" vertical="center" wrapText="1"/>
    </xf>
    <xf numFmtId="3" fontId="7" fillId="0" borderId="34" xfId="0" applyNumberFormat="1" applyFont="1" applyBorder="1" applyAlignment="1">
      <alignment horizontal="center" vertical="center" wrapText="1"/>
    </xf>
    <xf numFmtId="3" fontId="7" fillId="0" borderId="35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vertical="center"/>
    </xf>
    <xf numFmtId="0" fontId="16" fillId="3" borderId="25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3" fontId="7" fillId="4" borderId="29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right"/>
    </xf>
    <xf numFmtId="0" fontId="7" fillId="4" borderId="2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11" fillId="2" borderId="47" xfId="0" applyFont="1" applyFill="1" applyBorder="1" applyAlignment="1">
      <alignment horizontal="left" vertical="center" wrapText="1"/>
    </xf>
    <xf numFmtId="0" fontId="16" fillId="3" borderId="42" xfId="0" applyFont="1" applyFill="1" applyBorder="1" applyAlignment="1">
      <alignment vertical="center"/>
    </xf>
    <xf numFmtId="0" fontId="16" fillId="3" borderId="44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12" fillId="3" borderId="20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5</xdr:row>
      <xdr:rowOff>113821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107410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8146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2"/>
  <sheetViews>
    <sheetView tabSelected="1" view="pageBreakPreview" zoomScale="93" zoomScaleNormal="100" zoomScaleSheetLayoutView="93" workbookViewId="0">
      <selection sqref="A1:C1"/>
    </sheetView>
  </sheetViews>
  <sheetFormatPr defaultColWidth="9.109375" defaultRowHeight="15" x14ac:dyDescent="0.25"/>
  <cols>
    <col min="1" max="1" width="9.88671875" style="27" customWidth="1"/>
    <col min="2" max="2" width="58.109375" style="11" customWidth="1"/>
    <col min="3" max="3" width="15.6640625" style="11" customWidth="1"/>
    <col min="4" max="4" width="15.5546875" style="1" customWidth="1"/>
    <col min="5" max="5" width="15.5546875" style="76" customWidth="1"/>
    <col min="6" max="6" width="11.109375" style="76" hidden="1" customWidth="1"/>
    <col min="7" max="7" width="10.88671875" style="76" hidden="1" customWidth="1"/>
    <col min="8" max="8" width="16.5546875" style="76" customWidth="1"/>
    <col min="9" max="16384" width="9.109375" style="1"/>
  </cols>
  <sheetData>
    <row r="1" spans="1:8" ht="13.8" x14ac:dyDescent="0.2">
      <c r="A1" s="322" t="s">
        <v>244</v>
      </c>
      <c r="B1" s="322"/>
      <c r="C1" s="322"/>
    </row>
    <row r="2" spans="1:8" ht="13.8" x14ac:dyDescent="0.25">
      <c r="A2" s="367" t="s">
        <v>228</v>
      </c>
      <c r="B2" s="367"/>
      <c r="C2" s="367"/>
      <c r="D2" s="367"/>
      <c r="E2" s="367"/>
    </row>
    <row r="3" spans="1:8" s="2" customFormat="1" ht="40.5" customHeight="1" x14ac:dyDescent="0.25">
      <c r="A3" s="367"/>
      <c r="B3" s="367"/>
      <c r="C3" s="367"/>
      <c r="D3" s="367"/>
      <c r="E3" s="367"/>
      <c r="F3" s="76"/>
      <c r="G3" s="76"/>
      <c r="H3" s="76"/>
    </row>
    <row r="4" spans="1:8" x14ac:dyDescent="0.25">
      <c r="B4" s="28"/>
      <c r="C4" s="29"/>
      <c r="E4" s="89"/>
      <c r="F4" s="89"/>
      <c r="G4" s="89"/>
      <c r="H4" s="89"/>
    </row>
    <row r="5" spans="1:8" ht="14.4" thickBot="1" x14ac:dyDescent="0.3">
      <c r="A5" s="90"/>
      <c r="B5" s="90"/>
      <c r="C5" s="90"/>
      <c r="E5" s="90" t="s">
        <v>192</v>
      </c>
      <c r="F5" s="262"/>
      <c r="G5" s="262"/>
      <c r="H5" s="262"/>
    </row>
    <row r="6" spans="1:8" ht="15.75" customHeight="1" x14ac:dyDescent="0.25">
      <c r="A6" s="305" t="s">
        <v>144</v>
      </c>
      <c r="B6" s="310" t="s">
        <v>120</v>
      </c>
      <c r="C6" s="312" t="s">
        <v>8</v>
      </c>
      <c r="D6" s="356" t="s">
        <v>193</v>
      </c>
      <c r="E6" s="289" t="s">
        <v>229</v>
      </c>
      <c r="F6" s="263"/>
      <c r="G6" s="264"/>
      <c r="H6" s="289" t="s">
        <v>194</v>
      </c>
    </row>
    <row r="7" spans="1:8" ht="15.75" customHeight="1" x14ac:dyDescent="0.25">
      <c r="A7" s="306"/>
      <c r="B7" s="311"/>
      <c r="C7" s="313"/>
      <c r="D7" s="357"/>
      <c r="E7" s="290"/>
      <c r="F7" s="100"/>
      <c r="G7" s="87"/>
      <c r="H7" s="290"/>
    </row>
    <row r="8" spans="1:8" ht="15.75" customHeight="1" x14ac:dyDescent="0.25">
      <c r="A8" s="306"/>
      <c r="B8" s="311"/>
      <c r="C8" s="314"/>
      <c r="D8" s="358"/>
      <c r="E8" s="291"/>
      <c r="F8" s="101"/>
      <c r="G8" s="88"/>
      <c r="H8" s="291"/>
    </row>
    <row r="9" spans="1:8" ht="20.100000000000001" customHeight="1" x14ac:dyDescent="0.25">
      <c r="A9" s="359" t="s">
        <v>28</v>
      </c>
      <c r="B9" s="360"/>
      <c r="C9" s="360"/>
      <c r="D9" s="360"/>
      <c r="E9" s="361"/>
      <c r="F9" s="102"/>
      <c r="G9" s="77"/>
      <c r="H9" s="105"/>
    </row>
    <row r="10" spans="1:8" ht="17.100000000000001" customHeight="1" x14ac:dyDescent="0.25">
      <c r="A10" s="55" t="s">
        <v>44</v>
      </c>
      <c r="B10" s="30" t="s">
        <v>20</v>
      </c>
      <c r="C10" s="92">
        <v>110000</v>
      </c>
      <c r="D10" s="149">
        <v>50000</v>
      </c>
      <c r="E10" s="150"/>
      <c r="F10" s="102"/>
      <c r="G10" s="77"/>
      <c r="H10" s="105">
        <v>160000</v>
      </c>
    </row>
    <row r="11" spans="1:8" ht="17.100000000000001" customHeight="1" x14ac:dyDescent="0.25">
      <c r="A11" s="55" t="s">
        <v>195</v>
      </c>
      <c r="B11" s="30" t="s">
        <v>196</v>
      </c>
      <c r="C11" s="92"/>
      <c r="D11" s="149">
        <v>100000</v>
      </c>
      <c r="E11" s="150"/>
      <c r="F11" s="102"/>
      <c r="G11" s="77"/>
      <c r="H11" s="105">
        <v>100000</v>
      </c>
    </row>
    <row r="12" spans="1:8" s="37" customFormat="1" ht="20.100000000000001" customHeight="1" x14ac:dyDescent="0.25">
      <c r="A12" s="362" t="s">
        <v>76</v>
      </c>
      <c r="B12" s="363"/>
      <c r="C12" s="93">
        <f>C10</f>
        <v>110000</v>
      </c>
      <c r="D12" s="151">
        <f>SUM(D10:D11)</f>
        <v>150000</v>
      </c>
      <c r="E12" s="152">
        <f>SUM(E10:E11)</f>
        <v>0</v>
      </c>
      <c r="F12" s="103"/>
      <c r="G12" s="82"/>
      <c r="H12" s="265">
        <f>SUM(H10:H11)</f>
        <v>260000</v>
      </c>
    </row>
    <row r="13" spans="1:8" ht="20.100000000000001" customHeight="1" x14ac:dyDescent="0.25">
      <c r="A13" s="295" t="s">
        <v>29</v>
      </c>
      <c r="B13" s="296"/>
      <c r="C13" s="296"/>
      <c r="D13" s="296"/>
      <c r="E13" s="296"/>
      <c r="F13" s="296"/>
      <c r="G13" s="296"/>
      <c r="H13" s="297"/>
    </row>
    <row r="14" spans="1:8" s="14" customFormat="1" ht="17.100000000000001" customHeight="1" x14ac:dyDescent="0.25">
      <c r="A14" s="56" t="s">
        <v>109</v>
      </c>
      <c r="B14" s="20" t="s">
        <v>3</v>
      </c>
      <c r="C14" s="95">
        <v>11702891</v>
      </c>
      <c r="D14" s="77"/>
      <c r="E14" s="105">
        <v>204323</v>
      </c>
      <c r="F14" s="102"/>
      <c r="G14" s="77"/>
      <c r="H14" s="105">
        <v>11907214</v>
      </c>
    </row>
    <row r="15" spans="1:8" s="22" customFormat="1" ht="17.100000000000001" customHeight="1" x14ac:dyDescent="0.25">
      <c r="A15" s="58" t="s">
        <v>53</v>
      </c>
      <c r="B15" s="32" t="s">
        <v>4</v>
      </c>
      <c r="C15" s="96">
        <f>C14</f>
        <v>11702891</v>
      </c>
      <c r="D15" s="154"/>
      <c r="E15" s="153">
        <f>SUM(E14)</f>
        <v>204323</v>
      </c>
      <c r="F15" s="102"/>
      <c r="G15" s="77"/>
      <c r="H15" s="153">
        <f>SUM(H14)</f>
        <v>11907214</v>
      </c>
    </row>
    <row r="16" spans="1:8" s="22" customFormat="1" ht="17.100000000000001" customHeight="1" x14ac:dyDescent="0.25">
      <c r="A16" s="58" t="s">
        <v>64</v>
      </c>
      <c r="B16" s="32" t="s">
        <v>5</v>
      </c>
      <c r="C16" s="96">
        <v>2282064</v>
      </c>
      <c r="D16" s="154"/>
      <c r="E16" s="153"/>
      <c r="F16" s="102"/>
      <c r="G16" s="77"/>
      <c r="H16" s="153">
        <v>2282064</v>
      </c>
    </row>
    <row r="17" spans="1:8" s="14" customFormat="1" ht="17.100000000000001" customHeight="1" x14ac:dyDescent="0.25">
      <c r="A17" s="56" t="s">
        <v>50</v>
      </c>
      <c r="B17" s="20" t="s">
        <v>56</v>
      </c>
      <c r="C17" s="95">
        <v>642113</v>
      </c>
      <c r="D17" s="77">
        <v>118705</v>
      </c>
      <c r="E17" s="105">
        <v>134448</v>
      </c>
      <c r="F17" s="102"/>
      <c r="G17" s="77"/>
      <c r="H17" s="105">
        <v>895266</v>
      </c>
    </row>
    <row r="18" spans="1:8" s="14" customFormat="1" ht="17.100000000000001" customHeight="1" x14ac:dyDescent="0.25">
      <c r="A18" s="56" t="s">
        <v>49</v>
      </c>
      <c r="B18" s="20" t="s">
        <v>57</v>
      </c>
      <c r="C18" s="95">
        <v>1386525</v>
      </c>
      <c r="D18" s="77"/>
      <c r="E18" s="105">
        <v>270000</v>
      </c>
      <c r="F18" s="102"/>
      <c r="G18" s="77"/>
      <c r="H18" s="105">
        <v>1656525</v>
      </c>
    </row>
    <row r="19" spans="1:8" s="14" customFormat="1" ht="17.100000000000001" customHeight="1" x14ac:dyDescent="0.25">
      <c r="A19" s="56" t="s">
        <v>58</v>
      </c>
      <c r="B19" s="20" t="s">
        <v>121</v>
      </c>
      <c r="C19" s="95">
        <v>6644418</v>
      </c>
      <c r="D19" s="77"/>
      <c r="E19" s="105">
        <v>-505448</v>
      </c>
      <c r="F19" s="102"/>
      <c r="G19" s="77"/>
      <c r="H19" s="105">
        <v>6138970</v>
      </c>
    </row>
    <row r="20" spans="1:8" s="14" customFormat="1" ht="17.100000000000001" customHeight="1" x14ac:dyDescent="0.25">
      <c r="A20" s="56" t="s">
        <v>60</v>
      </c>
      <c r="B20" s="20" t="s">
        <v>61</v>
      </c>
      <c r="C20" s="95">
        <v>229764</v>
      </c>
      <c r="D20" s="77"/>
      <c r="E20" s="105"/>
      <c r="F20" s="102"/>
      <c r="G20" s="77"/>
      <c r="H20" s="105">
        <v>229764</v>
      </c>
    </row>
    <row r="21" spans="1:8" s="14" customFormat="1" ht="17.100000000000001" customHeight="1" x14ac:dyDescent="0.25">
      <c r="A21" s="56" t="s">
        <v>62</v>
      </c>
      <c r="B21" s="20" t="s">
        <v>118</v>
      </c>
      <c r="C21" s="95">
        <v>1622573</v>
      </c>
      <c r="D21" s="77">
        <v>115508</v>
      </c>
      <c r="E21" s="105"/>
      <c r="F21" s="102"/>
      <c r="G21" s="77"/>
      <c r="H21" s="105">
        <v>1738081</v>
      </c>
    </row>
    <row r="22" spans="1:8" s="22" customFormat="1" ht="17.100000000000001" customHeight="1" x14ac:dyDescent="0.25">
      <c r="A22" s="58" t="s">
        <v>63</v>
      </c>
      <c r="B22" s="32" t="s">
        <v>1</v>
      </c>
      <c r="C22" s="96">
        <f>SUM(C17:C21)</f>
        <v>10525393</v>
      </c>
      <c r="D22" s="154">
        <f>SUM(D17:D21)</f>
        <v>234213</v>
      </c>
      <c r="E22" s="153">
        <f>SUM(E17:E21)</f>
        <v>-101000</v>
      </c>
      <c r="F22" s="102"/>
      <c r="G22" s="77"/>
      <c r="H22" s="153">
        <f>SUM(H17:H21)</f>
        <v>10658606</v>
      </c>
    </row>
    <row r="23" spans="1:8" s="14" customFormat="1" ht="17.100000000000001" customHeight="1" x14ac:dyDescent="0.25">
      <c r="A23" s="56" t="s">
        <v>51</v>
      </c>
      <c r="B23" s="20" t="s">
        <v>197</v>
      </c>
      <c r="C23" s="95">
        <v>43700</v>
      </c>
      <c r="D23" s="77">
        <v>1081488</v>
      </c>
      <c r="E23" s="105">
        <v>226703</v>
      </c>
      <c r="F23" s="102"/>
      <c r="G23" s="77"/>
      <c r="H23" s="105">
        <v>1351891</v>
      </c>
    </row>
    <row r="24" spans="1:8" s="14" customFormat="1" ht="17.100000000000001" customHeight="1" x14ac:dyDescent="0.25">
      <c r="A24" s="56" t="s">
        <v>51</v>
      </c>
      <c r="B24" s="20" t="s">
        <v>124</v>
      </c>
      <c r="C24" s="95">
        <v>11800</v>
      </c>
      <c r="D24" s="77">
        <v>292002</v>
      </c>
      <c r="E24" s="105">
        <v>61210</v>
      </c>
      <c r="F24" s="102"/>
      <c r="G24" s="77"/>
      <c r="H24" s="105">
        <v>365012</v>
      </c>
    </row>
    <row r="25" spans="1:8" s="22" customFormat="1" ht="17.100000000000001" customHeight="1" x14ac:dyDescent="0.25">
      <c r="A25" s="58" t="s">
        <v>51</v>
      </c>
      <c r="B25" s="32" t="s">
        <v>123</v>
      </c>
      <c r="C25" s="96">
        <f>C23+C24</f>
        <v>55500</v>
      </c>
      <c r="D25" s="154">
        <f>SUM(D23:D24)</f>
        <v>1373490</v>
      </c>
      <c r="E25" s="153">
        <f>SUM(E23:E24)</f>
        <v>287913</v>
      </c>
      <c r="F25" s="102"/>
      <c r="G25" s="77"/>
      <c r="H25" s="153">
        <f>SUM(H23:H24)</f>
        <v>1716903</v>
      </c>
    </row>
    <row r="26" spans="1:8" s="22" customFormat="1" ht="17.100000000000001" customHeight="1" x14ac:dyDescent="0.25">
      <c r="A26" s="60" t="s">
        <v>52</v>
      </c>
      <c r="B26" s="30" t="s">
        <v>177</v>
      </c>
      <c r="C26" s="96">
        <v>44102997</v>
      </c>
      <c r="D26" s="77">
        <v>97062</v>
      </c>
      <c r="E26" s="105">
        <v>1033697</v>
      </c>
      <c r="F26" s="102"/>
      <c r="G26" s="77"/>
      <c r="H26" s="105">
        <v>45233756</v>
      </c>
    </row>
    <row r="27" spans="1:8" s="22" customFormat="1" ht="17.100000000000001" customHeight="1" x14ac:dyDescent="0.25">
      <c r="A27" s="60" t="s">
        <v>52</v>
      </c>
      <c r="B27" s="30" t="s">
        <v>168</v>
      </c>
      <c r="C27" s="96">
        <v>11998782</v>
      </c>
      <c r="D27" s="77">
        <v>-64767</v>
      </c>
      <c r="E27" s="105">
        <v>279089</v>
      </c>
      <c r="F27" s="102"/>
      <c r="G27" s="77"/>
      <c r="H27" s="105">
        <v>12213104</v>
      </c>
    </row>
    <row r="28" spans="1:8" s="22" customFormat="1" ht="17.100000000000001" customHeight="1" x14ac:dyDescent="0.25">
      <c r="A28" s="58" t="s">
        <v>52</v>
      </c>
      <c r="B28" s="32" t="s">
        <v>167</v>
      </c>
      <c r="C28" s="96">
        <f>SUM(C26:C27)</f>
        <v>56101779</v>
      </c>
      <c r="D28" s="154">
        <f>SUM(D26:D27)</f>
        <v>32295</v>
      </c>
      <c r="E28" s="153">
        <f>SUM(E26:E27)</f>
        <v>1312786</v>
      </c>
      <c r="F28" s="102"/>
      <c r="G28" s="77"/>
      <c r="H28" s="153">
        <f>SUM(H26:H27)</f>
        <v>57446860</v>
      </c>
    </row>
    <row r="29" spans="1:8" s="14" customFormat="1" ht="17.100000000000001" customHeight="1" x14ac:dyDescent="0.25">
      <c r="A29" s="56" t="s">
        <v>112</v>
      </c>
      <c r="B29" s="20" t="s">
        <v>142</v>
      </c>
      <c r="C29" s="95">
        <v>2000000</v>
      </c>
      <c r="D29" s="77">
        <v>1428737</v>
      </c>
      <c r="E29" s="105">
        <v>-1315263</v>
      </c>
      <c r="F29" s="102"/>
      <c r="G29" s="77"/>
      <c r="H29" s="105">
        <v>2113474</v>
      </c>
    </row>
    <row r="30" spans="1:8" ht="17.100000000000001" customHeight="1" x14ac:dyDescent="0.25">
      <c r="A30" s="58" t="s">
        <v>112</v>
      </c>
      <c r="B30" s="32" t="s">
        <v>143</v>
      </c>
      <c r="C30" s="96">
        <v>2000000</v>
      </c>
      <c r="D30" s="154">
        <f>SUM(D29)</f>
        <v>1428737</v>
      </c>
      <c r="E30" s="153">
        <f>SUM(E29)</f>
        <v>-1315263</v>
      </c>
      <c r="F30" s="102"/>
      <c r="G30" s="77"/>
      <c r="H30" s="156">
        <f>SUM(H29)</f>
        <v>2113474</v>
      </c>
    </row>
    <row r="31" spans="1:8" s="4" customFormat="1" ht="20.100000000000001" customHeight="1" thickBot="1" x14ac:dyDescent="0.3">
      <c r="A31" s="339" t="s">
        <v>69</v>
      </c>
      <c r="B31" s="340"/>
      <c r="C31" s="97">
        <f>SUM(C15+C16+C22+C30+C25+C28)</f>
        <v>82667627</v>
      </c>
      <c r="D31" s="159">
        <f>D22+D25+D28+D30</f>
        <v>3068735</v>
      </c>
      <c r="E31" s="163">
        <f>E15+E16+E22+E25+E28+E30</f>
        <v>388759</v>
      </c>
      <c r="F31" s="266"/>
      <c r="G31" s="155"/>
      <c r="H31" s="163">
        <f>H15+H16+H22+H25+H28+H30</f>
        <v>86125121</v>
      </c>
    </row>
    <row r="32" spans="1:8" s="4" customFormat="1" ht="15.75" customHeight="1" thickBot="1" x14ac:dyDescent="0.3">
      <c r="A32" s="355"/>
      <c r="B32" s="355"/>
      <c r="C32" s="355"/>
      <c r="D32" s="355"/>
      <c r="E32" s="364"/>
      <c r="F32" s="91"/>
      <c r="G32" s="91"/>
      <c r="H32" s="91"/>
    </row>
    <row r="33" spans="1:8" s="4" customFormat="1" ht="15.75" customHeight="1" x14ac:dyDescent="0.25">
      <c r="A33" s="305" t="s">
        <v>144</v>
      </c>
      <c r="B33" s="310" t="s">
        <v>138</v>
      </c>
      <c r="C33" s="312" t="s">
        <v>8</v>
      </c>
      <c r="D33" s="356" t="s">
        <v>193</v>
      </c>
      <c r="E33" s="289" t="s">
        <v>229</v>
      </c>
      <c r="F33" s="233"/>
      <c r="G33" s="234"/>
      <c r="H33" s="289" t="s">
        <v>194</v>
      </c>
    </row>
    <row r="34" spans="1:8" s="4" customFormat="1" ht="15.75" customHeight="1" x14ac:dyDescent="0.25">
      <c r="A34" s="306"/>
      <c r="B34" s="311"/>
      <c r="C34" s="313"/>
      <c r="D34" s="357"/>
      <c r="E34" s="290"/>
      <c r="F34" s="102"/>
      <c r="G34" s="77"/>
      <c r="H34" s="290"/>
    </row>
    <row r="35" spans="1:8" s="4" customFormat="1" ht="15.75" customHeight="1" x14ac:dyDescent="0.25">
      <c r="A35" s="306"/>
      <c r="B35" s="311"/>
      <c r="C35" s="314"/>
      <c r="D35" s="358"/>
      <c r="E35" s="291"/>
      <c r="F35" s="102"/>
      <c r="G35" s="77"/>
      <c r="H35" s="291"/>
    </row>
    <row r="36" spans="1:8" s="4" customFormat="1" ht="20.100000000000001" customHeight="1" x14ac:dyDescent="0.25">
      <c r="A36" s="319" t="s">
        <v>28</v>
      </c>
      <c r="B36" s="320"/>
      <c r="C36" s="320"/>
      <c r="D36" s="320"/>
      <c r="E36" s="320"/>
      <c r="F36" s="320"/>
      <c r="G36" s="320"/>
      <c r="H36" s="321"/>
    </row>
    <row r="37" spans="1:8" s="15" customFormat="1" ht="17.100000000000001" customHeight="1" x14ac:dyDescent="0.25">
      <c r="A37" s="61" t="s">
        <v>44</v>
      </c>
      <c r="B37" s="49" t="s">
        <v>139</v>
      </c>
      <c r="C37" s="107">
        <v>5500000</v>
      </c>
      <c r="D37" s="222"/>
      <c r="E37" s="69"/>
      <c r="F37" s="223"/>
      <c r="G37" s="224"/>
      <c r="H37" s="69">
        <v>5500000</v>
      </c>
    </row>
    <row r="38" spans="1:8" s="15" customFormat="1" ht="17.100000000000001" customHeight="1" x14ac:dyDescent="0.25">
      <c r="A38" s="62" t="s">
        <v>44</v>
      </c>
      <c r="B38" s="16" t="s">
        <v>140</v>
      </c>
      <c r="C38" s="108">
        <v>1485000</v>
      </c>
      <c r="D38" s="33"/>
      <c r="E38" s="57"/>
      <c r="F38" s="117"/>
      <c r="G38" s="17"/>
      <c r="H38" s="57">
        <v>1485000</v>
      </c>
    </row>
    <row r="39" spans="1:8" ht="17.100000000000001" customHeight="1" x14ac:dyDescent="0.25">
      <c r="A39" s="63" t="s">
        <v>44</v>
      </c>
      <c r="B39" s="23" t="s">
        <v>11</v>
      </c>
      <c r="C39" s="109">
        <f>C37+C38</f>
        <v>6985000</v>
      </c>
      <c r="D39" s="94"/>
      <c r="E39" s="153">
        <f>SUM(E37:E38)</f>
        <v>0</v>
      </c>
      <c r="F39" s="102"/>
      <c r="G39" s="77"/>
      <c r="H39" s="153">
        <f>SUM(H37:H38)</f>
        <v>6985000</v>
      </c>
    </row>
    <row r="40" spans="1:8" ht="17.100000000000001" customHeight="1" x14ac:dyDescent="0.25">
      <c r="A40" s="63" t="s">
        <v>199</v>
      </c>
      <c r="B40" s="161" t="s">
        <v>200</v>
      </c>
      <c r="C40" s="109"/>
      <c r="D40" s="149">
        <v>3872028</v>
      </c>
      <c r="E40" s="153"/>
      <c r="F40" s="102"/>
      <c r="G40" s="77"/>
      <c r="H40" s="157">
        <v>3872028</v>
      </c>
    </row>
    <row r="41" spans="1:8" s="26" customFormat="1" ht="20.100000000000001" customHeight="1" x14ac:dyDescent="0.25">
      <c r="A41" s="301" t="s">
        <v>76</v>
      </c>
      <c r="B41" s="302"/>
      <c r="C41" s="110">
        <f>C39</f>
        <v>6985000</v>
      </c>
      <c r="D41" s="162">
        <f>SUM(D40)</f>
        <v>3872028</v>
      </c>
      <c r="E41" s="160">
        <f>SUM(E39:E40)</f>
        <v>0</v>
      </c>
      <c r="F41" s="119"/>
      <c r="G41" s="83"/>
      <c r="H41" s="156">
        <f>SUM(H39:H40)</f>
        <v>10857028</v>
      </c>
    </row>
    <row r="42" spans="1:8" s="4" customFormat="1" ht="20.100000000000001" customHeight="1" x14ac:dyDescent="0.25">
      <c r="A42" s="319" t="s">
        <v>29</v>
      </c>
      <c r="B42" s="320"/>
      <c r="C42" s="320"/>
      <c r="D42" s="320"/>
      <c r="E42" s="320"/>
      <c r="F42" s="320"/>
      <c r="G42" s="320"/>
      <c r="H42" s="321"/>
    </row>
    <row r="43" spans="1:8" s="4" customFormat="1" ht="20.100000000000001" customHeight="1" x14ac:dyDescent="0.25">
      <c r="A43" s="63" t="s">
        <v>110</v>
      </c>
      <c r="B43" s="278" t="s">
        <v>238</v>
      </c>
      <c r="C43" s="277"/>
      <c r="D43" s="269"/>
      <c r="E43" s="109">
        <v>10432300</v>
      </c>
      <c r="F43" s="279"/>
      <c r="G43" s="280"/>
      <c r="H43" s="281">
        <v>10432300</v>
      </c>
    </row>
    <row r="44" spans="1:8" s="4" customFormat="1" ht="20.100000000000001" customHeight="1" x14ac:dyDescent="0.25">
      <c r="A44" s="62" t="s">
        <v>58</v>
      </c>
      <c r="B44" s="214" t="s">
        <v>239</v>
      </c>
      <c r="C44" s="282"/>
      <c r="D44" s="283"/>
      <c r="E44" s="108">
        <v>210202</v>
      </c>
      <c r="F44" s="284"/>
      <c r="G44" s="285"/>
      <c r="H44" s="286">
        <v>210202</v>
      </c>
    </row>
    <row r="45" spans="1:8" s="4" customFormat="1" ht="20.100000000000001" customHeight="1" x14ac:dyDescent="0.25">
      <c r="A45" s="62" t="s">
        <v>62</v>
      </c>
      <c r="B45" s="214" t="s">
        <v>241</v>
      </c>
      <c r="C45" s="282"/>
      <c r="D45" s="283"/>
      <c r="E45" s="108">
        <v>141336</v>
      </c>
      <c r="F45" s="284"/>
      <c r="G45" s="285"/>
      <c r="H45" s="286">
        <v>141336</v>
      </c>
    </row>
    <row r="46" spans="1:8" s="4" customFormat="1" ht="17.100000000000001" customHeight="1" x14ac:dyDescent="0.25">
      <c r="A46" s="62" t="s">
        <v>62</v>
      </c>
      <c r="B46" s="214" t="s">
        <v>180</v>
      </c>
      <c r="C46" s="108">
        <v>1485000</v>
      </c>
      <c r="D46" s="77"/>
      <c r="E46" s="105"/>
      <c r="F46" s="102"/>
      <c r="G46" s="77"/>
      <c r="H46" s="105">
        <v>1485000</v>
      </c>
    </row>
    <row r="47" spans="1:8" s="4" customFormat="1" ht="17.100000000000001" customHeight="1" x14ac:dyDescent="0.25">
      <c r="A47" s="63" t="s">
        <v>63</v>
      </c>
      <c r="B47" s="278" t="s">
        <v>240</v>
      </c>
      <c r="C47" s="109">
        <f>SUM(C46)</f>
        <v>1485000</v>
      </c>
      <c r="D47" s="149"/>
      <c r="E47" s="153">
        <f>SUM(E44:E46)</f>
        <v>351538</v>
      </c>
      <c r="F47" s="287"/>
      <c r="G47" s="149"/>
      <c r="H47" s="153">
        <f>SUM(H44:H46)</f>
        <v>1836538</v>
      </c>
    </row>
    <row r="48" spans="1:8" s="4" customFormat="1" ht="17.100000000000001" customHeight="1" x14ac:dyDescent="0.25">
      <c r="A48" s="62" t="s">
        <v>51</v>
      </c>
      <c r="B48" s="214" t="s">
        <v>169</v>
      </c>
      <c r="C48" s="108"/>
      <c r="D48" s="77">
        <v>669786</v>
      </c>
      <c r="E48" s="105">
        <v>2225379</v>
      </c>
      <c r="F48" s="102"/>
      <c r="G48" s="77"/>
      <c r="H48" s="105">
        <v>2895165</v>
      </c>
    </row>
    <row r="49" spans="1:11" s="4" customFormat="1" ht="17.100000000000001" customHeight="1" thickBot="1" x14ac:dyDescent="0.3">
      <c r="A49" s="62" t="s">
        <v>51</v>
      </c>
      <c r="B49" s="214" t="s">
        <v>226</v>
      </c>
      <c r="C49" s="108"/>
      <c r="D49" s="77">
        <v>180842</v>
      </c>
      <c r="E49" s="105">
        <v>600853</v>
      </c>
      <c r="F49" s="102"/>
      <c r="G49" s="77"/>
      <c r="H49" s="105">
        <v>781695</v>
      </c>
    </row>
    <row r="50" spans="1:11" s="4" customFormat="1" ht="17.100000000000001" customHeight="1" thickBot="1" x14ac:dyDescent="0.3">
      <c r="A50" s="79" t="s">
        <v>51</v>
      </c>
      <c r="B50" s="80" t="s">
        <v>211</v>
      </c>
      <c r="C50" s="111"/>
      <c r="D50" s="154">
        <f>SUM(D48:D49)</f>
        <v>850628</v>
      </c>
      <c r="E50" s="153">
        <f>SUM(E48:E49)</f>
        <v>2826232</v>
      </c>
      <c r="F50" s="102"/>
      <c r="G50" s="77"/>
      <c r="H50" s="153">
        <f>SUM(H48:H49)</f>
        <v>3676860</v>
      </c>
      <c r="K50" s="221"/>
    </row>
    <row r="51" spans="1:11" s="4" customFormat="1" ht="17.100000000000001" customHeight="1" x14ac:dyDescent="0.25">
      <c r="A51" s="64" t="s">
        <v>52</v>
      </c>
      <c r="B51" s="16" t="s">
        <v>178</v>
      </c>
      <c r="C51" s="108">
        <v>4330700</v>
      </c>
      <c r="D51" s="77">
        <v>-669786</v>
      </c>
      <c r="E51" s="105">
        <v>-2502181</v>
      </c>
      <c r="F51" s="102"/>
      <c r="G51" s="77"/>
      <c r="H51" s="105">
        <v>1158733</v>
      </c>
    </row>
    <row r="52" spans="1:11" s="4" customFormat="1" ht="17.100000000000001" customHeight="1" x14ac:dyDescent="0.25">
      <c r="A52" s="62" t="s">
        <v>52</v>
      </c>
      <c r="B52" s="16" t="s">
        <v>198</v>
      </c>
      <c r="C52" s="108">
        <v>1169300</v>
      </c>
      <c r="D52" s="77">
        <v>-180842</v>
      </c>
      <c r="E52" s="105">
        <v>-675589</v>
      </c>
      <c r="F52" s="102"/>
      <c r="G52" s="77"/>
      <c r="H52" s="105">
        <v>312869</v>
      </c>
    </row>
    <row r="53" spans="1:11" s="4" customFormat="1" ht="17.100000000000001" customHeight="1" x14ac:dyDescent="0.25">
      <c r="A53" s="63" t="s">
        <v>52</v>
      </c>
      <c r="B53" s="23" t="s">
        <v>179</v>
      </c>
      <c r="C53" s="109">
        <f>C51+C52</f>
        <v>5500000</v>
      </c>
      <c r="D53" s="154">
        <f>SUM(D51:D52)</f>
        <v>-850628</v>
      </c>
      <c r="E53" s="153">
        <f>SUM(E51:E52)</f>
        <v>-3177770</v>
      </c>
      <c r="F53" s="102"/>
      <c r="G53" s="77"/>
      <c r="H53" s="153">
        <f>SUM(H51:H52)</f>
        <v>1471602</v>
      </c>
    </row>
    <row r="54" spans="1:11" s="4" customFormat="1" ht="20.100000000000001" customHeight="1" thickBot="1" x14ac:dyDescent="0.3">
      <c r="A54" s="325" t="s">
        <v>69</v>
      </c>
      <c r="B54" s="326"/>
      <c r="C54" s="112">
        <f>C53+C46</f>
        <v>6985000</v>
      </c>
      <c r="D54" s="155">
        <v>0</v>
      </c>
      <c r="E54" s="163">
        <f>E43+E47+E50+E53</f>
        <v>10432300</v>
      </c>
      <c r="F54" s="235"/>
      <c r="G54" s="236"/>
      <c r="H54" s="267">
        <f>H47+H50+H53+H43</f>
        <v>17417300</v>
      </c>
    </row>
    <row r="55" spans="1:11" s="4" customFormat="1" ht="15.75" customHeight="1" thickBot="1" x14ac:dyDescent="0.3">
      <c r="A55" s="355"/>
      <c r="B55" s="355"/>
      <c r="C55" s="355"/>
      <c r="D55" s="355"/>
      <c r="E55" s="364"/>
      <c r="F55" s="91"/>
      <c r="G55" s="91"/>
      <c r="H55" s="91"/>
    </row>
    <row r="56" spans="1:11" ht="15.75" customHeight="1" x14ac:dyDescent="0.25">
      <c r="A56" s="305" t="s">
        <v>144</v>
      </c>
      <c r="B56" s="365" t="s">
        <v>119</v>
      </c>
      <c r="C56" s="312" t="s">
        <v>8</v>
      </c>
      <c r="D56" s="307" t="s">
        <v>193</v>
      </c>
      <c r="E56" s="289" t="s">
        <v>229</v>
      </c>
      <c r="F56" s="233"/>
      <c r="G56" s="234"/>
      <c r="H56" s="289" t="s">
        <v>194</v>
      </c>
    </row>
    <row r="57" spans="1:11" ht="15.75" customHeight="1" x14ac:dyDescent="0.25">
      <c r="A57" s="306"/>
      <c r="B57" s="366"/>
      <c r="C57" s="313"/>
      <c r="D57" s="308"/>
      <c r="E57" s="290"/>
      <c r="F57" s="102"/>
      <c r="G57" s="77"/>
      <c r="H57" s="290"/>
    </row>
    <row r="58" spans="1:11" ht="15.75" customHeight="1" x14ac:dyDescent="0.25">
      <c r="A58" s="306"/>
      <c r="B58" s="366"/>
      <c r="C58" s="314"/>
      <c r="D58" s="309"/>
      <c r="E58" s="291"/>
      <c r="F58" s="102"/>
      <c r="G58" s="77"/>
      <c r="H58" s="291"/>
    </row>
    <row r="59" spans="1:11" s="3" customFormat="1" ht="20.100000000000001" customHeight="1" x14ac:dyDescent="0.25">
      <c r="A59" s="295" t="s">
        <v>29</v>
      </c>
      <c r="B59" s="296"/>
      <c r="C59" s="296"/>
      <c r="D59" s="296"/>
      <c r="E59" s="296"/>
      <c r="F59" s="296"/>
      <c r="G59" s="296"/>
      <c r="H59" s="297"/>
    </row>
    <row r="60" spans="1:11" s="14" customFormat="1" ht="17.100000000000001" customHeight="1" x14ac:dyDescent="0.25">
      <c r="A60" s="56" t="s">
        <v>53</v>
      </c>
      <c r="B60" s="20" t="s">
        <v>2</v>
      </c>
      <c r="C60" s="95">
        <v>4983000</v>
      </c>
      <c r="D60" s="78"/>
      <c r="E60" s="105"/>
      <c r="F60" s="102"/>
      <c r="G60" s="77"/>
      <c r="H60" s="105">
        <v>4983000</v>
      </c>
    </row>
    <row r="61" spans="1:11" s="14" customFormat="1" ht="17.100000000000001" customHeight="1" x14ac:dyDescent="0.25">
      <c r="A61" s="56" t="s">
        <v>53</v>
      </c>
      <c r="B61" s="20" t="s">
        <v>3</v>
      </c>
      <c r="C61" s="95">
        <v>297398</v>
      </c>
      <c r="D61" s="78"/>
      <c r="E61" s="105">
        <v>-18600</v>
      </c>
      <c r="F61" s="102"/>
      <c r="G61" s="77"/>
      <c r="H61" s="105">
        <v>278798</v>
      </c>
    </row>
    <row r="62" spans="1:11" s="22" customFormat="1" ht="17.100000000000001" customHeight="1" x14ac:dyDescent="0.25">
      <c r="A62" s="58" t="s">
        <v>53</v>
      </c>
      <c r="B62" s="32" t="s">
        <v>4</v>
      </c>
      <c r="C62" s="96">
        <f>SUM(C60+C61)</f>
        <v>5280398</v>
      </c>
      <c r="D62" s="98"/>
      <c r="E62" s="153">
        <f>SUM(E60:E61)</f>
        <v>-18600</v>
      </c>
      <c r="F62" s="102"/>
      <c r="G62" s="77"/>
      <c r="H62" s="153">
        <f>SUM(H60:H61)</f>
        <v>5261798</v>
      </c>
    </row>
    <row r="63" spans="1:11" s="22" customFormat="1" ht="17.100000000000001" customHeight="1" x14ac:dyDescent="0.25">
      <c r="A63" s="58" t="s">
        <v>64</v>
      </c>
      <c r="B63" s="32" t="s">
        <v>6</v>
      </c>
      <c r="C63" s="96">
        <v>1074287</v>
      </c>
      <c r="D63" s="98"/>
      <c r="E63" s="153">
        <v>50480</v>
      </c>
      <c r="F63" s="102"/>
      <c r="G63" s="77"/>
      <c r="H63" s="153">
        <v>1124767</v>
      </c>
    </row>
    <row r="64" spans="1:11" s="14" customFormat="1" ht="17.100000000000001" customHeight="1" x14ac:dyDescent="0.25">
      <c r="A64" s="56" t="s">
        <v>50</v>
      </c>
      <c r="B64" s="20" t="s">
        <v>66</v>
      </c>
      <c r="C64" s="95">
        <v>952000</v>
      </c>
      <c r="D64" s="78"/>
      <c r="E64" s="105"/>
      <c r="F64" s="102"/>
      <c r="G64" s="77"/>
      <c r="H64" s="105">
        <v>952000</v>
      </c>
    </row>
    <row r="65" spans="1:8" s="14" customFormat="1" ht="17.100000000000001" customHeight="1" x14ac:dyDescent="0.25">
      <c r="A65" s="56" t="s">
        <v>58</v>
      </c>
      <c r="B65" s="20" t="s">
        <v>68</v>
      </c>
      <c r="C65" s="95">
        <v>2246381</v>
      </c>
      <c r="D65" s="78"/>
      <c r="E65" s="105">
        <v>52125</v>
      </c>
      <c r="F65" s="102"/>
      <c r="G65" s="77"/>
      <c r="H65" s="105">
        <v>2298506</v>
      </c>
    </row>
    <row r="66" spans="1:8" s="14" customFormat="1" ht="17.100000000000001" customHeight="1" x14ac:dyDescent="0.25">
      <c r="A66" s="56" t="s">
        <v>62</v>
      </c>
      <c r="B66" s="20" t="s">
        <v>122</v>
      </c>
      <c r="C66" s="95">
        <v>914124</v>
      </c>
      <c r="D66" s="78"/>
      <c r="E66" s="105">
        <v>26730</v>
      </c>
      <c r="F66" s="102"/>
      <c r="G66" s="77"/>
      <c r="H66" s="105">
        <v>940854</v>
      </c>
    </row>
    <row r="67" spans="1:8" s="22" customFormat="1" ht="17.100000000000001" customHeight="1" x14ac:dyDescent="0.25">
      <c r="A67" s="58" t="s">
        <v>63</v>
      </c>
      <c r="B67" s="32" t="s">
        <v>7</v>
      </c>
      <c r="C67" s="96">
        <f>SUM(C64:C66)</f>
        <v>4112505</v>
      </c>
      <c r="D67" s="98"/>
      <c r="E67" s="153">
        <f>SUM(E64:E66)</f>
        <v>78855</v>
      </c>
      <c r="F67" s="102"/>
      <c r="G67" s="77"/>
      <c r="H67" s="153">
        <f>SUM(H64:H66)</f>
        <v>4191360</v>
      </c>
    </row>
    <row r="68" spans="1:8" s="22" customFormat="1" ht="17.100000000000001" customHeight="1" x14ac:dyDescent="0.25">
      <c r="A68" s="56" t="s">
        <v>51</v>
      </c>
      <c r="B68" s="20" t="s">
        <v>169</v>
      </c>
      <c r="C68" s="92">
        <v>0</v>
      </c>
      <c r="D68" s="98"/>
      <c r="E68" s="105">
        <v>38030</v>
      </c>
      <c r="F68" s="102"/>
      <c r="G68" s="77"/>
      <c r="H68" s="105">
        <v>38030</v>
      </c>
    </row>
    <row r="69" spans="1:8" s="22" customFormat="1" ht="17.100000000000001" customHeight="1" x14ac:dyDescent="0.25">
      <c r="A69" s="56" t="s">
        <v>51</v>
      </c>
      <c r="B69" s="20" t="s">
        <v>124</v>
      </c>
      <c r="C69" s="92">
        <v>0</v>
      </c>
      <c r="D69" s="98"/>
      <c r="E69" s="105">
        <v>8845</v>
      </c>
      <c r="F69" s="102"/>
      <c r="G69" s="77"/>
      <c r="H69" s="105">
        <v>8845</v>
      </c>
    </row>
    <row r="70" spans="1:8" s="22" customFormat="1" ht="17.100000000000001" customHeight="1" x14ac:dyDescent="0.25">
      <c r="A70" s="58" t="s">
        <v>51</v>
      </c>
      <c r="B70" s="32" t="s">
        <v>123</v>
      </c>
      <c r="C70" s="96">
        <f>SUM(C68:C69)</f>
        <v>0</v>
      </c>
      <c r="D70" s="98"/>
      <c r="E70" s="153">
        <f>SUM(E68:E69)</f>
        <v>46875</v>
      </c>
      <c r="F70" s="268"/>
      <c r="G70" s="154"/>
      <c r="H70" s="153">
        <f>SUM(H68:H69)</f>
        <v>46875</v>
      </c>
    </row>
    <row r="71" spans="1:8" s="22" customFormat="1" ht="17.100000000000001" customHeight="1" x14ac:dyDescent="0.25">
      <c r="A71" s="56" t="s">
        <v>52</v>
      </c>
      <c r="B71" s="20" t="s">
        <v>187</v>
      </c>
      <c r="C71" s="95">
        <v>1000000</v>
      </c>
      <c r="D71" s="98"/>
      <c r="E71" s="105"/>
      <c r="F71" s="102"/>
      <c r="G71" s="77"/>
      <c r="H71" s="105">
        <v>1000000</v>
      </c>
    </row>
    <row r="72" spans="1:8" s="22" customFormat="1" ht="17.100000000000001" customHeight="1" x14ac:dyDescent="0.25">
      <c r="A72" s="56" t="s">
        <v>52</v>
      </c>
      <c r="B72" s="20" t="s">
        <v>168</v>
      </c>
      <c r="C72" s="95">
        <v>270000</v>
      </c>
      <c r="D72" s="98"/>
      <c r="E72" s="105"/>
      <c r="F72" s="102"/>
      <c r="G72" s="77"/>
      <c r="H72" s="105">
        <v>270000</v>
      </c>
    </row>
    <row r="73" spans="1:8" s="22" customFormat="1" ht="17.100000000000001" customHeight="1" x14ac:dyDescent="0.25">
      <c r="A73" s="58" t="s">
        <v>52</v>
      </c>
      <c r="B73" s="32" t="s">
        <v>21</v>
      </c>
      <c r="C73" s="96">
        <f>SUM(C71:C72)</f>
        <v>1270000</v>
      </c>
      <c r="D73" s="98"/>
      <c r="E73" s="153">
        <f>SUM(E71:E72)</f>
        <v>0</v>
      </c>
      <c r="F73" s="102"/>
      <c r="G73" s="77"/>
      <c r="H73" s="153">
        <f>SUM(H71:H72)</f>
        <v>1270000</v>
      </c>
    </row>
    <row r="74" spans="1:8" s="26" customFormat="1" ht="20.100000000000001" customHeight="1" thickBot="1" x14ac:dyDescent="0.3">
      <c r="A74" s="339" t="s">
        <v>69</v>
      </c>
      <c r="B74" s="340"/>
      <c r="C74" s="97">
        <f>C63+C62+C67+C70+C73</f>
        <v>11737190</v>
      </c>
      <c r="D74" s="120"/>
      <c r="E74" s="163">
        <f>E62+E63+E67+E73+E70</f>
        <v>157610</v>
      </c>
      <c r="F74" s="252"/>
      <c r="G74" s="253"/>
      <c r="H74" s="261">
        <f>H62+H63+H67+H73+H70</f>
        <v>11894800</v>
      </c>
    </row>
    <row r="75" spans="1:8" s="13" customFormat="1" ht="15.75" customHeight="1" thickBot="1" x14ac:dyDescent="0.3">
      <c r="A75" s="303"/>
      <c r="B75" s="303"/>
      <c r="C75" s="303"/>
      <c r="D75" s="303"/>
      <c r="E75" s="304"/>
      <c r="F75" s="225"/>
      <c r="G75" s="225"/>
      <c r="H75" s="225"/>
    </row>
    <row r="76" spans="1:8" s="13" customFormat="1" ht="15.75" customHeight="1" x14ac:dyDescent="0.25">
      <c r="A76" s="305" t="s">
        <v>144</v>
      </c>
      <c r="B76" s="310" t="s">
        <v>125</v>
      </c>
      <c r="C76" s="312" t="s">
        <v>8</v>
      </c>
      <c r="D76" s="307" t="s">
        <v>193</v>
      </c>
      <c r="E76" s="289" t="s">
        <v>229</v>
      </c>
      <c r="F76" s="257"/>
      <c r="G76" s="258"/>
      <c r="H76" s="289" t="s">
        <v>194</v>
      </c>
    </row>
    <row r="77" spans="1:8" s="13" customFormat="1" ht="15.75" customHeight="1" x14ac:dyDescent="0.25">
      <c r="A77" s="306"/>
      <c r="B77" s="311"/>
      <c r="C77" s="313"/>
      <c r="D77" s="308"/>
      <c r="E77" s="290"/>
      <c r="F77" s="116"/>
      <c r="G77" s="84"/>
      <c r="H77" s="290"/>
    </row>
    <row r="78" spans="1:8" s="13" customFormat="1" ht="15.75" customHeight="1" x14ac:dyDescent="0.25">
      <c r="A78" s="306"/>
      <c r="B78" s="311"/>
      <c r="C78" s="314"/>
      <c r="D78" s="309"/>
      <c r="E78" s="291"/>
      <c r="F78" s="116"/>
      <c r="G78" s="84"/>
      <c r="H78" s="291"/>
    </row>
    <row r="79" spans="1:8" s="13" customFormat="1" ht="20.100000000000001" customHeight="1" x14ac:dyDescent="0.25">
      <c r="A79" s="295" t="s">
        <v>29</v>
      </c>
      <c r="B79" s="296"/>
      <c r="C79" s="296"/>
      <c r="D79" s="296"/>
      <c r="E79" s="296"/>
      <c r="F79" s="296"/>
      <c r="G79" s="296"/>
      <c r="H79" s="297"/>
    </row>
    <row r="80" spans="1:8" s="15" customFormat="1" ht="17.100000000000001" customHeight="1" x14ac:dyDescent="0.25">
      <c r="A80" s="56" t="s">
        <v>50</v>
      </c>
      <c r="B80" s="20" t="s">
        <v>66</v>
      </c>
      <c r="C80" s="113">
        <v>80400</v>
      </c>
      <c r="D80" s="33"/>
      <c r="E80" s="57">
        <v>60000</v>
      </c>
      <c r="F80" s="117"/>
      <c r="G80" s="17"/>
      <c r="H80" s="57">
        <v>140400</v>
      </c>
    </row>
    <row r="81" spans="1:8" s="15" customFormat="1" ht="17.100000000000001" customHeight="1" x14ac:dyDescent="0.25">
      <c r="A81" s="56" t="s">
        <v>58</v>
      </c>
      <c r="B81" s="20" t="s">
        <v>68</v>
      </c>
      <c r="C81" s="113">
        <v>1495000</v>
      </c>
      <c r="D81" s="33"/>
      <c r="E81" s="57">
        <v>-60000</v>
      </c>
      <c r="F81" s="117"/>
      <c r="G81" s="17"/>
      <c r="H81" s="57">
        <v>1435000</v>
      </c>
    </row>
    <row r="82" spans="1:8" s="15" customFormat="1" ht="17.100000000000001" customHeight="1" x14ac:dyDescent="0.25">
      <c r="A82" s="56" t="s">
        <v>62</v>
      </c>
      <c r="B82" s="20" t="s">
        <v>131</v>
      </c>
      <c r="C82" s="113">
        <v>425358</v>
      </c>
      <c r="D82" s="33"/>
      <c r="E82" s="57"/>
      <c r="F82" s="117"/>
      <c r="G82" s="17"/>
      <c r="H82" s="57">
        <v>425358</v>
      </c>
    </row>
    <row r="83" spans="1:8" s="24" customFormat="1" ht="17.100000000000001" customHeight="1" x14ac:dyDescent="0.25">
      <c r="A83" s="58" t="s">
        <v>63</v>
      </c>
      <c r="B83" s="32" t="s">
        <v>1</v>
      </c>
      <c r="C83" s="114">
        <f>SUM(C80+C81+C82)</f>
        <v>2000758</v>
      </c>
      <c r="D83" s="39"/>
      <c r="E83" s="59">
        <f>SUM(E80:E82)</f>
        <v>0</v>
      </c>
      <c r="F83" s="117"/>
      <c r="G83" s="17"/>
      <c r="H83" s="59">
        <f>SUM(H80:H82)</f>
        <v>2000758</v>
      </c>
    </row>
    <row r="84" spans="1:8" s="24" customFormat="1" ht="17.100000000000001" customHeight="1" x14ac:dyDescent="0.25">
      <c r="A84" s="56" t="s">
        <v>52</v>
      </c>
      <c r="B84" s="20" t="s">
        <v>181</v>
      </c>
      <c r="C84" s="113">
        <v>5500000</v>
      </c>
      <c r="D84" s="39"/>
      <c r="E84" s="57">
        <v>833242</v>
      </c>
      <c r="F84" s="117"/>
      <c r="G84" s="17"/>
      <c r="H84" s="57">
        <v>6333242</v>
      </c>
    </row>
    <row r="85" spans="1:8" s="24" customFormat="1" ht="17.100000000000001" customHeight="1" x14ac:dyDescent="0.25">
      <c r="A85" s="56" t="s">
        <v>52</v>
      </c>
      <c r="B85" s="20" t="s">
        <v>168</v>
      </c>
      <c r="C85" s="113">
        <v>1485000</v>
      </c>
      <c r="D85" s="39"/>
      <c r="E85" s="57">
        <v>162875</v>
      </c>
      <c r="F85" s="117"/>
      <c r="G85" s="17"/>
      <c r="H85" s="57">
        <v>1647875</v>
      </c>
    </row>
    <row r="86" spans="1:8" s="24" customFormat="1" ht="17.100000000000001" customHeight="1" x14ac:dyDescent="0.25">
      <c r="A86" s="58" t="s">
        <v>52</v>
      </c>
      <c r="B86" s="32" t="s">
        <v>21</v>
      </c>
      <c r="C86" s="114">
        <f>SUM(C84:C85)</f>
        <v>6985000</v>
      </c>
      <c r="D86" s="39"/>
      <c r="E86" s="59">
        <f>SUM(E84:E85)</f>
        <v>996117</v>
      </c>
      <c r="F86" s="117"/>
      <c r="G86" s="17"/>
      <c r="H86" s="59">
        <f>SUM(H84:H85)</f>
        <v>7981117</v>
      </c>
    </row>
    <row r="87" spans="1:8" s="27" customFormat="1" ht="20.100000000000001" customHeight="1" thickBot="1" x14ac:dyDescent="0.3">
      <c r="A87" s="325" t="s">
        <v>69</v>
      </c>
      <c r="B87" s="326"/>
      <c r="C87" s="115">
        <f>SUM(C83+C86)</f>
        <v>8985758</v>
      </c>
      <c r="D87" s="118"/>
      <c r="E87" s="67">
        <f>E83+E86</f>
        <v>996117</v>
      </c>
      <c r="F87" s="259"/>
      <c r="G87" s="260"/>
      <c r="H87" s="67">
        <f>H83+H86</f>
        <v>9981875</v>
      </c>
    </row>
    <row r="88" spans="1:8" s="8" customFormat="1" ht="15.75" customHeight="1" thickBot="1" x14ac:dyDescent="0.3">
      <c r="A88" s="303"/>
      <c r="B88" s="303"/>
      <c r="C88" s="303"/>
      <c r="D88" s="303"/>
      <c r="E88" s="304"/>
      <c r="F88" s="122"/>
      <c r="G88" s="122"/>
      <c r="H88" s="122"/>
    </row>
    <row r="89" spans="1:8" s="5" customFormat="1" ht="15.75" customHeight="1" x14ac:dyDescent="0.25">
      <c r="A89" s="305" t="s">
        <v>144</v>
      </c>
      <c r="B89" s="310" t="s">
        <v>126</v>
      </c>
      <c r="C89" s="312" t="s">
        <v>8</v>
      </c>
      <c r="D89" s="307" t="s">
        <v>193</v>
      </c>
      <c r="E89" s="289" t="s">
        <v>229</v>
      </c>
      <c r="F89" s="233"/>
      <c r="G89" s="234"/>
      <c r="H89" s="289" t="s">
        <v>194</v>
      </c>
    </row>
    <row r="90" spans="1:8" s="5" customFormat="1" ht="15.75" customHeight="1" x14ac:dyDescent="0.25">
      <c r="A90" s="306"/>
      <c r="B90" s="311"/>
      <c r="C90" s="313"/>
      <c r="D90" s="308"/>
      <c r="E90" s="290"/>
      <c r="F90" s="102"/>
      <c r="G90" s="77"/>
      <c r="H90" s="290"/>
    </row>
    <row r="91" spans="1:8" s="5" customFormat="1" ht="15.75" customHeight="1" x14ac:dyDescent="0.25">
      <c r="A91" s="306"/>
      <c r="B91" s="311"/>
      <c r="C91" s="314"/>
      <c r="D91" s="309"/>
      <c r="E91" s="291"/>
      <c r="F91" s="102"/>
      <c r="G91" s="77"/>
      <c r="H91" s="291"/>
    </row>
    <row r="92" spans="1:8" s="5" customFormat="1" ht="20.100000000000001" customHeight="1" x14ac:dyDescent="0.25">
      <c r="A92" s="295" t="s">
        <v>29</v>
      </c>
      <c r="B92" s="296"/>
      <c r="C92" s="296"/>
      <c r="D92" s="296"/>
      <c r="E92" s="296"/>
      <c r="F92" s="296"/>
      <c r="G92" s="296"/>
      <c r="H92" s="297"/>
    </row>
    <row r="93" spans="1:8" s="5" customFormat="1" ht="20.100000000000001" customHeight="1" x14ac:dyDescent="0.25">
      <c r="A93" s="164" t="s">
        <v>50</v>
      </c>
      <c r="B93" s="20" t="s">
        <v>66</v>
      </c>
      <c r="C93" s="220"/>
      <c r="D93" s="166">
        <v>594000</v>
      </c>
      <c r="E93" s="168"/>
      <c r="F93" s="102"/>
      <c r="G93" s="77"/>
      <c r="H93" s="105">
        <v>594000</v>
      </c>
    </row>
    <row r="94" spans="1:8" s="5" customFormat="1" ht="20.100000000000001" customHeight="1" x14ac:dyDescent="0.25">
      <c r="A94" s="164" t="s">
        <v>62</v>
      </c>
      <c r="B94" s="20" t="s">
        <v>131</v>
      </c>
      <c r="C94" s="220"/>
      <c r="D94" s="166">
        <v>160380</v>
      </c>
      <c r="E94" s="168"/>
      <c r="F94" s="102"/>
      <c r="G94" s="77"/>
      <c r="H94" s="105">
        <v>160380</v>
      </c>
    </row>
    <row r="95" spans="1:8" s="5" customFormat="1" ht="20.100000000000001" customHeight="1" x14ac:dyDescent="0.25">
      <c r="A95" s="165" t="s">
        <v>63</v>
      </c>
      <c r="B95" s="32" t="s">
        <v>1</v>
      </c>
      <c r="C95" s="220"/>
      <c r="D95" s="167">
        <f>SUM(D93:D94)</f>
        <v>754380</v>
      </c>
      <c r="E95" s="169">
        <f>SUM(E93:E94)</f>
        <v>0</v>
      </c>
      <c r="F95" s="102"/>
      <c r="G95" s="77"/>
      <c r="H95" s="153">
        <f>SUM(H93:H94)</f>
        <v>754380</v>
      </c>
    </row>
    <row r="96" spans="1:8" s="14" customFormat="1" ht="17.100000000000001" customHeight="1" x14ac:dyDescent="0.25">
      <c r="A96" s="56" t="s">
        <v>72</v>
      </c>
      <c r="B96" s="20" t="s">
        <v>54</v>
      </c>
      <c r="C96" s="113">
        <v>100000</v>
      </c>
      <c r="D96" s="77"/>
      <c r="E96" s="105"/>
      <c r="F96" s="102"/>
      <c r="G96" s="77"/>
      <c r="H96" s="105">
        <v>100000</v>
      </c>
    </row>
    <row r="97" spans="1:8" s="14" customFormat="1" ht="17.100000000000001" customHeight="1" x14ac:dyDescent="0.25">
      <c r="A97" s="56" t="s">
        <v>73</v>
      </c>
      <c r="B97" s="20" t="s">
        <v>127</v>
      </c>
      <c r="C97" s="113">
        <v>2650000</v>
      </c>
      <c r="D97" s="77">
        <v>-41910</v>
      </c>
      <c r="E97" s="105">
        <v>-25504</v>
      </c>
      <c r="F97" s="102"/>
      <c r="G97" s="77"/>
      <c r="H97" s="105">
        <v>2582586</v>
      </c>
    </row>
    <row r="98" spans="1:8" s="14" customFormat="1" ht="17.100000000000001" customHeight="1" x14ac:dyDescent="0.25">
      <c r="A98" s="56" t="s">
        <v>74</v>
      </c>
      <c r="B98" s="20" t="s">
        <v>75</v>
      </c>
      <c r="C98" s="113">
        <v>250000</v>
      </c>
      <c r="D98" s="77"/>
      <c r="E98" s="105">
        <v>-250000</v>
      </c>
      <c r="F98" s="102"/>
      <c r="G98" s="77"/>
      <c r="H98" s="105">
        <v>0</v>
      </c>
    </row>
    <row r="99" spans="1:8" s="22" customFormat="1" ht="17.100000000000001" customHeight="1" x14ac:dyDescent="0.25">
      <c r="A99" s="58" t="s">
        <v>70</v>
      </c>
      <c r="B99" s="32" t="s">
        <v>71</v>
      </c>
      <c r="C99" s="114">
        <f>SUM(C96:C98)</f>
        <v>3000000</v>
      </c>
      <c r="D99" s="154">
        <f>SUM(D96:D98)</f>
        <v>-41910</v>
      </c>
      <c r="E99" s="153">
        <f>SUM(E96:E98)</f>
        <v>-275504</v>
      </c>
      <c r="F99" s="102"/>
      <c r="G99" s="77"/>
      <c r="H99" s="153">
        <f>SUM(H96:H98)</f>
        <v>2682586</v>
      </c>
    </row>
    <row r="100" spans="1:8" s="4" customFormat="1" ht="20.100000000000001" customHeight="1" thickBot="1" x14ac:dyDescent="0.3">
      <c r="A100" s="325" t="s">
        <v>69</v>
      </c>
      <c r="B100" s="326"/>
      <c r="C100" s="115">
        <f>SUM(C99)</f>
        <v>3000000</v>
      </c>
      <c r="D100" s="159">
        <f>D95+D99</f>
        <v>712470</v>
      </c>
      <c r="E100" s="227">
        <f>E95+E99</f>
        <v>-275504</v>
      </c>
      <c r="F100" s="235"/>
      <c r="G100" s="236"/>
      <c r="H100" s="227">
        <f>H95+H99</f>
        <v>3436966</v>
      </c>
    </row>
    <row r="101" spans="1:8" s="5" customFormat="1" ht="15.75" customHeight="1" thickBot="1" x14ac:dyDescent="0.3">
      <c r="A101" s="303"/>
      <c r="B101" s="303"/>
      <c r="C101" s="303"/>
      <c r="D101" s="303"/>
      <c r="E101" s="304"/>
      <c r="F101" s="91"/>
      <c r="G101" s="91"/>
      <c r="H101" s="91"/>
    </row>
    <row r="102" spans="1:8" s="5" customFormat="1" ht="15.75" customHeight="1" x14ac:dyDescent="0.25">
      <c r="A102" s="305" t="s">
        <v>144</v>
      </c>
      <c r="B102" s="310" t="s">
        <v>128</v>
      </c>
      <c r="C102" s="312" t="s">
        <v>8</v>
      </c>
      <c r="D102" s="307" t="s">
        <v>193</v>
      </c>
      <c r="E102" s="289" t="s">
        <v>229</v>
      </c>
      <c r="F102" s="233"/>
      <c r="G102" s="234"/>
      <c r="H102" s="292" t="s">
        <v>194</v>
      </c>
    </row>
    <row r="103" spans="1:8" s="5" customFormat="1" ht="15.75" customHeight="1" x14ac:dyDescent="0.25">
      <c r="A103" s="306"/>
      <c r="B103" s="311"/>
      <c r="C103" s="313"/>
      <c r="D103" s="308"/>
      <c r="E103" s="290"/>
      <c r="F103" s="102"/>
      <c r="G103" s="77"/>
      <c r="H103" s="293"/>
    </row>
    <row r="104" spans="1:8" s="5" customFormat="1" ht="15.75" customHeight="1" x14ac:dyDescent="0.25">
      <c r="A104" s="306"/>
      <c r="B104" s="311"/>
      <c r="C104" s="313"/>
      <c r="D104" s="309"/>
      <c r="E104" s="291"/>
      <c r="F104" s="102"/>
      <c r="G104" s="77"/>
      <c r="H104" s="294"/>
    </row>
    <row r="105" spans="1:8" s="5" customFormat="1" ht="20.100000000000001" customHeight="1" x14ac:dyDescent="0.25">
      <c r="A105" s="295" t="s">
        <v>28</v>
      </c>
      <c r="B105" s="296"/>
      <c r="C105" s="296"/>
      <c r="D105" s="296"/>
      <c r="E105" s="296"/>
      <c r="F105" s="296"/>
      <c r="G105" s="296"/>
      <c r="H105" s="297"/>
    </row>
    <row r="106" spans="1:8" s="15" customFormat="1" ht="17.100000000000001" customHeight="1" x14ac:dyDescent="0.25">
      <c r="A106" s="56" t="s">
        <v>77</v>
      </c>
      <c r="B106" s="20" t="s">
        <v>25</v>
      </c>
      <c r="C106" s="113">
        <v>574271</v>
      </c>
      <c r="D106" s="33"/>
      <c r="E106" s="57"/>
      <c r="F106" s="117"/>
      <c r="G106" s="17"/>
      <c r="H106" s="57">
        <v>574271</v>
      </c>
    </row>
    <row r="107" spans="1:8" s="15" customFormat="1" ht="17.100000000000001" customHeight="1" x14ac:dyDescent="0.25">
      <c r="A107" s="56" t="s">
        <v>78</v>
      </c>
      <c r="B107" s="16" t="s">
        <v>30</v>
      </c>
      <c r="C107" s="108">
        <v>2126928</v>
      </c>
      <c r="D107" s="33"/>
      <c r="E107" s="57"/>
      <c r="F107" s="117"/>
      <c r="G107" s="17"/>
      <c r="H107" s="57">
        <v>2126928</v>
      </c>
    </row>
    <row r="108" spans="1:8" s="14" customFormat="1" ht="17.100000000000001" customHeight="1" x14ac:dyDescent="0.25">
      <c r="A108" s="56" t="s">
        <v>79</v>
      </c>
      <c r="B108" s="16" t="s">
        <v>141</v>
      </c>
      <c r="C108" s="95">
        <v>2488610</v>
      </c>
      <c r="D108" s="78"/>
      <c r="E108" s="105"/>
      <c r="F108" s="102"/>
      <c r="G108" s="77"/>
      <c r="H108" s="105">
        <v>2488610</v>
      </c>
    </row>
    <row r="109" spans="1:8" s="22" customFormat="1" ht="17.100000000000001" customHeight="1" x14ac:dyDescent="0.25">
      <c r="A109" s="58" t="s">
        <v>44</v>
      </c>
      <c r="B109" s="23" t="s">
        <v>80</v>
      </c>
      <c r="C109" s="96">
        <f>SUM(C106:C108)</f>
        <v>5189809</v>
      </c>
      <c r="D109" s="98"/>
      <c r="E109" s="153">
        <f>SUM(E106:E108)</f>
        <v>0</v>
      </c>
      <c r="F109" s="102"/>
      <c r="G109" s="77"/>
      <c r="H109" s="153">
        <f>SUM(H106:H108)</f>
        <v>5189809</v>
      </c>
    </row>
    <row r="110" spans="1:8" s="14" customFormat="1" ht="17.100000000000001" customHeight="1" x14ac:dyDescent="0.25">
      <c r="A110" s="56" t="s">
        <v>81</v>
      </c>
      <c r="B110" s="16" t="s">
        <v>129</v>
      </c>
      <c r="C110" s="95">
        <v>25000</v>
      </c>
      <c r="D110" s="78"/>
      <c r="E110" s="105"/>
      <c r="F110" s="102"/>
      <c r="G110" s="77"/>
      <c r="H110" s="105">
        <v>25000</v>
      </c>
    </row>
    <row r="111" spans="1:8" s="22" customFormat="1" ht="17.100000000000001" customHeight="1" x14ac:dyDescent="0.25">
      <c r="A111" s="65" t="s">
        <v>82</v>
      </c>
      <c r="B111" s="23" t="s">
        <v>83</v>
      </c>
      <c r="C111" s="96">
        <f>SUM(C110)</f>
        <v>25000</v>
      </c>
      <c r="D111" s="98"/>
      <c r="E111" s="153">
        <f>SUM(E110)</f>
        <v>0</v>
      </c>
      <c r="F111" s="102"/>
      <c r="G111" s="77"/>
      <c r="H111" s="153">
        <f>SUM(H110)</f>
        <v>25000</v>
      </c>
    </row>
    <row r="112" spans="1:8" s="4" customFormat="1" ht="20.100000000000001" customHeight="1" x14ac:dyDescent="0.25">
      <c r="A112" s="301" t="s">
        <v>76</v>
      </c>
      <c r="B112" s="302"/>
      <c r="C112" s="124">
        <f>SUM(C109+C111)</f>
        <v>5214809</v>
      </c>
      <c r="D112" s="99"/>
      <c r="E112" s="160">
        <f>E109+E111</f>
        <v>0</v>
      </c>
      <c r="F112" s="102"/>
      <c r="G112" s="77"/>
      <c r="H112" s="156">
        <f>H109+H111</f>
        <v>5214809</v>
      </c>
    </row>
    <row r="113" spans="1:8" s="5" customFormat="1" ht="20.100000000000001" customHeight="1" x14ac:dyDescent="0.25">
      <c r="A113" s="295" t="s">
        <v>29</v>
      </c>
      <c r="B113" s="296"/>
      <c r="C113" s="296"/>
      <c r="D113" s="296"/>
      <c r="E113" s="296"/>
      <c r="F113" s="296"/>
      <c r="G113" s="296"/>
      <c r="H113" s="297"/>
    </row>
    <row r="114" spans="1:8" s="14" customFormat="1" ht="17.100000000000001" customHeight="1" x14ac:dyDescent="0.25">
      <c r="A114" s="56" t="s">
        <v>84</v>
      </c>
      <c r="B114" s="20" t="s">
        <v>26</v>
      </c>
      <c r="C114" s="113">
        <v>2126925</v>
      </c>
      <c r="D114" s="78"/>
      <c r="E114" s="105">
        <v>210000</v>
      </c>
      <c r="F114" s="102"/>
      <c r="G114" s="77"/>
      <c r="H114" s="105">
        <v>2336925</v>
      </c>
    </row>
    <row r="115" spans="1:8" s="14" customFormat="1" ht="17.100000000000001" customHeight="1" x14ac:dyDescent="0.25">
      <c r="A115" s="56" t="s">
        <v>48</v>
      </c>
      <c r="B115" s="20" t="s">
        <v>27</v>
      </c>
      <c r="C115" s="113">
        <v>574271</v>
      </c>
      <c r="D115" s="78"/>
      <c r="E115" s="105">
        <v>-53131</v>
      </c>
      <c r="F115" s="102"/>
      <c r="G115" s="77"/>
      <c r="H115" s="105">
        <v>521140</v>
      </c>
    </row>
    <row r="116" spans="1:8" s="14" customFormat="1" ht="17.100000000000001" customHeight="1" x14ac:dyDescent="0.25">
      <c r="A116" s="56" t="s">
        <v>67</v>
      </c>
      <c r="B116" s="20" t="s">
        <v>55</v>
      </c>
      <c r="C116" s="113">
        <v>358000</v>
      </c>
      <c r="D116" s="78"/>
      <c r="E116" s="105">
        <v>-70000</v>
      </c>
      <c r="F116" s="102"/>
      <c r="G116" s="77"/>
      <c r="H116" s="105">
        <v>288000</v>
      </c>
    </row>
    <row r="117" spans="1:8" s="14" customFormat="1" ht="17.100000000000001" customHeight="1" x14ac:dyDescent="0.25">
      <c r="A117" s="56" t="s">
        <v>47</v>
      </c>
      <c r="B117" s="20" t="s">
        <v>171</v>
      </c>
      <c r="C117" s="113">
        <v>133000</v>
      </c>
      <c r="D117" s="78"/>
      <c r="E117" s="105">
        <v>13131</v>
      </c>
      <c r="F117" s="102"/>
      <c r="G117" s="77"/>
      <c r="H117" s="105">
        <v>146131</v>
      </c>
    </row>
    <row r="118" spans="1:8" s="22" customFormat="1" ht="17.100000000000001" customHeight="1" x14ac:dyDescent="0.25">
      <c r="A118" s="58" t="s">
        <v>63</v>
      </c>
      <c r="B118" s="32" t="s">
        <v>1</v>
      </c>
      <c r="C118" s="114">
        <f>SUM(C114:C117)</f>
        <v>3192196</v>
      </c>
      <c r="D118" s="98"/>
      <c r="E118" s="153">
        <f>SUM(E114:E117)</f>
        <v>100000</v>
      </c>
      <c r="F118" s="102"/>
      <c r="G118" s="77"/>
      <c r="H118" s="153">
        <f>SUM(H114:H117)</f>
        <v>3292196</v>
      </c>
    </row>
    <row r="119" spans="1:8" s="4" customFormat="1" ht="20.100000000000001" customHeight="1" thickBot="1" x14ac:dyDescent="0.3">
      <c r="A119" s="325" t="s">
        <v>69</v>
      </c>
      <c r="B119" s="326"/>
      <c r="C119" s="115">
        <f>SUM(C118)</f>
        <v>3192196</v>
      </c>
      <c r="D119" s="106"/>
      <c r="E119" s="163">
        <f>SUM(E118)</f>
        <v>100000</v>
      </c>
      <c r="F119" s="235"/>
      <c r="G119" s="236"/>
      <c r="H119" s="163">
        <f>SUM(H118)</f>
        <v>3292196</v>
      </c>
    </row>
    <row r="120" spans="1:8" ht="15.75" customHeight="1" thickBot="1" x14ac:dyDescent="0.3">
      <c r="A120" s="303"/>
      <c r="B120" s="303"/>
      <c r="C120" s="303"/>
      <c r="D120" s="303"/>
      <c r="E120" s="304"/>
      <c r="F120" s="91"/>
      <c r="G120" s="91"/>
      <c r="H120" s="91"/>
    </row>
    <row r="121" spans="1:8" ht="15.75" customHeight="1" x14ac:dyDescent="0.25">
      <c r="A121" s="305" t="s">
        <v>144</v>
      </c>
      <c r="B121" s="310" t="s">
        <v>130</v>
      </c>
      <c r="C121" s="312" t="s">
        <v>8</v>
      </c>
      <c r="D121" s="307" t="s">
        <v>193</v>
      </c>
      <c r="E121" s="289" t="s">
        <v>229</v>
      </c>
      <c r="F121" s="233"/>
      <c r="G121" s="234"/>
      <c r="H121" s="289" t="s">
        <v>194</v>
      </c>
    </row>
    <row r="122" spans="1:8" ht="15.75" customHeight="1" x14ac:dyDescent="0.25">
      <c r="A122" s="306"/>
      <c r="B122" s="311"/>
      <c r="C122" s="313"/>
      <c r="D122" s="308"/>
      <c r="E122" s="290"/>
      <c r="F122" s="102"/>
      <c r="G122" s="77"/>
      <c r="H122" s="290"/>
    </row>
    <row r="123" spans="1:8" ht="15.75" customHeight="1" x14ac:dyDescent="0.25">
      <c r="A123" s="306"/>
      <c r="B123" s="311"/>
      <c r="C123" s="314"/>
      <c r="D123" s="309"/>
      <c r="E123" s="291"/>
      <c r="F123" s="102"/>
      <c r="G123" s="77"/>
      <c r="H123" s="291"/>
    </row>
    <row r="124" spans="1:8" s="6" customFormat="1" ht="20.100000000000001" customHeight="1" x14ac:dyDescent="0.25">
      <c r="A124" s="295" t="s">
        <v>29</v>
      </c>
      <c r="B124" s="296"/>
      <c r="C124" s="296"/>
      <c r="D124" s="296"/>
      <c r="E124" s="296"/>
      <c r="F124" s="296"/>
      <c r="G124" s="296"/>
      <c r="H124" s="297"/>
    </row>
    <row r="125" spans="1:8" s="14" customFormat="1" ht="17.100000000000001" customHeight="1" x14ac:dyDescent="0.25">
      <c r="A125" s="56" t="s">
        <v>58</v>
      </c>
      <c r="B125" s="20" t="s">
        <v>59</v>
      </c>
      <c r="C125" s="95">
        <v>2838063</v>
      </c>
      <c r="D125" s="78"/>
      <c r="E125" s="105">
        <v>65250</v>
      </c>
      <c r="F125" s="102"/>
      <c r="G125" s="77"/>
      <c r="H125" s="105">
        <v>2903313</v>
      </c>
    </row>
    <row r="126" spans="1:8" s="14" customFormat="1" ht="17.100000000000001" customHeight="1" x14ac:dyDescent="0.25">
      <c r="A126" s="56" t="s">
        <v>62</v>
      </c>
      <c r="B126" s="20" t="s">
        <v>131</v>
      </c>
      <c r="C126" s="95">
        <v>766277</v>
      </c>
      <c r="D126" s="78"/>
      <c r="E126" s="105">
        <v>-21549</v>
      </c>
      <c r="F126" s="102"/>
      <c r="G126" s="77"/>
      <c r="H126" s="105">
        <v>744728</v>
      </c>
    </row>
    <row r="127" spans="1:8" s="22" customFormat="1" ht="17.100000000000001" customHeight="1" x14ac:dyDescent="0.25">
      <c r="A127" s="66" t="s">
        <v>63</v>
      </c>
      <c r="B127" s="32" t="s">
        <v>1</v>
      </c>
      <c r="C127" s="96">
        <f>SUM(C125+C126)</f>
        <v>3604340</v>
      </c>
      <c r="D127" s="98"/>
      <c r="E127" s="153">
        <f>SUM(E125:E126)</f>
        <v>43701</v>
      </c>
      <c r="F127" s="102"/>
      <c r="G127" s="77"/>
      <c r="H127" s="153">
        <f>SUM(H125:H126)</f>
        <v>3648041</v>
      </c>
    </row>
    <row r="128" spans="1:8" s="4" customFormat="1" ht="20.100000000000001" customHeight="1" thickBot="1" x14ac:dyDescent="0.3">
      <c r="A128" s="325" t="s">
        <v>69</v>
      </c>
      <c r="B128" s="326"/>
      <c r="C128" s="97">
        <f>SUM(C127)</f>
        <v>3604340</v>
      </c>
      <c r="D128" s="106"/>
      <c r="E128" s="163">
        <f>SUM(E127)</f>
        <v>43701</v>
      </c>
      <c r="F128" s="235"/>
      <c r="G128" s="236"/>
      <c r="H128" s="163">
        <f>SUM(H127)</f>
        <v>3648041</v>
      </c>
    </row>
    <row r="129" spans="1:8" ht="15.75" customHeight="1" thickBot="1" x14ac:dyDescent="0.3">
      <c r="A129" s="303"/>
      <c r="B129" s="303"/>
      <c r="C129" s="303"/>
      <c r="D129" s="303"/>
      <c r="E129" s="304"/>
      <c r="F129" s="91"/>
      <c r="G129" s="91"/>
      <c r="H129" s="91"/>
    </row>
    <row r="130" spans="1:8" s="3" customFormat="1" ht="15.75" customHeight="1" x14ac:dyDescent="0.25">
      <c r="A130" s="305" t="s">
        <v>144</v>
      </c>
      <c r="B130" s="310" t="s">
        <v>132</v>
      </c>
      <c r="C130" s="312" t="s">
        <v>8</v>
      </c>
      <c r="D130" s="307" t="s">
        <v>193</v>
      </c>
      <c r="E130" s="292" t="s">
        <v>194</v>
      </c>
      <c r="F130" s="255"/>
      <c r="G130" s="256"/>
      <c r="H130" s="289" t="s">
        <v>194</v>
      </c>
    </row>
    <row r="131" spans="1:8" s="3" customFormat="1" ht="15.75" customHeight="1" x14ac:dyDescent="0.25">
      <c r="A131" s="306"/>
      <c r="B131" s="311"/>
      <c r="C131" s="313"/>
      <c r="D131" s="308"/>
      <c r="E131" s="293"/>
      <c r="F131" s="119"/>
      <c r="G131" s="83"/>
      <c r="H131" s="290"/>
    </row>
    <row r="132" spans="1:8" s="4" customFormat="1" ht="15.75" customHeight="1" x14ac:dyDescent="0.25">
      <c r="A132" s="306"/>
      <c r="B132" s="311"/>
      <c r="C132" s="314"/>
      <c r="D132" s="309"/>
      <c r="E132" s="294"/>
      <c r="F132" s="102"/>
      <c r="G132" s="77"/>
      <c r="H132" s="291"/>
    </row>
    <row r="133" spans="1:8" s="5" customFormat="1" ht="20.100000000000001" customHeight="1" x14ac:dyDescent="0.25">
      <c r="A133" s="295" t="s">
        <v>28</v>
      </c>
      <c r="B133" s="296"/>
      <c r="C133" s="296"/>
      <c r="D133" s="296"/>
      <c r="E133" s="296"/>
      <c r="F133" s="296"/>
      <c r="G133" s="296"/>
      <c r="H133" s="297"/>
    </row>
    <row r="134" spans="1:8" s="14" customFormat="1" ht="17.100000000000001" customHeight="1" x14ac:dyDescent="0.25">
      <c r="A134" s="56" t="s">
        <v>85</v>
      </c>
      <c r="B134" s="20" t="s">
        <v>87</v>
      </c>
      <c r="C134" s="95">
        <v>155052272</v>
      </c>
      <c r="D134" s="78">
        <v>-943578</v>
      </c>
      <c r="E134" s="105"/>
      <c r="F134" s="102"/>
      <c r="G134" s="77"/>
      <c r="H134" s="105">
        <v>154108694</v>
      </c>
    </row>
    <row r="135" spans="1:8" s="22" customFormat="1" ht="17.100000000000001" customHeight="1" x14ac:dyDescent="0.25">
      <c r="A135" s="58" t="s">
        <v>86</v>
      </c>
      <c r="B135" s="32" t="s">
        <v>88</v>
      </c>
      <c r="C135" s="96">
        <f>C134</f>
        <v>155052272</v>
      </c>
      <c r="D135" s="172">
        <f>SUM(D134)</f>
        <v>-943578</v>
      </c>
      <c r="E135" s="156">
        <f>SUM(E134)</f>
        <v>0</v>
      </c>
      <c r="F135" s="102"/>
      <c r="G135" s="77"/>
      <c r="H135" s="153">
        <f>SUM(H134)</f>
        <v>154108694</v>
      </c>
    </row>
    <row r="136" spans="1:8" s="25" customFormat="1" ht="20.100000000000001" customHeight="1" thickBot="1" x14ac:dyDescent="0.3">
      <c r="A136" s="325" t="s">
        <v>76</v>
      </c>
      <c r="B136" s="326"/>
      <c r="C136" s="125">
        <f>C135</f>
        <v>155052272</v>
      </c>
      <c r="D136" s="173">
        <f>SUM(D135)</f>
        <v>-943578</v>
      </c>
      <c r="E136" s="171">
        <f>SUM(E135)</f>
        <v>0</v>
      </c>
      <c r="F136" s="235"/>
      <c r="G136" s="236"/>
      <c r="H136" s="163">
        <f>SUM(H135)</f>
        <v>154108694</v>
      </c>
    </row>
    <row r="137" spans="1:8" s="4" customFormat="1" ht="15.75" customHeight="1" thickBot="1" x14ac:dyDescent="0.3">
      <c r="A137" s="303"/>
      <c r="B137" s="303"/>
      <c r="C137" s="303"/>
      <c r="D137" s="303"/>
      <c r="E137" s="304"/>
      <c r="F137" s="91"/>
      <c r="G137" s="91"/>
      <c r="H137" s="91"/>
    </row>
    <row r="138" spans="1:8" s="4" customFormat="1" ht="15.75" customHeight="1" x14ac:dyDescent="0.25">
      <c r="A138" s="305" t="s">
        <v>144</v>
      </c>
      <c r="B138" s="310" t="s">
        <v>148</v>
      </c>
      <c r="C138" s="312" t="s">
        <v>8</v>
      </c>
      <c r="D138" s="307" t="s">
        <v>193</v>
      </c>
      <c r="E138" s="289" t="s">
        <v>229</v>
      </c>
      <c r="F138" s="233"/>
      <c r="G138" s="234"/>
      <c r="H138" s="289" t="s">
        <v>194</v>
      </c>
    </row>
    <row r="139" spans="1:8" s="4" customFormat="1" ht="15.75" customHeight="1" x14ac:dyDescent="0.25">
      <c r="A139" s="306"/>
      <c r="B139" s="311"/>
      <c r="C139" s="313"/>
      <c r="D139" s="308"/>
      <c r="E139" s="290"/>
      <c r="F139" s="102"/>
      <c r="G139" s="77"/>
      <c r="H139" s="290"/>
    </row>
    <row r="140" spans="1:8" s="4" customFormat="1" ht="15.75" customHeight="1" x14ac:dyDescent="0.25">
      <c r="A140" s="306"/>
      <c r="B140" s="311"/>
      <c r="C140" s="314"/>
      <c r="D140" s="309"/>
      <c r="E140" s="291"/>
      <c r="F140" s="102"/>
      <c r="G140" s="77"/>
      <c r="H140" s="291"/>
    </row>
    <row r="141" spans="1:8" s="5" customFormat="1" ht="20.100000000000001" customHeight="1" x14ac:dyDescent="0.25">
      <c r="A141" s="295" t="s">
        <v>28</v>
      </c>
      <c r="B141" s="296"/>
      <c r="C141" s="296"/>
      <c r="D141" s="296"/>
      <c r="E141" s="296"/>
      <c r="F141" s="296"/>
      <c r="G141" s="296"/>
      <c r="H141" s="297"/>
    </row>
    <row r="142" spans="1:8" s="14" customFormat="1" ht="17.100000000000001" customHeight="1" x14ac:dyDescent="0.25">
      <c r="A142" s="68" t="s">
        <v>90</v>
      </c>
      <c r="B142" s="50" t="s">
        <v>36</v>
      </c>
      <c r="C142" s="126">
        <v>3300000</v>
      </c>
      <c r="D142" s="78"/>
      <c r="E142" s="104"/>
      <c r="F142" s="102"/>
      <c r="G142" s="77"/>
      <c r="H142" s="105">
        <v>3300000</v>
      </c>
    </row>
    <row r="143" spans="1:8" s="14" customFormat="1" ht="17.100000000000001" customHeight="1" x14ac:dyDescent="0.25">
      <c r="A143" s="56" t="s">
        <v>91</v>
      </c>
      <c r="B143" s="20" t="s">
        <v>17</v>
      </c>
      <c r="C143" s="95">
        <v>57000000</v>
      </c>
      <c r="D143" s="78"/>
      <c r="E143" s="105">
        <v>4511117</v>
      </c>
      <c r="F143" s="102"/>
      <c r="G143" s="77"/>
      <c r="H143" s="105">
        <v>61511117</v>
      </c>
    </row>
    <row r="144" spans="1:8" s="14" customFormat="1" ht="17.100000000000001" customHeight="1" x14ac:dyDescent="0.25">
      <c r="A144" s="56" t="s">
        <v>92</v>
      </c>
      <c r="B144" s="20" t="s">
        <v>172</v>
      </c>
      <c r="C144" s="95">
        <v>245100</v>
      </c>
      <c r="D144" s="78"/>
      <c r="E144" s="105"/>
      <c r="F144" s="102"/>
      <c r="G144" s="77"/>
      <c r="H144" s="105">
        <v>245100</v>
      </c>
    </row>
    <row r="145" spans="1:8" s="22" customFormat="1" ht="17.100000000000001" customHeight="1" x14ac:dyDescent="0.25">
      <c r="A145" s="335" t="s">
        <v>42</v>
      </c>
      <c r="B145" s="336"/>
      <c r="C145" s="127">
        <f>SUM(C142:C144)</f>
        <v>60545100</v>
      </c>
      <c r="D145" s="98"/>
      <c r="E145" s="174">
        <f>SUM(E142:E144)</f>
        <v>4511117</v>
      </c>
      <c r="F145" s="102"/>
      <c r="G145" s="77"/>
      <c r="H145" s="153">
        <f>SUM(H142:H144)</f>
        <v>65056217</v>
      </c>
    </row>
    <row r="146" spans="1:8" s="22" customFormat="1" ht="17.100000000000001" customHeight="1" x14ac:dyDescent="0.25">
      <c r="A146" s="58" t="s">
        <v>93</v>
      </c>
      <c r="B146" s="32" t="s">
        <v>18</v>
      </c>
      <c r="C146" s="96">
        <v>3767000</v>
      </c>
      <c r="D146" s="98"/>
      <c r="E146" s="153"/>
      <c r="F146" s="102"/>
      <c r="G146" s="77"/>
      <c r="H146" s="153">
        <v>3767000</v>
      </c>
    </row>
    <row r="147" spans="1:8" s="22" customFormat="1" ht="20.100000000000001" customHeight="1" thickBot="1" x14ac:dyDescent="0.3">
      <c r="A147" s="339" t="s">
        <v>76</v>
      </c>
      <c r="B147" s="340"/>
      <c r="C147" s="125">
        <f>C145+C146</f>
        <v>64312100</v>
      </c>
      <c r="D147" s="128"/>
      <c r="E147" s="163">
        <f>SUM(E145:E146)</f>
        <v>4511117</v>
      </c>
      <c r="F147" s="235"/>
      <c r="G147" s="236">
        <f>C147</f>
        <v>64312100</v>
      </c>
      <c r="H147" s="163">
        <f>SUM(H145:H146)</f>
        <v>68823217</v>
      </c>
    </row>
    <row r="148" spans="1:8" s="22" customFormat="1" ht="15.75" customHeight="1" thickBot="1" x14ac:dyDescent="0.3">
      <c r="A148" s="342"/>
      <c r="B148" s="342"/>
      <c r="C148" s="342"/>
      <c r="D148" s="342"/>
      <c r="E148" s="343"/>
      <c r="F148" s="91"/>
      <c r="G148" s="91"/>
      <c r="H148" s="91"/>
    </row>
    <row r="149" spans="1:8" s="22" customFormat="1" ht="15.75" customHeight="1" x14ac:dyDescent="0.25">
      <c r="A149" s="305" t="s">
        <v>144</v>
      </c>
      <c r="B149" s="310" t="s">
        <v>173</v>
      </c>
      <c r="C149" s="317" t="s">
        <v>8</v>
      </c>
      <c r="D149" s="315" t="s">
        <v>193</v>
      </c>
      <c r="E149" s="317" t="s">
        <v>229</v>
      </c>
      <c r="F149" s="234"/>
      <c r="G149" s="234"/>
      <c r="H149" s="344" t="s">
        <v>194</v>
      </c>
    </row>
    <row r="150" spans="1:8" s="22" customFormat="1" ht="15.75" customHeight="1" x14ac:dyDescent="0.25">
      <c r="A150" s="306"/>
      <c r="B150" s="311"/>
      <c r="C150" s="318"/>
      <c r="D150" s="316"/>
      <c r="E150" s="318"/>
      <c r="F150" s="77"/>
      <c r="G150" s="77"/>
      <c r="H150" s="345"/>
    </row>
    <row r="151" spans="1:8" s="22" customFormat="1" ht="15.75" customHeight="1" x14ac:dyDescent="0.25">
      <c r="A151" s="306"/>
      <c r="B151" s="311"/>
      <c r="C151" s="341"/>
      <c r="D151" s="316"/>
      <c r="E151" s="318"/>
      <c r="F151" s="77"/>
      <c r="G151" s="77"/>
      <c r="H151" s="345"/>
    </row>
    <row r="152" spans="1:8" s="22" customFormat="1" ht="20.25" customHeight="1" x14ac:dyDescent="0.25">
      <c r="A152" s="319" t="s">
        <v>28</v>
      </c>
      <c r="B152" s="320"/>
      <c r="C152" s="320"/>
      <c r="D152" s="320"/>
      <c r="E152" s="320"/>
      <c r="F152" s="320"/>
      <c r="G152" s="320"/>
      <c r="H152" s="321"/>
    </row>
    <row r="153" spans="1:8" s="22" customFormat="1" ht="17.100000000000001" customHeight="1" x14ac:dyDescent="0.25">
      <c r="A153" s="70" t="s">
        <v>94</v>
      </c>
      <c r="B153" s="46" t="s">
        <v>175</v>
      </c>
      <c r="C153" s="17">
        <v>6136534</v>
      </c>
      <c r="D153" s="78">
        <v>2018000</v>
      </c>
      <c r="E153" s="77">
        <v>265222</v>
      </c>
      <c r="F153" s="77"/>
      <c r="G153" s="77"/>
      <c r="H153" s="105">
        <v>8419756</v>
      </c>
    </row>
    <row r="154" spans="1:8" s="14" customFormat="1" ht="17.100000000000001" customHeight="1" x14ac:dyDescent="0.25">
      <c r="A154" s="56" t="s">
        <v>94</v>
      </c>
      <c r="B154" s="20" t="s">
        <v>40</v>
      </c>
      <c r="C154" s="17">
        <v>35861400</v>
      </c>
      <c r="D154" s="78"/>
      <c r="E154" s="77"/>
      <c r="F154" s="77"/>
      <c r="G154" s="77"/>
      <c r="H154" s="105">
        <v>35861400</v>
      </c>
    </row>
    <row r="155" spans="1:8" s="14" customFormat="1" ht="17.100000000000001" customHeight="1" x14ac:dyDescent="0.25">
      <c r="A155" s="56" t="s">
        <v>94</v>
      </c>
      <c r="B155" s="52" t="s">
        <v>174</v>
      </c>
      <c r="C155" s="17">
        <v>18142479</v>
      </c>
      <c r="D155" s="78">
        <v>1130000</v>
      </c>
      <c r="E155" s="77">
        <v>202629</v>
      </c>
      <c r="F155" s="77"/>
      <c r="G155" s="77"/>
      <c r="H155" s="105">
        <v>19475108</v>
      </c>
    </row>
    <row r="156" spans="1:8" s="14" customFormat="1" ht="17.100000000000001" customHeight="1" x14ac:dyDescent="0.25">
      <c r="A156" s="56" t="s">
        <v>94</v>
      </c>
      <c r="B156" s="52" t="s">
        <v>43</v>
      </c>
      <c r="C156" s="178">
        <v>1862190</v>
      </c>
      <c r="D156" s="78">
        <v>63000</v>
      </c>
      <c r="E156" s="77">
        <v>79348</v>
      </c>
      <c r="F156" s="77"/>
      <c r="G156" s="77"/>
      <c r="H156" s="105">
        <v>2004538</v>
      </c>
    </row>
    <row r="157" spans="1:8" s="14" customFormat="1" ht="17.100000000000001" customHeight="1" x14ac:dyDescent="0.25">
      <c r="A157" s="56" t="s">
        <v>94</v>
      </c>
      <c r="B157" s="20" t="s">
        <v>160</v>
      </c>
      <c r="C157" s="178">
        <v>160050</v>
      </c>
      <c r="D157" s="78"/>
      <c r="E157" s="77">
        <v>-160050</v>
      </c>
      <c r="F157" s="77"/>
      <c r="G157" s="77"/>
      <c r="H157" s="105">
        <v>0</v>
      </c>
    </row>
    <row r="158" spans="1:8" s="14" customFormat="1" ht="17.100000000000001" customHeight="1" x14ac:dyDescent="0.25">
      <c r="A158" s="56" t="s">
        <v>94</v>
      </c>
      <c r="B158" s="20" t="s">
        <v>182</v>
      </c>
      <c r="C158" s="178"/>
      <c r="D158" s="77">
        <v>6700070</v>
      </c>
      <c r="E158" s="77">
        <v>10432300</v>
      </c>
      <c r="F158" s="77"/>
      <c r="G158" s="77"/>
      <c r="H158" s="105">
        <v>17132370</v>
      </c>
    </row>
    <row r="159" spans="1:8" s="14" customFormat="1" ht="17.100000000000001" customHeight="1" x14ac:dyDescent="0.25">
      <c r="A159" s="56" t="s">
        <v>94</v>
      </c>
      <c r="B159" s="20" t="s">
        <v>201</v>
      </c>
      <c r="C159" s="178">
        <v>0</v>
      </c>
      <c r="D159" s="77">
        <v>246030</v>
      </c>
      <c r="E159" s="77"/>
      <c r="F159" s="77"/>
      <c r="G159" s="77"/>
      <c r="H159" s="105">
        <v>246030</v>
      </c>
    </row>
    <row r="160" spans="1:8" ht="15.75" customHeight="1" x14ac:dyDescent="0.25">
      <c r="A160" s="337" t="s">
        <v>19</v>
      </c>
      <c r="B160" s="338"/>
      <c r="C160" s="179">
        <f>SUM(C153:C159)</f>
        <v>62162653</v>
      </c>
      <c r="D160" s="154">
        <f>SUM(D153:D159)</f>
        <v>10157100</v>
      </c>
      <c r="E160" s="162">
        <f>SUM(E153:E159)</f>
        <v>10819449</v>
      </c>
      <c r="F160" s="77"/>
      <c r="G160" s="77"/>
      <c r="H160" s="160">
        <f>SUM(H153:H159)</f>
        <v>83139202</v>
      </c>
    </row>
    <row r="161" spans="1:8" ht="15.75" customHeight="1" x14ac:dyDescent="0.25">
      <c r="A161" s="362" t="s">
        <v>76</v>
      </c>
      <c r="B161" s="363"/>
      <c r="C161" s="179">
        <f>SUM(C160)</f>
        <v>62162653</v>
      </c>
      <c r="D161" s="154">
        <f>SUM(D160)</f>
        <v>10157100</v>
      </c>
      <c r="E161" s="162">
        <f>SUM(E160)</f>
        <v>10819449</v>
      </c>
      <c r="F161" s="77"/>
      <c r="G161" s="77"/>
      <c r="H161" s="160">
        <f>SUM(H160)</f>
        <v>83139202</v>
      </c>
    </row>
    <row r="162" spans="1:8" ht="15.75" customHeight="1" x14ac:dyDescent="0.25">
      <c r="A162" s="218" t="s">
        <v>202</v>
      </c>
      <c r="B162" s="219" t="s">
        <v>203</v>
      </c>
      <c r="C162" s="254"/>
      <c r="D162" s="77">
        <v>3840600</v>
      </c>
      <c r="E162" s="77"/>
      <c r="F162" s="77"/>
      <c r="G162" s="77"/>
      <c r="H162" s="105">
        <v>3840600</v>
      </c>
    </row>
    <row r="163" spans="1:8" ht="15.75" customHeight="1" x14ac:dyDescent="0.25">
      <c r="A163" s="218" t="s">
        <v>162</v>
      </c>
      <c r="B163" s="219" t="s">
        <v>204</v>
      </c>
      <c r="C163" s="17">
        <v>2486506</v>
      </c>
      <c r="D163" s="77"/>
      <c r="E163" s="77"/>
      <c r="F163" s="77"/>
      <c r="G163" s="77"/>
      <c r="H163" s="105">
        <v>2486506</v>
      </c>
    </row>
    <row r="164" spans="1:8" ht="15.75" customHeight="1" thickBot="1" x14ac:dyDescent="0.3">
      <c r="A164" s="339" t="s">
        <v>69</v>
      </c>
      <c r="B164" s="340"/>
      <c r="C164" s="191">
        <f>SUM(C162:C163)</f>
        <v>2486506</v>
      </c>
      <c r="D164" s="159">
        <f>SUM(D162:D163)</f>
        <v>3840600</v>
      </c>
      <c r="E164" s="159">
        <f>SUM(E162:E163)</f>
        <v>0</v>
      </c>
      <c r="F164" s="236"/>
      <c r="G164" s="236"/>
      <c r="H164" s="163">
        <f>SUM(H162:H163)</f>
        <v>6327106</v>
      </c>
    </row>
    <row r="165" spans="1:8" s="8" customFormat="1" ht="15.75" customHeight="1" thickBot="1" x14ac:dyDescent="0.3">
      <c r="A165" s="303"/>
      <c r="B165" s="303"/>
      <c r="C165" s="303"/>
      <c r="D165" s="303"/>
      <c r="E165" s="304"/>
      <c r="F165" s="122"/>
      <c r="G165" s="122"/>
      <c r="H165" s="122"/>
    </row>
    <row r="166" spans="1:8" s="4" customFormat="1" ht="15.75" customHeight="1" x14ac:dyDescent="0.25">
      <c r="A166" s="305" t="s">
        <v>144</v>
      </c>
      <c r="B166" s="310" t="s">
        <v>133</v>
      </c>
      <c r="C166" s="323" t="s">
        <v>8</v>
      </c>
      <c r="D166" s="307" t="s">
        <v>193</v>
      </c>
      <c r="E166" s="289" t="s">
        <v>229</v>
      </c>
      <c r="F166" s="233"/>
      <c r="G166" s="234"/>
      <c r="H166" s="289" t="s">
        <v>194</v>
      </c>
    </row>
    <row r="167" spans="1:8" s="4" customFormat="1" ht="15.75" customHeight="1" x14ac:dyDescent="0.25">
      <c r="A167" s="306"/>
      <c r="B167" s="311"/>
      <c r="C167" s="324"/>
      <c r="D167" s="308"/>
      <c r="E167" s="290"/>
      <c r="F167" s="102"/>
      <c r="G167" s="77"/>
      <c r="H167" s="290"/>
    </row>
    <row r="168" spans="1:8" s="4" customFormat="1" ht="15.75" customHeight="1" x14ac:dyDescent="0.25">
      <c r="A168" s="306"/>
      <c r="B168" s="311"/>
      <c r="C168" s="314"/>
      <c r="D168" s="309"/>
      <c r="E168" s="291"/>
      <c r="F168" s="102"/>
      <c r="G168" s="77"/>
      <c r="H168" s="291"/>
    </row>
    <row r="169" spans="1:8" s="5" customFormat="1" ht="20.100000000000001" customHeight="1" x14ac:dyDescent="0.25">
      <c r="A169" s="295" t="s">
        <v>28</v>
      </c>
      <c r="B169" s="296"/>
      <c r="C169" s="296"/>
      <c r="D169" s="296"/>
      <c r="E169" s="296"/>
      <c r="F169" s="296"/>
      <c r="G169" s="296"/>
      <c r="H169" s="297"/>
    </row>
    <row r="170" spans="1:8" s="22" customFormat="1" ht="17.100000000000001" customHeight="1" x14ac:dyDescent="0.25">
      <c r="A170" s="71" t="s">
        <v>96</v>
      </c>
      <c r="B170" s="53" t="s">
        <v>97</v>
      </c>
      <c r="C170" s="130">
        <v>5006900</v>
      </c>
      <c r="D170" s="98">
        <v>694500</v>
      </c>
      <c r="E170" s="180">
        <v>-102400</v>
      </c>
      <c r="F170" s="102">
        <f>C170</f>
        <v>5006900</v>
      </c>
      <c r="G170" s="77"/>
      <c r="H170" s="153">
        <v>5599000</v>
      </c>
    </row>
    <row r="171" spans="1:8" s="26" customFormat="1" ht="20.100000000000001" customHeight="1" x14ac:dyDescent="0.25">
      <c r="A171" s="301" t="s">
        <v>76</v>
      </c>
      <c r="B171" s="302"/>
      <c r="C171" s="110">
        <f>C170</f>
        <v>5006900</v>
      </c>
      <c r="D171" s="181">
        <f>SUM(D170)</f>
        <v>694500</v>
      </c>
      <c r="E171" s="160">
        <f>SUM(E170)</f>
        <v>-102400</v>
      </c>
      <c r="F171" s="119"/>
      <c r="G171" s="83"/>
      <c r="H171" s="160">
        <f>SUM(H170)</f>
        <v>5599000</v>
      </c>
    </row>
    <row r="172" spans="1:8" s="5" customFormat="1" ht="20.100000000000001" customHeight="1" x14ac:dyDescent="0.25">
      <c r="A172" s="295" t="s">
        <v>29</v>
      </c>
      <c r="B172" s="296"/>
      <c r="C172" s="296"/>
      <c r="D172" s="296"/>
      <c r="E172" s="296"/>
      <c r="F172" s="296"/>
      <c r="G172" s="296"/>
      <c r="H172" s="297"/>
    </row>
    <row r="173" spans="1:8" s="22" customFormat="1" ht="17.100000000000001" customHeight="1" x14ac:dyDescent="0.25">
      <c r="A173" s="71" t="s">
        <v>53</v>
      </c>
      <c r="B173" s="131" t="s">
        <v>4</v>
      </c>
      <c r="C173" s="132">
        <v>4848619</v>
      </c>
      <c r="D173" s="98">
        <v>975049</v>
      </c>
      <c r="E173" s="180">
        <v>-181250</v>
      </c>
      <c r="F173" s="102"/>
      <c r="G173" s="77"/>
      <c r="H173" s="153">
        <v>5642418</v>
      </c>
    </row>
    <row r="174" spans="1:8" s="22" customFormat="1" ht="17.100000000000001" customHeight="1" x14ac:dyDescent="0.25">
      <c r="A174" s="58" t="s">
        <v>64</v>
      </c>
      <c r="B174" s="32" t="s">
        <v>6</v>
      </c>
      <c r="C174" s="96">
        <v>967567</v>
      </c>
      <c r="D174" s="98">
        <v>154672</v>
      </c>
      <c r="E174" s="153">
        <v>-127500</v>
      </c>
      <c r="F174" s="102"/>
      <c r="G174" s="77"/>
      <c r="H174" s="153">
        <v>994739</v>
      </c>
    </row>
    <row r="175" spans="1:8" s="14" customFormat="1" ht="17.100000000000001" customHeight="1" x14ac:dyDescent="0.25">
      <c r="A175" s="56" t="s">
        <v>50</v>
      </c>
      <c r="B175" s="20" t="s">
        <v>66</v>
      </c>
      <c r="C175" s="95">
        <v>18000</v>
      </c>
      <c r="D175" s="78"/>
      <c r="E175" s="105">
        <v>31336</v>
      </c>
      <c r="F175" s="102"/>
      <c r="G175" s="77"/>
      <c r="H175" s="105">
        <v>49336</v>
      </c>
    </row>
    <row r="176" spans="1:8" s="14" customFormat="1" ht="17.100000000000001" customHeight="1" x14ac:dyDescent="0.25">
      <c r="A176" s="56" t="s">
        <v>49</v>
      </c>
      <c r="B176" s="20" t="s">
        <v>89</v>
      </c>
      <c r="C176" s="95">
        <v>86152</v>
      </c>
      <c r="D176" s="78"/>
      <c r="E176" s="105">
        <v>-3272</v>
      </c>
      <c r="F176" s="102"/>
      <c r="G176" s="77"/>
      <c r="H176" s="105">
        <v>82880</v>
      </c>
    </row>
    <row r="177" spans="1:8" s="14" customFormat="1" ht="17.100000000000001" customHeight="1" x14ac:dyDescent="0.25">
      <c r="A177" s="56" t="s">
        <v>58</v>
      </c>
      <c r="B177" s="20" t="s">
        <v>68</v>
      </c>
      <c r="C177" s="95">
        <v>31771</v>
      </c>
      <c r="D177" s="78"/>
      <c r="E177" s="105">
        <v>21040</v>
      </c>
      <c r="F177" s="102"/>
      <c r="G177" s="77"/>
      <c r="H177" s="105">
        <v>52811</v>
      </c>
    </row>
    <row r="178" spans="1:8" s="14" customFormat="1" ht="17.100000000000001" customHeight="1" x14ac:dyDescent="0.25">
      <c r="A178" s="56" t="s">
        <v>62</v>
      </c>
      <c r="B178" s="20" t="s">
        <v>131</v>
      </c>
      <c r="C178" s="95">
        <v>28391</v>
      </c>
      <c r="D178" s="78"/>
      <c r="E178" s="105">
        <v>12017</v>
      </c>
      <c r="F178" s="102"/>
      <c r="G178" s="77"/>
      <c r="H178" s="105">
        <v>40408</v>
      </c>
    </row>
    <row r="179" spans="1:8" s="14" customFormat="1" ht="17.100000000000001" customHeight="1" x14ac:dyDescent="0.25">
      <c r="A179" s="56" t="s">
        <v>60</v>
      </c>
      <c r="B179" s="20" t="s">
        <v>98</v>
      </c>
      <c r="C179" s="95">
        <v>26400</v>
      </c>
      <c r="D179" s="78"/>
      <c r="E179" s="105">
        <v>-19425</v>
      </c>
      <c r="F179" s="102"/>
      <c r="G179" s="77"/>
      <c r="H179" s="105">
        <v>6975</v>
      </c>
    </row>
    <row r="180" spans="1:8" s="22" customFormat="1" ht="17.100000000000001" customHeight="1" x14ac:dyDescent="0.25">
      <c r="A180" s="58" t="s">
        <v>63</v>
      </c>
      <c r="B180" s="32" t="s">
        <v>1</v>
      </c>
      <c r="C180" s="96">
        <f>SUM(C175:C179)</f>
        <v>190714</v>
      </c>
      <c r="D180" s="98"/>
      <c r="E180" s="153">
        <f>SUM(E175:E179)</f>
        <v>41696</v>
      </c>
      <c r="F180" s="102"/>
      <c r="G180" s="77"/>
      <c r="H180" s="160">
        <f>SUM(H175:H179)</f>
        <v>232410</v>
      </c>
    </row>
    <row r="181" spans="1:8" s="14" customFormat="1" ht="17.100000000000001" customHeight="1" x14ac:dyDescent="0.25">
      <c r="A181" s="56" t="s">
        <v>106</v>
      </c>
      <c r="B181" s="52" t="s">
        <v>149</v>
      </c>
      <c r="C181" s="95"/>
      <c r="D181" s="78"/>
      <c r="E181" s="105"/>
      <c r="F181" s="102"/>
      <c r="G181" s="77"/>
      <c r="H181" s="105"/>
    </row>
    <row r="182" spans="1:8" s="14" customFormat="1" ht="17.100000000000001" customHeight="1" x14ac:dyDescent="0.25">
      <c r="A182" s="329" t="s">
        <v>145</v>
      </c>
      <c r="B182" s="330"/>
      <c r="C182" s="330"/>
      <c r="D182" s="78"/>
      <c r="E182" s="105"/>
      <c r="F182" s="102"/>
      <c r="G182" s="77"/>
      <c r="H182" s="105"/>
    </row>
    <row r="183" spans="1:8" s="22" customFormat="1" ht="17.100000000000001" customHeight="1" x14ac:dyDescent="0.25">
      <c r="A183" s="58" t="s">
        <v>101</v>
      </c>
      <c r="B183" s="32" t="s">
        <v>107</v>
      </c>
      <c r="C183" s="96">
        <f>SUM(C181:C182)</f>
        <v>0</v>
      </c>
      <c r="D183" s="98"/>
      <c r="E183" s="105"/>
      <c r="F183" s="102"/>
      <c r="G183" s="77"/>
      <c r="H183" s="105"/>
    </row>
    <row r="184" spans="1:8" s="22" customFormat="1" ht="17.100000000000001" customHeight="1" x14ac:dyDescent="0.25">
      <c r="A184" s="327" t="s">
        <v>23</v>
      </c>
      <c r="B184" s="328"/>
      <c r="C184" s="228">
        <f>C173+C174+C180+C183</f>
        <v>6006900</v>
      </c>
      <c r="D184" s="181">
        <f>D173+D174</f>
        <v>1129721</v>
      </c>
      <c r="E184" s="160">
        <f>E173+E174+E180</f>
        <v>-267054</v>
      </c>
      <c r="F184" s="102"/>
      <c r="G184" s="77"/>
      <c r="H184" s="160">
        <f>H173+H174+H180</f>
        <v>6869567</v>
      </c>
    </row>
    <row r="185" spans="1:8" s="15" customFormat="1" ht="17.100000000000001" customHeight="1" x14ac:dyDescent="0.25">
      <c r="A185" s="56" t="s">
        <v>45</v>
      </c>
      <c r="B185" s="20" t="s">
        <v>31</v>
      </c>
      <c r="C185" s="95">
        <v>10000</v>
      </c>
      <c r="D185" s="33"/>
      <c r="E185" s="57">
        <v>-7143</v>
      </c>
      <c r="F185" s="117"/>
      <c r="G185" s="17"/>
      <c r="H185" s="57">
        <v>2857</v>
      </c>
    </row>
    <row r="186" spans="1:8" s="15" customFormat="1" ht="17.100000000000001" customHeight="1" x14ac:dyDescent="0.25">
      <c r="A186" s="56" t="s">
        <v>46</v>
      </c>
      <c r="B186" s="20" t="s">
        <v>9</v>
      </c>
      <c r="C186" s="95">
        <v>15000</v>
      </c>
      <c r="D186" s="33"/>
      <c r="E186" s="57">
        <v>0</v>
      </c>
      <c r="F186" s="117"/>
      <c r="G186" s="17"/>
      <c r="H186" s="57">
        <v>15000</v>
      </c>
    </row>
    <row r="187" spans="1:8" s="15" customFormat="1" ht="17.100000000000001" customHeight="1" x14ac:dyDescent="0.25">
      <c r="A187" s="56" t="s">
        <v>58</v>
      </c>
      <c r="B187" s="20" t="s">
        <v>230</v>
      </c>
      <c r="C187" s="95">
        <v>72000</v>
      </c>
      <c r="D187" s="33"/>
      <c r="E187" s="57">
        <v>158029</v>
      </c>
      <c r="F187" s="117"/>
      <c r="G187" s="17"/>
      <c r="H187" s="57">
        <v>230029</v>
      </c>
    </row>
    <row r="188" spans="1:8" s="15" customFormat="1" ht="17.100000000000001" customHeight="1" x14ac:dyDescent="0.25">
      <c r="A188" s="56" t="s">
        <v>48</v>
      </c>
      <c r="B188" s="20" t="s">
        <v>16</v>
      </c>
      <c r="C188" s="95">
        <v>23990</v>
      </c>
      <c r="D188" s="33"/>
      <c r="E188" s="57">
        <v>38918</v>
      </c>
      <c r="F188" s="117"/>
      <c r="G188" s="17"/>
      <c r="H188" s="57">
        <v>62908</v>
      </c>
    </row>
    <row r="189" spans="1:8" s="22" customFormat="1" ht="17.100000000000001" customHeight="1" x14ac:dyDescent="0.25">
      <c r="A189" s="58" t="s">
        <v>63</v>
      </c>
      <c r="B189" s="32" t="s">
        <v>24</v>
      </c>
      <c r="C189" s="96">
        <f>SUM(C185:C188)</f>
        <v>120990</v>
      </c>
      <c r="D189" s="98"/>
      <c r="E189" s="153">
        <f>SUM(E185:E188)</f>
        <v>189804</v>
      </c>
      <c r="F189" s="102"/>
      <c r="G189" s="77"/>
      <c r="H189" s="153">
        <f>SUM(H185:H188)</f>
        <v>310794</v>
      </c>
    </row>
    <row r="190" spans="1:8" s="22" customFormat="1" ht="17.100000000000001" customHeight="1" x14ac:dyDescent="0.25">
      <c r="A190" s="185" t="s">
        <v>205</v>
      </c>
      <c r="B190" s="186" t="s">
        <v>207</v>
      </c>
      <c r="C190" s="183"/>
      <c r="D190" s="187">
        <v>28000</v>
      </c>
      <c r="E190" s="146"/>
      <c r="F190" s="102"/>
      <c r="G190" s="77"/>
      <c r="H190" s="105">
        <v>28000</v>
      </c>
    </row>
    <row r="191" spans="1:8" s="22" customFormat="1" ht="17.100000000000001" customHeight="1" x14ac:dyDescent="0.25">
      <c r="A191" s="185" t="s">
        <v>206</v>
      </c>
      <c r="B191" s="186" t="s">
        <v>124</v>
      </c>
      <c r="C191" s="183"/>
      <c r="D191" s="187">
        <v>7560</v>
      </c>
      <c r="E191" s="146"/>
      <c r="F191" s="102"/>
      <c r="G191" s="77"/>
      <c r="H191" s="105">
        <v>7560</v>
      </c>
    </row>
    <row r="192" spans="1:8" s="22" customFormat="1" ht="17.100000000000001" customHeight="1" x14ac:dyDescent="0.25">
      <c r="A192" s="58" t="s">
        <v>51</v>
      </c>
      <c r="B192" s="182" t="s">
        <v>208</v>
      </c>
      <c r="C192" s="183"/>
      <c r="D192" s="184">
        <f>SUM(D190:D191)</f>
        <v>35560</v>
      </c>
      <c r="E192" s="176">
        <f>SUM(E190:E191)</f>
        <v>0</v>
      </c>
      <c r="F192" s="102"/>
      <c r="G192" s="77"/>
      <c r="H192" s="153">
        <f>SUM(H190:H191)</f>
        <v>35560</v>
      </c>
    </row>
    <row r="193" spans="1:8" s="26" customFormat="1" ht="20.100000000000001" customHeight="1" thickBot="1" x14ac:dyDescent="0.3">
      <c r="A193" s="325" t="s">
        <v>69</v>
      </c>
      <c r="B193" s="326"/>
      <c r="C193" s="97">
        <f>C184+C189</f>
        <v>6127890</v>
      </c>
      <c r="D193" s="173">
        <f>D173+D174+D192</f>
        <v>1165281</v>
      </c>
      <c r="E193" s="188">
        <f>E184+E189+E192</f>
        <v>-77250</v>
      </c>
      <c r="F193" s="252"/>
      <c r="G193" s="253"/>
      <c r="H193" s="163">
        <f>H189+H192+H184</f>
        <v>7215921</v>
      </c>
    </row>
    <row r="194" spans="1:8" s="13" customFormat="1" ht="15.75" customHeight="1" thickBot="1" x14ac:dyDescent="0.3">
      <c r="A194" s="303"/>
      <c r="B194" s="303"/>
      <c r="C194" s="303"/>
      <c r="D194" s="303"/>
      <c r="E194" s="304"/>
      <c r="F194" s="225"/>
      <c r="G194" s="225"/>
      <c r="H194" s="225"/>
    </row>
    <row r="195" spans="1:8" ht="15.75" customHeight="1" x14ac:dyDescent="0.25">
      <c r="A195" s="305" t="s">
        <v>144</v>
      </c>
      <c r="B195" s="310" t="s">
        <v>134</v>
      </c>
      <c r="C195" s="312" t="s">
        <v>8</v>
      </c>
      <c r="D195" s="307" t="s">
        <v>193</v>
      </c>
      <c r="E195" s="289" t="s">
        <v>229</v>
      </c>
      <c r="F195" s="233"/>
      <c r="G195" s="234"/>
      <c r="H195" s="289" t="s">
        <v>194</v>
      </c>
    </row>
    <row r="196" spans="1:8" ht="15.75" customHeight="1" x14ac:dyDescent="0.25">
      <c r="A196" s="306"/>
      <c r="B196" s="311"/>
      <c r="C196" s="313"/>
      <c r="D196" s="308"/>
      <c r="E196" s="290"/>
      <c r="F196" s="102"/>
      <c r="G196" s="77"/>
      <c r="H196" s="290"/>
    </row>
    <row r="197" spans="1:8" ht="15.75" customHeight="1" x14ac:dyDescent="0.25">
      <c r="A197" s="306"/>
      <c r="B197" s="311"/>
      <c r="C197" s="314"/>
      <c r="D197" s="309"/>
      <c r="E197" s="291"/>
      <c r="F197" s="102"/>
      <c r="G197" s="77"/>
      <c r="H197" s="291"/>
    </row>
    <row r="198" spans="1:8" s="3" customFormat="1" ht="20.100000000000001" customHeight="1" x14ac:dyDescent="0.25">
      <c r="A198" s="298" t="s">
        <v>28</v>
      </c>
      <c r="B198" s="299"/>
      <c r="C198" s="299"/>
      <c r="D198" s="299"/>
      <c r="E198" s="299"/>
      <c r="F198" s="299"/>
      <c r="G198" s="299"/>
      <c r="H198" s="300"/>
    </row>
    <row r="199" spans="1:8" s="22" customFormat="1" ht="17.100000000000001" customHeight="1" x14ac:dyDescent="0.25">
      <c r="A199" s="71" t="s">
        <v>96</v>
      </c>
      <c r="B199" s="53" t="s">
        <v>97</v>
      </c>
      <c r="C199" s="72">
        <v>121200</v>
      </c>
      <c r="D199" s="123"/>
      <c r="E199" s="180"/>
      <c r="F199" s="102">
        <f>C199</f>
        <v>121200</v>
      </c>
      <c r="G199" s="77"/>
      <c r="H199" s="153">
        <v>121200</v>
      </c>
    </row>
    <row r="200" spans="1:8" s="26" customFormat="1" ht="20.100000000000001" customHeight="1" x14ac:dyDescent="0.25">
      <c r="A200" s="346" t="s">
        <v>76</v>
      </c>
      <c r="B200" s="347"/>
      <c r="C200" s="134">
        <f>C199</f>
        <v>121200</v>
      </c>
      <c r="D200" s="98"/>
      <c r="E200" s="175">
        <f>SUM(E199)</f>
        <v>0</v>
      </c>
      <c r="F200" s="119"/>
      <c r="G200" s="83"/>
      <c r="H200" s="156">
        <f>SUM(H199)</f>
        <v>121200</v>
      </c>
    </row>
    <row r="201" spans="1:8" s="5" customFormat="1" ht="20.100000000000001" customHeight="1" x14ac:dyDescent="0.25">
      <c r="A201" s="298" t="s">
        <v>29</v>
      </c>
      <c r="B201" s="299"/>
      <c r="C201" s="299"/>
      <c r="D201" s="299"/>
      <c r="E201" s="299"/>
      <c r="F201" s="299"/>
      <c r="G201" s="299"/>
      <c r="H201" s="300"/>
    </row>
    <row r="202" spans="1:8" s="14" customFormat="1" ht="17.100000000000001" customHeight="1" x14ac:dyDescent="0.25">
      <c r="A202" s="68" t="s">
        <v>99</v>
      </c>
      <c r="B202" s="133" t="s">
        <v>22</v>
      </c>
      <c r="C202" s="126">
        <v>60600</v>
      </c>
      <c r="D202" s="78"/>
      <c r="E202" s="104"/>
      <c r="F202" s="102"/>
      <c r="G202" s="77"/>
      <c r="H202" s="105">
        <v>60600</v>
      </c>
    </row>
    <row r="203" spans="1:8" s="14" customFormat="1" ht="17.100000000000001" customHeight="1" x14ac:dyDescent="0.25">
      <c r="A203" s="56" t="s">
        <v>46</v>
      </c>
      <c r="B203" s="34" t="s">
        <v>65</v>
      </c>
      <c r="C203" s="95">
        <v>47718</v>
      </c>
      <c r="D203" s="78"/>
      <c r="E203" s="105"/>
      <c r="F203" s="102"/>
      <c r="G203" s="77"/>
      <c r="H203" s="105">
        <v>47718</v>
      </c>
    </row>
    <row r="204" spans="1:8" s="14" customFormat="1" ht="17.100000000000001" customHeight="1" x14ac:dyDescent="0.25">
      <c r="A204" s="56" t="s">
        <v>48</v>
      </c>
      <c r="B204" s="34" t="s">
        <v>15</v>
      </c>
      <c r="C204" s="95">
        <v>12882</v>
      </c>
      <c r="D204" s="78"/>
      <c r="E204" s="105"/>
      <c r="F204" s="102"/>
      <c r="G204" s="77"/>
      <c r="H204" s="105">
        <v>12882</v>
      </c>
    </row>
    <row r="205" spans="1:8" s="22" customFormat="1" ht="17.100000000000001" customHeight="1" x14ac:dyDescent="0.25">
      <c r="A205" s="58" t="s">
        <v>63</v>
      </c>
      <c r="B205" s="35" t="s">
        <v>1</v>
      </c>
      <c r="C205" s="96">
        <f>SUM(C202:C204)</f>
        <v>121200</v>
      </c>
      <c r="D205" s="98"/>
      <c r="E205" s="153">
        <f>SUM(E202:E204)</f>
        <v>0</v>
      </c>
      <c r="F205" s="102"/>
      <c r="G205" s="77"/>
      <c r="H205" s="153">
        <f>SUM(H202:H204)</f>
        <v>121200</v>
      </c>
    </row>
    <row r="206" spans="1:8" s="9" customFormat="1" ht="20.100000000000001" customHeight="1" thickBot="1" x14ac:dyDescent="0.3">
      <c r="A206" s="325" t="s">
        <v>69</v>
      </c>
      <c r="B206" s="326"/>
      <c r="C206" s="125">
        <f>SUM(C205)</f>
        <v>121200</v>
      </c>
      <c r="D206" s="136"/>
      <c r="E206" s="67">
        <f>SUM(E205)</f>
        <v>0</v>
      </c>
      <c r="F206" s="240"/>
      <c r="G206" s="241"/>
      <c r="H206" s="67">
        <f>SUM(H205)</f>
        <v>121200</v>
      </c>
    </row>
    <row r="207" spans="1:8" s="9" customFormat="1" ht="15.75" customHeight="1" thickBot="1" x14ac:dyDescent="0.3">
      <c r="A207" s="27"/>
      <c r="B207" s="368"/>
      <c r="C207" s="368"/>
      <c r="D207" s="368"/>
      <c r="E207" s="369"/>
      <c r="F207" s="122"/>
      <c r="G207" s="122"/>
      <c r="H207" s="122"/>
    </row>
    <row r="208" spans="1:8" s="9" customFormat="1" ht="15.75" customHeight="1" x14ac:dyDescent="0.25">
      <c r="A208" s="305" t="s">
        <v>144</v>
      </c>
      <c r="B208" s="310" t="s">
        <v>147</v>
      </c>
      <c r="C208" s="312" t="s">
        <v>8</v>
      </c>
      <c r="D208" s="307" t="s">
        <v>193</v>
      </c>
      <c r="E208" s="289" t="s">
        <v>229</v>
      </c>
      <c r="F208" s="238"/>
      <c r="G208" s="239"/>
      <c r="H208" s="289" t="s">
        <v>194</v>
      </c>
    </row>
    <row r="209" spans="1:8" s="9" customFormat="1" ht="15.75" customHeight="1" x14ac:dyDescent="0.25">
      <c r="A209" s="306"/>
      <c r="B209" s="311"/>
      <c r="C209" s="313"/>
      <c r="D209" s="308"/>
      <c r="E209" s="290"/>
      <c r="F209" s="117"/>
      <c r="G209" s="17"/>
      <c r="H209" s="290"/>
    </row>
    <row r="210" spans="1:8" s="9" customFormat="1" ht="15.75" customHeight="1" x14ac:dyDescent="0.25">
      <c r="A210" s="306"/>
      <c r="B210" s="311"/>
      <c r="C210" s="314"/>
      <c r="D210" s="309"/>
      <c r="E210" s="291"/>
      <c r="F210" s="117"/>
      <c r="G210" s="17"/>
      <c r="H210" s="291"/>
    </row>
    <row r="211" spans="1:8" s="9" customFormat="1" ht="20.100000000000001" customHeight="1" x14ac:dyDescent="0.25">
      <c r="A211" s="298" t="s">
        <v>28</v>
      </c>
      <c r="B211" s="299"/>
      <c r="C211" s="299"/>
      <c r="D211" s="299"/>
      <c r="E211" s="299"/>
      <c r="F211" s="299"/>
      <c r="G211" s="299"/>
      <c r="H211" s="300"/>
    </row>
    <row r="212" spans="1:8" s="9" customFormat="1" ht="17.100000000000001" customHeight="1" x14ac:dyDescent="0.25">
      <c r="A212" s="129" t="s">
        <v>96</v>
      </c>
      <c r="B212" s="133" t="s">
        <v>185</v>
      </c>
      <c r="C212" s="137">
        <v>3155280</v>
      </c>
      <c r="D212" s="135"/>
      <c r="E212" s="69"/>
      <c r="F212" s="117"/>
      <c r="G212" s="17"/>
      <c r="H212" s="57">
        <v>3155280</v>
      </c>
    </row>
    <row r="213" spans="1:8" s="9" customFormat="1" ht="17.100000000000001" customHeight="1" x14ac:dyDescent="0.25">
      <c r="A213" s="73" t="s">
        <v>96</v>
      </c>
      <c r="B213" s="35" t="s">
        <v>163</v>
      </c>
      <c r="C213" s="138">
        <f>SUM(C212)</f>
        <v>3155280</v>
      </c>
      <c r="D213" s="135"/>
      <c r="E213" s="59">
        <f>SUM(E212)</f>
        <v>0</v>
      </c>
      <c r="F213" s="117">
        <f>C213</f>
        <v>3155280</v>
      </c>
      <c r="G213" s="17"/>
      <c r="H213" s="59">
        <f>SUM(H212)</f>
        <v>3155280</v>
      </c>
    </row>
    <row r="214" spans="1:8" s="9" customFormat="1" ht="20.100000000000001" customHeight="1" x14ac:dyDescent="0.25">
      <c r="A214" s="301" t="s">
        <v>76</v>
      </c>
      <c r="B214" s="302"/>
      <c r="C214" s="139">
        <f>SUM(C213)</f>
        <v>3155280</v>
      </c>
      <c r="D214" s="135"/>
      <c r="E214" s="189">
        <f>SUM(E213)</f>
        <v>0</v>
      </c>
      <c r="F214" s="117"/>
      <c r="G214" s="17"/>
      <c r="H214" s="189">
        <f>SUM(H213)</f>
        <v>3155280</v>
      </c>
    </row>
    <row r="215" spans="1:8" s="8" customFormat="1" ht="20.100000000000001" customHeight="1" x14ac:dyDescent="0.25">
      <c r="A215" s="295" t="s">
        <v>29</v>
      </c>
      <c r="B215" s="296"/>
      <c r="C215" s="296"/>
      <c r="D215" s="296"/>
      <c r="E215" s="296"/>
      <c r="F215" s="296"/>
      <c r="G215" s="296"/>
      <c r="H215" s="297"/>
    </row>
    <row r="216" spans="1:8" s="15" customFormat="1" ht="17.100000000000001" customHeight="1" x14ac:dyDescent="0.25">
      <c r="A216" s="56" t="s">
        <v>100</v>
      </c>
      <c r="B216" s="34" t="s">
        <v>41</v>
      </c>
      <c r="C216" s="113">
        <v>43262149</v>
      </c>
      <c r="D216" s="17">
        <v>4253002</v>
      </c>
      <c r="E216" s="57"/>
      <c r="F216" s="117"/>
      <c r="G216" s="17"/>
      <c r="H216" s="57">
        <v>47515151</v>
      </c>
    </row>
    <row r="217" spans="1:8" s="15" customFormat="1" ht="17.100000000000001" customHeight="1" x14ac:dyDescent="0.25">
      <c r="A217" s="56" t="s">
        <v>100</v>
      </c>
      <c r="B217" s="34" t="s">
        <v>150</v>
      </c>
      <c r="C217" s="113">
        <v>22942092</v>
      </c>
      <c r="D217" s="17"/>
      <c r="E217" s="57">
        <v>1853179</v>
      </c>
      <c r="F217" s="117"/>
      <c r="G217" s="17"/>
      <c r="H217" s="57">
        <v>24795271</v>
      </c>
    </row>
    <row r="218" spans="1:8" s="15" customFormat="1" ht="17.100000000000001" customHeight="1" x14ac:dyDescent="0.25">
      <c r="A218" s="58" t="s">
        <v>111</v>
      </c>
      <c r="B218" s="35" t="s">
        <v>95</v>
      </c>
      <c r="C218" s="114">
        <f>SUM(C216:C217)</f>
        <v>66204241</v>
      </c>
      <c r="D218" s="19">
        <f>SUM(D216:D217)</f>
        <v>4253002</v>
      </c>
      <c r="E218" s="59">
        <f>SUM(E216:E217)</f>
        <v>1853179</v>
      </c>
      <c r="F218" s="117"/>
      <c r="G218" s="17"/>
      <c r="H218" s="59">
        <f>SUM(H216:H217)</f>
        <v>72310422</v>
      </c>
    </row>
    <row r="219" spans="1:8" s="15" customFormat="1" ht="17.100000000000001" customHeight="1" x14ac:dyDescent="0.25">
      <c r="A219" s="56" t="s">
        <v>110</v>
      </c>
      <c r="B219" s="34" t="s">
        <v>164</v>
      </c>
      <c r="C219" s="113">
        <v>5722000</v>
      </c>
      <c r="D219" s="17"/>
      <c r="E219" s="57"/>
      <c r="F219" s="117"/>
      <c r="G219" s="17"/>
      <c r="H219" s="57">
        <v>5722000</v>
      </c>
    </row>
    <row r="220" spans="1:8" s="15" customFormat="1" ht="17.100000000000001" customHeight="1" x14ac:dyDescent="0.25">
      <c r="A220" s="56" t="s">
        <v>110</v>
      </c>
      <c r="B220" s="34" t="s">
        <v>151</v>
      </c>
      <c r="C220" s="113">
        <v>8840000</v>
      </c>
      <c r="D220" s="17"/>
      <c r="E220" s="57"/>
      <c r="F220" s="117"/>
      <c r="G220" s="17"/>
      <c r="H220" s="57">
        <v>8840000</v>
      </c>
    </row>
    <row r="221" spans="1:8" s="15" customFormat="1" ht="17.100000000000001" customHeight="1" x14ac:dyDescent="0.25">
      <c r="A221" s="56" t="s">
        <v>110</v>
      </c>
      <c r="B221" s="34" t="s">
        <v>152</v>
      </c>
      <c r="C221" s="113">
        <v>50000</v>
      </c>
      <c r="D221" s="17"/>
      <c r="E221" s="57"/>
      <c r="F221" s="117"/>
      <c r="G221" s="17"/>
      <c r="H221" s="57">
        <v>50000</v>
      </c>
    </row>
    <row r="222" spans="1:8" s="15" customFormat="1" ht="17.100000000000001" customHeight="1" x14ac:dyDescent="0.25">
      <c r="A222" s="56" t="s">
        <v>110</v>
      </c>
      <c r="B222" s="34" t="s">
        <v>165</v>
      </c>
      <c r="C222" s="113">
        <v>155500</v>
      </c>
      <c r="D222" s="17"/>
      <c r="E222" s="57"/>
      <c r="F222" s="117"/>
      <c r="G222" s="17"/>
      <c r="H222" s="57">
        <v>155500</v>
      </c>
    </row>
    <row r="223" spans="1:8" s="15" customFormat="1" ht="17.100000000000001" customHeight="1" x14ac:dyDescent="0.25">
      <c r="A223" s="56" t="s">
        <v>110</v>
      </c>
      <c r="B223" s="34" t="s">
        <v>184</v>
      </c>
      <c r="C223" s="113"/>
      <c r="D223" s="17"/>
      <c r="E223" s="57"/>
      <c r="F223" s="117"/>
      <c r="G223" s="17"/>
      <c r="H223" s="57"/>
    </row>
    <row r="224" spans="1:8" s="15" customFormat="1" ht="17.100000000000001" customHeight="1" x14ac:dyDescent="0.25">
      <c r="A224" s="56" t="s">
        <v>110</v>
      </c>
      <c r="B224" s="34" t="s">
        <v>153</v>
      </c>
      <c r="C224" s="113">
        <v>484000</v>
      </c>
      <c r="D224" s="17"/>
      <c r="E224" s="57"/>
      <c r="F224" s="117"/>
      <c r="G224" s="17"/>
      <c r="H224" s="57">
        <v>484000</v>
      </c>
    </row>
    <row r="225" spans="1:8" s="24" customFormat="1" ht="17.100000000000001" customHeight="1" x14ac:dyDescent="0.25">
      <c r="A225" s="58" t="s">
        <v>110</v>
      </c>
      <c r="B225" s="35" t="s">
        <v>161</v>
      </c>
      <c r="C225" s="114">
        <f>SUM(C219:C224)</f>
        <v>15251500</v>
      </c>
      <c r="D225" s="19"/>
      <c r="E225" s="59">
        <f>SUM(E219:E224)</f>
        <v>0</v>
      </c>
      <c r="F225" s="117"/>
      <c r="G225" s="17"/>
      <c r="H225" s="59">
        <f>SUM(H219:H224)</f>
        <v>15251500</v>
      </c>
    </row>
    <row r="226" spans="1:8" s="4" customFormat="1" ht="20.100000000000001" customHeight="1" thickBot="1" x14ac:dyDescent="0.3">
      <c r="A226" s="325" t="s">
        <v>69</v>
      </c>
      <c r="B226" s="326"/>
      <c r="C226" s="97">
        <f>C218+C225</f>
        <v>81455741</v>
      </c>
      <c r="D226" s="159">
        <f>D218+D225</f>
        <v>4253002</v>
      </c>
      <c r="E226" s="163">
        <f>E218+E225</f>
        <v>1853179</v>
      </c>
      <c r="F226" s="235"/>
      <c r="G226" s="236"/>
      <c r="H226" s="163">
        <f>H218+H225</f>
        <v>87561922</v>
      </c>
    </row>
    <row r="227" spans="1:8" ht="15.75" customHeight="1" thickBot="1" x14ac:dyDescent="0.3">
      <c r="A227" s="303"/>
      <c r="B227" s="303"/>
      <c r="C227" s="303"/>
      <c r="D227" s="303"/>
      <c r="E227" s="304"/>
      <c r="F227" s="91"/>
      <c r="G227" s="91"/>
      <c r="H227" s="91"/>
    </row>
    <row r="228" spans="1:8" s="11" customFormat="1" ht="15.75" customHeight="1" x14ac:dyDescent="0.25">
      <c r="A228" s="305" t="s">
        <v>144</v>
      </c>
      <c r="B228" s="310" t="s">
        <v>135</v>
      </c>
      <c r="C228" s="323" t="s">
        <v>8</v>
      </c>
      <c r="D228" s="307" t="s">
        <v>193</v>
      </c>
      <c r="E228" s="289" t="s">
        <v>229</v>
      </c>
      <c r="F228" s="238"/>
      <c r="G228" s="239"/>
      <c r="H228" s="289" t="s">
        <v>194</v>
      </c>
    </row>
    <row r="229" spans="1:8" s="11" customFormat="1" ht="15.75" customHeight="1" x14ac:dyDescent="0.25">
      <c r="A229" s="306"/>
      <c r="B229" s="311"/>
      <c r="C229" s="324"/>
      <c r="D229" s="308"/>
      <c r="E229" s="290"/>
      <c r="F229" s="117"/>
      <c r="G229" s="17"/>
      <c r="H229" s="290"/>
    </row>
    <row r="230" spans="1:8" s="11" customFormat="1" ht="15.75" customHeight="1" x14ac:dyDescent="0.25">
      <c r="A230" s="306"/>
      <c r="B230" s="311"/>
      <c r="C230" s="314"/>
      <c r="D230" s="309"/>
      <c r="E230" s="291"/>
      <c r="F230" s="117"/>
      <c r="G230" s="17"/>
      <c r="H230" s="291"/>
    </row>
    <row r="231" spans="1:8" s="11" customFormat="1" ht="20.100000000000001" customHeight="1" x14ac:dyDescent="0.25">
      <c r="A231" s="295" t="s">
        <v>28</v>
      </c>
      <c r="B231" s="296"/>
      <c r="C231" s="296"/>
      <c r="D231" s="296"/>
      <c r="E231" s="296"/>
      <c r="F231" s="296"/>
      <c r="G231" s="296"/>
      <c r="H231" s="297"/>
    </row>
    <row r="232" spans="1:8" s="15" customFormat="1" ht="17.100000000000001" customHeight="1" x14ac:dyDescent="0.25">
      <c r="A232" s="56" t="s">
        <v>96</v>
      </c>
      <c r="B232" s="54" t="s">
        <v>32</v>
      </c>
      <c r="C232" s="140">
        <v>3518732</v>
      </c>
      <c r="D232" s="33"/>
      <c r="E232" s="57">
        <v>291062</v>
      </c>
      <c r="F232" s="117"/>
      <c r="G232" s="17"/>
      <c r="H232" s="57">
        <v>3809794</v>
      </c>
    </row>
    <row r="233" spans="1:8" s="24" customFormat="1" ht="17.100000000000001" customHeight="1" x14ac:dyDescent="0.25">
      <c r="A233" s="58" t="s">
        <v>96</v>
      </c>
      <c r="B233" s="32" t="s">
        <v>33</v>
      </c>
      <c r="C233" s="138">
        <f>SUM(C232:C232)</f>
        <v>3518732</v>
      </c>
      <c r="D233" s="39"/>
      <c r="E233" s="59">
        <f>SUM(E232)</f>
        <v>291062</v>
      </c>
      <c r="F233" s="117">
        <f>C233</f>
        <v>3518732</v>
      </c>
      <c r="G233" s="17"/>
      <c r="H233" s="59">
        <f>SUM(H232)</f>
        <v>3809794</v>
      </c>
    </row>
    <row r="234" spans="1:8" s="9" customFormat="1" ht="20.100000000000001" customHeight="1" x14ac:dyDescent="0.25">
      <c r="A234" s="301" t="s">
        <v>76</v>
      </c>
      <c r="B234" s="302"/>
      <c r="C234" s="110">
        <f>C233</f>
        <v>3518732</v>
      </c>
      <c r="D234" s="135"/>
      <c r="E234" s="189">
        <f>SUM(E233)</f>
        <v>291062</v>
      </c>
      <c r="F234" s="117"/>
      <c r="G234" s="17"/>
      <c r="H234" s="189">
        <f>SUM(H233)</f>
        <v>3809794</v>
      </c>
    </row>
    <row r="235" spans="1:8" s="11" customFormat="1" ht="20.100000000000001" customHeight="1" x14ac:dyDescent="0.25">
      <c r="A235" s="295" t="s">
        <v>29</v>
      </c>
      <c r="B235" s="296"/>
      <c r="C235" s="296"/>
      <c r="D235" s="296"/>
      <c r="E235" s="296"/>
      <c r="F235" s="296"/>
      <c r="G235" s="296"/>
      <c r="H235" s="297"/>
    </row>
    <row r="236" spans="1:8" s="24" customFormat="1" ht="17.100000000000001" customHeight="1" x14ac:dyDescent="0.25">
      <c r="A236" s="58" t="s">
        <v>53</v>
      </c>
      <c r="B236" s="35" t="s">
        <v>4</v>
      </c>
      <c r="C236" s="138">
        <v>2975845</v>
      </c>
      <c r="D236" s="39"/>
      <c r="E236" s="59">
        <v>334590</v>
      </c>
      <c r="F236" s="117"/>
      <c r="G236" s="17"/>
      <c r="H236" s="59">
        <v>3310435</v>
      </c>
    </row>
    <row r="237" spans="1:8" s="24" customFormat="1" ht="17.100000000000001" customHeight="1" x14ac:dyDescent="0.25">
      <c r="A237" s="58" t="s">
        <v>64</v>
      </c>
      <c r="B237" s="35" t="s">
        <v>5</v>
      </c>
      <c r="C237" s="138">
        <v>290145</v>
      </c>
      <c r="D237" s="39"/>
      <c r="E237" s="59">
        <v>46472</v>
      </c>
      <c r="F237" s="117"/>
      <c r="G237" s="17"/>
      <c r="H237" s="59">
        <v>336617</v>
      </c>
    </row>
    <row r="238" spans="1:8" s="24" customFormat="1" ht="17.100000000000001" customHeight="1" x14ac:dyDescent="0.25">
      <c r="A238" s="56" t="s">
        <v>63</v>
      </c>
      <c r="B238" s="51" t="s">
        <v>154</v>
      </c>
      <c r="C238" s="140">
        <v>231108</v>
      </c>
      <c r="D238" s="33">
        <v>-91260</v>
      </c>
      <c r="E238" s="57"/>
      <c r="F238" s="117"/>
      <c r="G238" s="17"/>
      <c r="H238" s="57">
        <v>139848</v>
      </c>
    </row>
    <row r="239" spans="1:8" s="24" customFormat="1" ht="17.100000000000001" customHeight="1" x14ac:dyDescent="0.25">
      <c r="A239" s="56" t="s">
        <v>48</v>
      </c>
      <c r="B239" s="34" t="s">
        <v>131</v>
      </c>
      <c r="C239" s="140">
        <v>62399</v>
      </c>
      <c r="D239" s="33">
        <v>-24640</v>
      </c>
      <c r="E239" s="57"/>
      <c r="F239" s="117"/>
      <c r="G239" s="17"/>
      <c r="H239" s="57">
        <v>37759</v>
      </c>
    </row>
    <row r="240" spans="1:8" s="24" customFormat="1" ht="17.100000000000001" customHeight="1" x14ac:dyDescent="0.25">
      <c r="A240" s="58" t="s">
        <v>63</v>
      </c>
      <c r="B240" s="35" t="s">
        <v>1</v>
      </c>
      <c r="C240" s="138">
        <f>SUM(C238:C239)</f>
        <v>293507</v>
      </c>
      <c r="D240" s="39">
        <f>SUM(D238:D239)</f>
        <v>-115900</v>
      </c>
      <c r="E240" s="59">
        <f>SUM(E238:E239)</f>
        <v>0</v>
      </c>
      <c r="F240" s="117"/>
      <c r="G240" s="17"/>
      <c r="H240" s="59">
        <f>SUM(H238:H239)</f>
        <v>177607</v>
      </c>
    </row>
    <row r="241" spans="1:8" s="24" customFormat="1" ht="17.100000000000001" customHeight="1" x14ac:dyDescent="0.25">
      <c r="A241" s="56" t="s">
        <v>51</v>
      </c>
      <c r="B241" s="51" t="s">
        <v>155</v>
      </c>
      <c r="C241" s="140">
        <v>0</v>
      </c>
      <c r="D241" s="33">
        <v>91260</v>
      </c>
      <c r="E241" s="57"/>
      <c r="F241" s="117"/>
      <c r="G241" s="17"/>
      <c r="H241" s="57">
        <v>91260</v>
      </c>
    </row>
    <row r="242" spans="1:8" s="24" customFormat="1" ht="17.100000000000001" customHeight="1" x14ac:dyDescent="0.25">
      <c r="A242" s="56" t="s">
        <v>51</v>
      </c>
      <c r="B242" s="51" t="s">
        <v>156</v>
      </c>
      <c r="C242" s="140">
        <v>0</v>
      </c>
      <c r="D242" s="33">
        <v>24640</v>
      </c>
      <c r="E242" s="57"/>
      <c r="F242" s="117"/>
      <c r="G242" s="17"/>
      <c r="H242" s="57">
        <v>24640</v>
      </c>
    </row>
    <row r="243" spans="1:8" s="24" customFormat="1" ht="17.100000000000001" customHeight="1" thickBot="1" x14ac:dyDescent="0.3">
      <c r="A243" s="247" t="s">
        <v>51</v>
      </c>
      <c r="B243" s="248" t="s">
        <v>157</v>
      </c>
      <c r="C243" s="249">
        <f>SUM(C241:C242)</f>
        <v>0</v>
      </c>
      <c r="D243" s="250">
        <f>SUM(D241:D242)</f>
        <v>115900</v>
      </c>
      <c r="E243" s="251">
        <f>SUM(E241:E242)</f>
        <v>0</v>
      </c>
      <c r="F243" s="240"/>
      <c r="G243" s="241"/>
      <c r="H243" s="251">
        <f>SUM(H241:H242)</f>
        <v>115900</v>
      </c>
    </row>
    <row r="244" spans="1:8" s="9" customFormat="1" ht="18.75" customHeight="1" thickBot="1" x14ac:dyDescent="0.3">
      <c r="A244" s="331" t="s">
        <v>69</v>
      </c>
      <c r="B244" s="332"/>
      <c r="C244" s="243">
        <f>C236+C237+C240+C243</f>
        <v>3559497</v>
      </c>
      <c r="D244" s="244">
        <f>D240+D243</f>
        <v>0</v>
      </c>
      <c r="E244" s="245">
        <f>E236+E237+E240+E243</f>
        <v>381062</v>
      </c>
      <c r="F244" s="223"/>
      <c r="G244" s="224"/>
      <c r="H244" s="246">
        <f>H236+H237+H240+H243</f>
        <v>3940559</v>
      </c>
    </row>
    <row r="245" spans="1:8" s="11" customFormat="1" ht="15.75" customHeight="1" thickBot="1" x14ac:dyDescent="0.3">
      <c r="A245" s="333"/>
      <c r="B245" s="333"/>
      <c r="C245" s="333"/>
      <c r="D245" s="333"/>
      <c r="E245" s="334"/>
      <c r="F245" s="226"/>
      <c r="G245" s="226"/>
      <c r="H245" s="226"/>
    </row>
    <row r="246" spans="1:8" s="11" customFormat="1" ht="15.75" customHeight="1" x14ac:dyDescent="0.25">
      <c r="A246" s="305" t="s">
        <v>144</v>
      </c>
      <c r="B246" s="310" t="s">
        <v>209</v>
      </c>
      <c r="C246" s="323" t="s">
        <v>8</v>
      </c>
      <c r="D246" s="307" t="s">
        <v>193</v>
      </c>
      <c r="E246" s="289" t="s">
        <v>229</v>
      </c>
      <c r="F246" s="238"/>
      <c r="G246" s="239"/>
      <c r="H246" s="289" t="s">
        <v>194</v>
      </c>
    </row>
    <row r="247" spans="1:8" s="11" customFormat="1" ht="15.75" customHeight="1" x14ac:dyDescent="0.25">
      <c r="A247" s="306"/>
      <c r="B247" s="311"/>
      <c r="C247" s="324"/>
      <c r="D247" s="308"/>
      <c r="E247" s="290"/>
      <c r="F247" s="117"/>
      <c r="G247" s="17"/>
      <c r="H247" s="290"/>
    </row>
    <row r="248" spans="1:8" s="11" customFormat="1" ht="15.75" customHeight="1" x14ac:dyDescent="0.25">
      <c r="A248" s="306"/>
      <c r="B248" s="311"/>
      <c r="C248" s="314"/>
      <c r="D248" s="309"/>
      <c r="E248" s="291"/>
      <c r="F248" s="117"/>
      <c r="G248" s="17"/>
      <c r="H248" s="291"/>
    </row>
    <row r="249" spans="1:8" s="11" customFormat="1" ht="20.100000000000001" customHeight="1" x14ac:dyDescent="0.25">
      <c r="A249" s="295" t="s">
        <v>29</v>
      </c>
      <c r="B249" s="296"/>
      <c r="C249" s="296"/>
      <c r="D249" s="296"/>
      <c r="E249" s="296"/>
      <c r="F249" s="296"/>
      <c r="G249" s="296"/>
      <c r="H249" s="297"/>
    </row>
    <row r="250" spans="1:8" s="15" customFormat="1" ht="17.100000000000001" customHeight="1" x14ac:dyDescent="0.25">
      <c r="A250" s="56" t="s">
        <v>67</v>
      </c>
      <c r="B250" s="34" t="s">
        <v>242</v>
      </c>
      <c r="C250" s="95"/>
      <c r="D250" s="33"/>
      <c r="E250" s="57">
        <v>58000</v>
      </c>
      <c r="F250" s="117"/>
      <c r="G250" s="17"/>
      <c r="H250" s="57">
        <v>58000</v>
      </c>
    </row>
    <row r="251" spans="1:8" s="15" customFormat="1" ht="17.100000000000001" customHeight="1" x14ac:dyDescent="0.25">
      <c r="A251" s="56" t="s">
        <v>48</v>
      </c>
      <c r="B251" s="34" t="s">
        <v>243</v>
      </c>
      <c r="C251" s="95"/>
      <c r="D251" s="33"/>
      <c r="E251" s="57">
        <v>15660</v>
      </c>
      <c r="F251" s="117"/>
      <c r="G251" s="17"/>
      <c r="H251" s="57">
        <v>15660</v>
      </c>
    </row>
    <row r="252" spans="1:8" s="15" customFormat="1" ht="17.100000000000001" customHeight="1" x14ac:dyDescent="0.25">
      <c r="A252" s="58" t="s">
        <v>63</v>
      </c>
      <c r="B252" s="35" t="s">
        <v>34</v>
      </c>
      <c r="C252" s="95"/>
      <c r="D252" s="33"/>
      <c r="E252" s="59">
        <f>SUM(E250:E251)</f>
        <v>73660</v>
      </c>
      <c r="F252" s="117"/>
      <c r="G252" s="17"/>
      <c r="H252" s="59">
        <f>SUM(H250:H251)</f>
        <v>73660</v>
      </c>
    </row>
    <row r="253" spans="1:8" s="15" customFormat="1" ht="17.100000000000001" customHeight="1" x14ac:dyDescent="0.25">
      <c r="A253" s="56" t="s">
        <v>102</v>
      </c>
      <c r="B253" s="34" t="s">
        <v>190</v>
      </c>
      <c r="C253" s="95">
        <v>840000</v>
      </c>
      <c r="D253" s="33"/>
      <c r="E253" s="57">
        <v>-73660</v>
      </c>
      <c r="F253" s="117"/>
      <c r="G253" s="17"/>
      <c r="H253" s="57">
        <v>766340</v>
      </c>
    </row>
    <row r="254" spans="1:8" s="15" customFormat="1" ht="17.100000000000001" customHeight="1" x14ac:dyDescent="0.25">
      <c r="A254" s="56" t="s">
        <v>102</v>
      </c>
      <c r="B254" s="34" t="s">
        <v>37</v>
      </c>
      <c r="C254" s="95">
        <v>31100</v>
      </c>
      <c r="D254" s="33"/>
      <c r="E254" s="57"/>
      <c r="F254" s="117"/>
      <c r="G254" s="17"/>
      <c r="H254" s="57">
        <v>31100</v>
      </c>
    </row>
    <row r="255" spans="1:8" s="15" customFormat="1" ht="17.100000000000001" customHeight="1" x14ac:dyDescent="0.25">
      <c r="A255" s="56" t="s">
        <v>102</v>
      </c>
      <c r="B255" s="34" t="s">
        <v>38</v>
      </c>
      <c r="C255" s="95">
        <v>38500</v>
      </c>
      <c r="D255" s="33"/>
      <c r="E255" s="57"/>
      <c r="F255" s="117"/>
      <c r="G255" s="17"/>
      <c r="H255" s="57">
        <v>38500</v>
      </c>
    </row>
    <row r="256" spans="1:8" s="15" customFormat="1" ht="17.100000000000001" customHeight="1" x14ac:dyDescent="0.25">
      <c r="A256" s="56" t="s">
        <v>102</v>
      </c>
      <c r="B256" s="34" t="s">
        <v>39</v>
      </c>
      <c r="C256" s="95">
        <v>30000</v>
      </c>
      <c r="D256" s="33"/>
      <c r="E256" s="57"/>
      <c r="F256" s="117"/>
      <c r="G256" s="17"/>
      <c r="H256" s="57">
        <v>30000</v>
      </c>
    </row>
    <row r="257" spans="1:8" s="24" customFormat="1" ht="17.100000000000001" customHeight="1" x14ac:dyDescent="0.25">
      <c r="A257" s="58" t="s">
        <v>191</v>
      </c>
      <c r="B257" s="32" t="s">
        <v>103</v>
      </c>
      <c r="C257" s="96">
        <f>SUM(C250:C256)</f>
        <v>939600</v>
      </c>
      <c r="D257" s="39"/>
      <c r="E257" s="59">
        <f>SUM(E253:E256)</f>
        <v>-73660</v>
      </c>
      <c r="F257" s="117"/>
      <c r="G257" s="17"/>
      <c r="H257" s="59">
        <f>SUM(H253:H256)</f>
        <v>865940</v>
      </c>
    </row>
    <row r="258" spans="1:8" s="9" customFormat="1" ht="20.100000000000001" customHeight="1" thickBot="1" x14ac:dyDescent="0.3">
      <c r="A258" s="325" t="s">
        <v>69</v>
      </c>
      <c r="B258" s="326"/>
      <c r="C258" s="97">
        <f>C257</f>
        <v>939600</v>
      </c>
      <c r="D258" s="136"/>
      <c r="E258" s="67">
        <f>E252+E257</f>
        <v>0</v>
      </c>
      <c r="F258" s="240"/>
      <c r="G258" s="241"/>
      <c r="H258" s="67">
        <f>H252+H257</f>
        <v>939600</v>
      </c>
    </row>
    <row r="259" spans="1:8" s="11" customFormat="1" ht="15.75" customHeight="1" thickBot="1" x14ac:dyDescent="0.3">
      <c r="A259" s="303"/>
      <c r="B259" s="303"/>
      <c r="C259" s="303"/>
      <c r="D259" s="303"/>
      <c r="E259" s="304"/>
      <c r="F259" s="122"/>
      <c r="G259" s="122"/>
      <c r="H259" s="122"/>
    </row>
    <row r="260" spans="1:8" ht="15.75" customHeight="1" x14ac:dyDescent="0.25">
      <c r="A260" s="305" t="s">
        <v>144</v>
      </c>
      <c r="B260" s="310" t="s">
        <v>146</v>
      </c>
      <c r="C260" s="312" t="s">
        <v>8</v>
      </c>
      <c r="D260" s="307" t="s">
        <v>193</v>
      </c>
      <c r="E260" s="289" t="s">
        <v>229</v>
      </c>
      <c r="F260" s="233"/>
      <c r="G260" s="234"/>
      <c r="H260" s="289" t="s">
        <v>194</v>
      </c>
    </row>
    <row r="261" spans="1:8" ht="15.75" customHeight="1" x14ac:dyDescent="0.25">
      <c r="A261" s="306"/>
      <c r="B261" s="311"/>
      <c r="C261" s="313"/>
      <c r="D261" s="308"/>
      <c r="E261" s="290"/>
      <c r="F261" s="102"/>
      <c r="G261" s="77"/>
      <c r="H261" s="290"/>
    </row>
    <row r="262" spans="1:8" ht="15.75" customHeight="1" x14ac:dyDescent="0.25">
      <c r="A262" s="306"/>
      <c r="B262" s="311"/>
      <c r="C262" s="313"/>
      <c r="D262" s="309"/>
      <c r="E262" s="291"/>
      <c r="F262" s="102"/>
      <c r="G262" s="77"/>
      <c r="H262" s="291"/>
    </row>
    <row r="263" spans="1:8" s="8" customFormat="1" ht="20.100000000000001" customHeight="1" x14ac:dyDescent="0.25">
      <c r="A263" s="295" t="s">
        <v>29</v>
      </c>
      <c r="B263" s="296"/>
      <c r="C263" s="296"/>
      <c r="D263" s="296"/>
      <c r="E263" s="296"/>
      <c r="F263" s="296"/>
      <c r="G263" s="296"/>
      <c r="H263" s="297"/>
    </row>
    <row r="264" spans="1:8" s="22" customFormat="1" ht="17.100000000000001" customHeight="1" x14ac:dyDescent="0.25">
      <c r="A264" s="58" t="s">
        <v>53</v>
      </c>
      <c r="B264" s="35" t="s">
        <v>4</v>
      </c>
      <c r="C264" s="114">
        <v>5579798</v>
      </c>
      <c r="D264" s="98"/>
      <c r="E264" s="153"/>
      <c r="F264" s="102"/>
      <c r="G264" s="77"/>
      <c r="H264" s="153">
        <v>5579798</v>
      </c>
    </row>
    <row r="265" spans="1:8" s="22" customFormat="1" ht="17.100000000000001" customHeight="1" x14ac:dyDescent="0.25">
      <c r="A265" s="58" t="s">
        <v>64</v>
      </c>
      <c r="B265" s="35" t="s">
        <v>10</v>
      </c>
      <c r="C265" s="114">
        <v>1132670</v>
      </c>
      <c r="D265" s="98"/>
      <c r="E265" s="153"/>
      <c r="F265" s="102"/>
      <c r="G265" s="77"/>
      <c r="H265" s="153">
        <v>1132670</v>
      </c>
    </row>
    <row r="266" spans="1:8" s="14" customFormat="1" ht="17.100000000000001" customHeight="1" x14ac:dyDescent="0.25">
      <c r="A266" s="56" t="s">
        <v>50</v>
      </c>
      <c r="B266" s="34" t="s">
        <v>66</v>
      </c>
      <c r="C266" s="113">
        <v>250000</v>
      </c>
      <c r="D266" s="78"/>
      <c r="E266" s="105">
        <v>-11598</v>
      </c>
      <c r="F266" s="102"/>
      <c r="G266" s="77"/>
      <c r="H266" s="105">
        <v>238402</v>
      </c>
    </row>
    <row r="267" spans="1:8" s="14" customFormat="1" ht="17.100000000000001" customHeight="1" x14ac:dyDescent="0.25">
      <c r="A267" s="56" t="s">
        <v>49</v>
      </c>
      <c r="B267" s="34" t="s">
        <v>57</v>
      </c>
      <c r="C267" s="113">
        <v>128450</v>
      </c>
      <c r="D267" s="78"/>
      <c r="E267" s="105"/>
      <c r="F267" s="102"/>
      <c r="G267" s="77"/>
      <c r="H267" s="105">
        <v>128450</v>
      </c>
    </row>
    <row r="268" spans="1:8" s="14" customFormat="1" ht="17.100000000000001" customHeight="1" x14ac:dyDescent="0.25">
      <c r="A268" s="56" t="s">
        <v>58</v>
      </c>
      <c r="B268" s="34" t="s">
        <v>68</v>
      </c>
      <c r="C268" s="113">
        <v>1465546</v>
      </c>
      <c r="D268" s="78"/>
      <c r="E268" s="105"/>
      <c r="F268" s="102"/>
      <c r="G268" s="77"/>
      <c r="H268" s="105">
        <v>1465546</v>
      </c>
    </row>
    <row r="269" spans="1:8" s="14" customFormat="1" ht="17.100000000000001" customHeight="1" x14ac:dyDescent="0.25">
      <c r="A269" s="56" t="s">
        <v>62</v>
      </c>
      <c r="B269" s="34" t="s">
        <v>131</v>
      </c>
      <c r="C269" s="113">
        <v>520178</v>
      </c>
      <c r="D269" s="78"/>
      <c r="E269" s="105">
        <v>-3132</v>
      </c>
      <c r="F269" s="102"/>
      <c r="G269" s="77"/>
      <c r="H269" s="105">
        <v>517046</v>
      </c>
    </row>
    <row r="270" spans="1:8" s="14" customFormat="1" ht="17.100000000000001" customHeight="1" x14ac:dyDescent="0.25">
      <c r="A270" s="56" t="s">
        <v>60</v>
      </c>
      <c r="B270" s="34" t="s">
        <v>104</v>
      </c>
      <c r="C270" s="113">
        <v>25000</v>
      </c>
      <c r="D270" s="78"/>
      <c r="E270" s="105"/>
      <c r="F270" s="102"/>
      <c r="G270" s="77"/>
      <c r="H270" s="105">
        <v>25000</v>
      </c>
    </row>
    <row r="271" spans="1:8" s="22" customFormat="1" ht="17.100000000000001" customHeight="1" x14ac:dyDescent="0.25">
      <c r="A271" s="58" t="s">
        <v>63</v>
      </c>
      <c r="B271" s="35" t="s">
        <v>1</v>
      </c>
      <c r="C271" s="114">
        <f>SUM(C266:C270)</f>
        <v>2389174</v>
      </c>
      <c r="D271" s="98"/>
      <c r="E271" s="153">
        <f>SUM(E266:E270)</f>
        <v>-14730</v>
      </c>
      <c r="F271" s="102"/>
      <c r="G271" s="77"/>
      <c r="H271" s="153">
        <f>SUM(H266:H270)</f>
        <v>2374444</v>
      </c>
    </row>
    <row r="272" spans="1:8" s="22" customFormat="1" ht="17.100000000000001" customHeight="1" x14ac:dyDescent="0.25">
      <c r="A272" s="185" t="s">
        <v>51</v>
      </c>
      <c r="B272" s="194" t="s">
        <v>169</v>
      </c>
      <c r="C272" s="195"/>
      <c r="D272" s="187">
        <v>75960</v>
      </c>
      <c r="E272" s="146">
        <v>11598</v>
      </c>
      <c r="F272" s="102"/>
      <c r="G272" s="77"/>
      <c r="H272" s="105">
        <v>87558</v>
      </c>
    </row>
    <row r="273" spans="1:8" s="22" customFormat="1" ht="17.100000000000001" customHeight="1" x14ac:dyDescent="0.25">
      <c r="A273" s="185" t="s">
        <v>51</v>
      </c>
      <c r="B273" s="194" t="s">
        <v>210</v>
      </c>
      <c r="C273" s="195"/>
      <c r="D273" s="187">
        <v>20510</v>
      </c>
      <c r="E273" s="146">
        <v>3132</v>
      </c>
      <c r="F273" s="102"/>
      <c r="G273" s="77"/>
      <c r="H273" s="105">
        <v>23642</v>
      </c>
    </row>
    <row r="274" spans="1:8" s="22" customFormat="1" ht="17.100000000000001" customHeight="1" x14ac:dyDescent="0.25">
      <c r="A274" s="58" t="s">
        <v>51</v>
      </c>
      <c r="B274" s="192"/>
      <c r="C274" s="193"/>
      <c r="D274" s="184">
        <f>SUM(D272:D273)</f>
        <v>96470</v>
      </c>
      <c r="E274" s="176">
        <f>SUM(E272:E273)</f>
        <v>14730</v>
      </c>
      <c r="F274" s="102"/>
      <c r="G274" s="77"/>
      <c r="H274" s="153">
        <f>SUM(H272:H273)</f>
        <v>111200</v>
      </c>
    </row>
    <row r="275" spans="1:8" s="4" customFormat="1" ht="20.100000000000001" customHeight="1" thickBot="1" x14ac:dyDescent="0.3">
      <c r="A275" s="325" t="s">
        <v>69</v>
      </c>
      <c r="B275" s="326"/>
      <c r="C275" s="97">
        <f>SUM(C264,C265,C271)</f>
        <v>9101642</v>
      </c>
      <c r="D275" s="173">
        <f>SUM(D274)</f>
        <v>96470</v>
      </c>
      <c r="E275" s="163">
        <f>E264+E265+E271+E274</f>
        <v>0</v>
      </c>
      <c r="F275" s="235"/>
      <c r="G275" s="236"/>
      <c r="H275" s="163">
        <f>H264+H265+H271+H274</f>
        <v>9198112</v>
      </c>
    </row>
    <row r="276" spans="1:8" s="8" customFormat="1" ht="15.75" customHeight="1" thickBot="1" x14ac:dyDescent="0.3">
      <c r="A276" s="303"/>
      <c r="B276" s="303"/>
      <c r="C276" s="303"/>
      <c r="D276" s="303"/>
      <c r="E276" s="304"/>
      <c r="F276" s="122"/>
      <c r="G276" s="122"/>
      <c r="H276" s="122"/>
    </row>
    <row r="277" spans="1:8" s="8" customFormat="1" ht="15.75" customHeight="1" x14ac:dyDescent="0.25">
      <c r="A277" s="305" t="s">
        <v>144</v>
      </c>
      <c r="B277" s="310" t="s">
        <v>183</v>
      </c>
      <c r="C277" s="312" t="s">
        <v>8</v>
      </c>
      <c r="D277" s="307" t="s">
        <v>193</v>
      </c>
      <c r="E277" s="289" t="s">
        <v>229</v>
      </c>
      <c r="F277" s="238"/>
      <c r="G277" s="239"/>
      <c r="H277" s="289" t="s">
        <v>194</v>
      </c>
    </row>
    <row r="278" spans="1:8" s="8" customFormat="1" ht="15.75" customHeight="1" x14ac:dyDescent="0.25">
      <c r="A278" s="306"/>
      <c r="B278" s="311"/>
      <c r="C278" s="313"/>
      <c r="D278" s="308"/>
      <c r="E278" s="290"/>
      <c r="F278" s="117"/>
      <c r="G278" s="17"/>
      <c r="H278" s="290"/>
    </row>
    <row r="279" spans="1:8" s="8" customFormat="1" ht="15.75" customHeight="1" x14ac:dyDescent="0.25">
      <c r="A279" s="306"/>
      <c r="B279" s="311"/>
      <c r="C279" s="314"/>
      <c r="D279" s="309"/>
      <c r="E279" s="291"/>
      <c r="F279" s="117"/>
      <c r="G279" s="17"/>
      <c r="H279" s="291"/>
    </row>
    <row r="280" spans="1:8" s="8" customFormat="1" ht="20.100000000000001" customHeight="1" x14ac:dyDescent="0.25">
      <c r="A280" s="298" t="s">
        <v>29</v>
      </c>
      <c r="B280" s="299"/>
      <c r="C280" s="299"/>
      <c r="D280" s="299"/>
      <c r="E280" s="299"/>
      <c r="F280" s="299"/>
      <c r="G280" s="299"/>
      <c r="H280" s="300"/>
    </row>
    <row r="281" spans="1:8" s="24" customFormat="1" ht="17.100000000000001" customHeight="1" x14ac:dyDescent="0.25">
      <c r="A281" s="58" t="s">
        <v>53</v>
      </c>
      <c r="B281" s="35" t="s">
        <v>4</v>
      </c>
      <c r="C281" s="114">
        <v>2050599</v>
      </c>
      <c r="D281" s="39"/>
      <c r="E281" s="59"/>
      <c r="F281" s="117"/>
      <c r="G281" s="17"/>
      <c r="H281" s="59">
        <v>2050599</v>
      </c>
    </row>
    <row r="282" spans="1:8" s="24" customFormat="1" ht="17.100000000000001" customHeight="1" x14ac:dyDescent="0.25">
      <c r="A282" s="58" t="s">
        <v>64</v>
      </c>
      <c r="B282" s="35" t="s">
        <v>6</v>
      </c>
      <c r="C282" s="114">
        <v>422172</v>
      </c>
      <c r="D282" s="39"/>
      <c r="E282" s="59">
        <v>50000</v>
      </c>
      <c r="F282" s="117"/>
      <c r="G282" s="17"/>
      <c r="H282" s="59">
        <v>472172</v>
      </c>
    </row>
    <row r="283" spans="1:8" s="15" customFormat="1" ht="17.100000000000001" customHeight="1" x14ac:dyDescent="0.25">
      <c r="A283" s="56" t="s">
        <v>50</v>
      </c>
      <c r="B283" s="34" t="s">
        <v>66</v>
      </c>
      <c r="C283" s="113">
        <v>130000</v>
      </c>
      <c r="D283" s="33"/>
      <c r="E283" s="57"/>
      <c r="F283" s="117"/>
      <c r="G283" s="17"/>
      <c r="H283" s="57">
        <v>130000</v>
      </c>
    </row>
    <row r="284" spans="1:8" s="15" customFormat="1" ht="17.100000000000001" customHeight="1" x14ac:dyDescent="0.25">
      <c r="A284" s="56" t="s">
        <v>49</v>
      </c>
      <c r="B284" s="34" t="s">
        <v>57</v>
      </c>
      <c r="C284" s="113">
        <v>31176</v>
      </c>
      <c r="D284" s="33"/>
      <c r="E284" s="57"/>
      <c r="F284" s="117"/>
      <c r="G284" s="17"/>
      <c r="H284" s="57">
        <v>31176</v>
      </c>
    </row>
    <row r="285" spans="1:8" s="15" customFormat="1" ht="17.100000000000001" customHeight="1" x14ac:dyDescent="0.25">
      <c r="A285" s="56" t="s">
        <v>58</v>
      </c>
      <c r="B285" s="34" t="s">
        <v>68</v>
      </c>
      <c r="C285" s="113">
        <v>934000</v>
      </c>
      <c r="D285" s="33"/>
      <c r="E285" s="57"/>
      <c r="F285" s="117"/>
      <c r="G285" s="17"/>
      <c r="H285" s="57">
        <v>934000</v>
      </c>
    </row>
    <row r="286" spans="1:8" s="15" customFormat="1" ht="17.100000000000001" customHeight="1" x14ac:dyDescent="0.25">
      <c r="A286" s="56" t="s">
        <v>62</v>
      </c>
      <c r="B286" s="34" t="s">
        <v>131</v>
      </c>
      <c r="C286" s="113">
        <v>307698</v>
      </c>
      <c r="D286" s="33"/>
      <c r="E286" s="57"/>
      <c r="F286" s="117"/>
      <c r="G286" s="17"/>
      <c r="H286" s="57">
        <v>307698</v>
      </c>
    </row>
    <row r="287" spans="1:8" s="15" customFormat="1" ht="17.100000000000001" customHeight="1" x14ac:dyDescent="0.25">
      <c r="A287" s="56" t="s">
        <v>60</v>
      </c>
      <c r="B287" s="34" t="s">
        <v>105</v>
      </c>
      <c r="C287" s="113">
        <v>15000</v>
      </c>
      <c r="D287" s="33"/>
      <c r="E287" s="57"/>
      <c r="F287" s="117"/>
      <c r="G287" s="17"/>
      <c r="H287" s="57">
        <v>15000</v>
      </c>
    </row>
    <row r="288" spans="1:8" s="24" customFormat="1" ht="17.100000000000001" customHeight="1" x14ac:dyDescent="0.25">
      <c r="A288" s="58" t="s">
        <v>63</v>
      </c>
      <c r="B288" s="35" t="s">
        <v>34</v>
      </c>
      <c r="C288" s="114">
        <f>SUM(C283:C287)</f>
        <v>1417874</v>
      </c>
      <c r="D288" s="39"/>
      <c r="E288" s="59">
        <f>SUM(E283:E287)</f>
        <v>0</v>
      </c>
      <c r="F288" s="117"/>
      <c r="G288" s="17"/>
      <c r="H288" s="59">
        <f>SUM(H283:H287)</f>
        <v>1417874</v>
      </c>
    </row>
    <row r="289" spans="1:8" s="9" customFormat="1" ht="20.100000000000001" customHeight="1" thickBot="1" x14ac:dyDescent="0.3">
      <c r="A289" s="325" t="s">
        <v>69</v>
      </c>
      <c r="B289" s="326"/>
      <c r="C289" s="97">
        <f>C281+C282+C288</f>
        <v>3890645</v>
      </c>
      <c r="D289" s="136"/>
      <c r="E289" s="67">
        <f>E281+E282+E288</f>
        <v>50000</v>
      </c>
      <c r="F289" s="240"/>
      <c r="G289" s="241"/>
      <c r="H289" s="67">
        <f>H281+H282+H288</f>
        <v>3940645</v>
      </c>
    </row>
    <row r="290" spans="1:8" ht="15.75" customHeight="1" thickBot="1" x14ac:dyDescent="0.3">
      <c r="A290" s="303"/>
      <c r="B290" s="303"/>
      <c r="C290" s="303"/>
      <c r="D290" s="303"/>
      <c r="E290" s="304"/>
      <c r="F290" s="91"/>
      <c r="G290" s="91"/>
      <c r="H290" s="91"/>
    </row>
    <row r="291" spans="1:8" ht="15.75" customHeight="1" x14ac:dyDescent="0.25">
      <c r="A291" s="305" t="s">
        <v>144</v>
      </c>
      <c r="B291" s="310" t="s">
        <v>170</v>
      </c>
      <c r="C291" s="312" t="s">
        <v>8</v>
      </c>
      <c r="D291" s="307" t="s">
        <v>193</v>
      </c>
      <c r="E291" s="289" t="s">
        <v>229</v>
      </c>
      <c r="F291" s="233"/>
      <c r="G291" s="234"/>
      <c r="H291" s="289" t="s">
        <v>194</v>
      </c>
    </row>
    <row r="292" spans="1:8" ht="15.75" customHeight="1" x14ac:dyDescent="0.25">
      <c r="A292" s="306"/>
      <c r="B292" s="311"/>
      <c r="C292" s="313"/>
      <c r="D292" s="308"/>
      <c r="E292" s="290"/>
      <c r="F292" s="102"/>
      <c r="G292" s="77"/>
      <c r="H292" s="290"/>
    </row>
    <row r="293" spans="1:8" ht="15.75" customHeight="1" x14ac:dyDescent="0.25">
      <c r="A293" s="306"/>
      <c r="B293" s="311"/>
      <c r="C293" s="314"/>
      <c r="D293" s="309"/>
      <c r="E293" s="291"/>
      <c r="F293" s="102"/>
      <c r="G293" s="77"/>
      <c r="H293" s="291"/>
    </row>
    <row r="294" spans="1:8" s="5" customFormat="1" ht="20.100000000000001" customHeight="1" x14ac:dyDescent="0.25">
      <c r="A294" s="295" t="s">
        <v>29</v>
      </c>
      <c r="B294" s="296"/>
      <c r="C294" s="296"/>
      <c r="D294" s="296"/>
      <c r="E294" s="296"/>
      <c r="F294" s="296"/>
      <c r="G294" s="296"/>
      <c r="H294" s="297"/>
    </row>
    <row r="295" spans="1:8" s="22" customFormat="1" ht="17.100000000000001" customHeight="1" x14ac:dyDescent="0.25">
      <c r="A295" s="58" t="s">
        <v>53</v>
      </c>
      <c r="B295" s="35" t="s">
        <v>4</v>
      </c>
      <c r="C295" s="114">
        <v>300000</v>
      </c>
      <c r="D295" s="98"/>
      <c r="E295" s="153"/>
      <c r="F295" s="102"/>
      <c r="G295" s="77"/>
      <c r="H295" s="153">
        <v>300000</v>
      </c>
    </row>
    <row r="296" spans="1:8" s="22" customFormat="1" ht="17.100000000000001" customHeight="1" x14ac:dyDescent="0.25">
      <c r="A296" s="58" t="s">
        <v>64</v>
      </c>
      <c r="B296" s="35" t="s">
        <v>5</v>
      </c>
      <c r="C296" s="114">
        <v>58500</v>
      </c>
      <c r="D296" s="98"/>
      <c r="E296" s="153"/>
      <c r="F296" s="102"/>
      <c r="G296" s="77"/>
      <c r="H296" s="153">
        <v>58500</v>
      </c>
    </row>
    <row r="297" spans="1:8" s="14" customFormat="1" ht="17.100000000000001" customHeight="1" x14ac:dyDescent="0.25">
      <c r="A297" s="56" t="s">
        <v>45</v>
      </c>
      <c r="B297" s="20" t="s">
        <v>66</v>
      </c>
      <c r="C297" s="95">
        <v>365500</v>
      </c>
      <c r="D297" s="78"/>
      <c r="E297" s="105"/>
      <c r="F297" s="102"/>
      <c r="G297" s="77"/>
      <c r="H297" s="105">
        <v>365500</v>
      </c>
    </row>
    <row r="298" spans="1:8" s="14" customFormat="1" ht="17.100000000000001" customHeight="1" x14ac:dyDescent="0.25">
      <c r="A298" s="56" t="s">
        <v>62</v>
      </c>
      <c r="B298" s="20" t="s">
        <v>131</v>
      </c>
      <c r="C298" s="95">
        <v>18275</v>
      </c>
      <c r="D298" s="78"/>
      <c r="E298" s="105"/>
      <c r="F298" s="102"/>
      <c r="G298" s="77"/>
      <c r="H298" s="105">
        <v>18275</v>
      </c>
    </row>
    <row r="299" spans="1:8" s="22" customFormat="1" ht="17.100000000000001" customHeight="1" x14ac:dyDescent="0.25">
      <c r="A299" s="58" t="s">
        <v>63</v>
      </c>
      <c r="B299" s="32" t="s">
        <v>7</v>
      </c>
      <c r="C299" s="96">
        <f>SUM(C297+C298)</f>
        <v>383775</v>
      </c>
      <c r="D299" s="98"/>
      <c r="E299" s="153">
        <f>SUM(E297:E298)</f>
        <v>0</v>
      </c>
      <c r="F299" s="102"/>
      <c r="G299" s="77"/>
      <c r="H299" s="153">
        <f>SUM(H297:H298)</f>
        <v>383775</v>
      </c>
    </row>
    <row r="300" spans="1:8" s="4" customFormat="1" ht="20.100000000000001" customHeight="1" thickBot="1" x14ac:dyDescent="0.3">
      <c r="A300" s="325" t="s">
        <v>69</v>
      </c>
      <c r="B300" s="326"/>
      <c r="C300" s="97">
        <f>SUM(C295,C296,C299)</f>
        <v>742275</v>
      </c>
      <c r="D300" s="106"/>
      <c r="E300" s="171">
        <f>E295+E296+E299</f>
        <v>0</v>
      </c>
      <c r="F300" s="235"/>
      <c r="G300" s="236"/>
      <c r="H300" s="163">
        <f>H295+H296+H299</f>
        <v>742275</v>
      </c>
    </row>
    <row r="301" spans="1:8" s="8" customFormat="1" ht="15.75" customHeight="1" thickBot="1" x14ac:dyDescent="0.3">
      <c r="A301" s="303"/>
      <c r="B301" s="303"/>
      <c r="C301" s="303"/>
      <c r="D301" s="303"/>
      <c r="E301" s="304"/>
      <c r="F301" s="122"/>
      <c r="G301" s="122"/>
      <c r="H301" s="122"/>
    </row>
    <row r="302" spans="1:8" s="5" customFormat="1" ht="15.75" customHeight="1" x14ac:dyDescent="0.25">
      <c r="A302" s="305" t="s">
        <v>144</v>
      </c>
      <c r="B302" s="310" t="s">
        <v>136</v>
      </c>
      <c r="C302" s="312" t="s">
        <v>8</v>
      </c>
      <c r="D302" s="307" t="s">
        <v>193</v>
      </c>
      <c r="E302" s="289" t="s">
        <v>229</v>
      </c>
      <c r="F302" s="233"/>
      <c r="G302" s="234"/>
      <c r="H302" s="289" t="s">
        <v>194</v>
      </c>
    </row>
    <row r="303" spans="1:8" s="5" customFormat="1" ht="15.75" customHeight="1" x14ac:dyDescent="0.25">
      <c r="A303" s="306"/>
      <c r="B303" s="311"/>
      <c r="C303" s="313"/>
      <c r="D303" s="308"/>
      <c r="E303" s="290"/>
      <c r="F303" s="102"/>
      <c r="G303" s="77"/>
      <c r="H303" s="290"/>
    </row>
    <row r="304" spans="1:8" s="5" customFormat="1" ht="15.75" customHeight="1" x14ac:dyDescent="0.25">
      <c r="A304" s="306"/>
      <c r="B304" s="311"/>
      <c r="C304" s="314"/>
      <c r="D304" s="309"/>
      <c r="E304" s="291"/>
      <c r="F304" s="102"/>
      <c r="G304" s="77"/>
      <c r="H304" s="291"/>
    </row>
    <row r="305" spans="1:8" s="5" customFormat="1" ht="20.100000000000001" customHeight="1" x14ac:dyDescent="0.25">
      <c r="A305" s="295" t="s">
        <v>29</v>
      </c>
      <c r="B305" s="296"/>
      <c r="C305" s="296"/>
      <c r="D305" s="296"/>
      <c r="E305" s="296"/>
      <c r="F305" s="296"/>
      <c r="G305" s="296"/>
      <c r="H305" s="297"/>
    </row>
    <row r="306" spans="1:8" s="5" customFormat="1" ht="17.100000000000001" customHeight="1" x14ac:dyDescent="0.25">
      <c r="A306" s="62" t="s">
        <v>50</v>
      </c>
      <c r="B306" s="16" t="s">
        <v>66</v>
      </c>
      <c r="C306" s="108">
        <v>150000</v>
      </c>
      <c r="D306" s="121"/>
      <c r="E306" s="105">
        <v>540083</v>
      </c>
      <c r="F306" s="102"/>
      <c r="G306" s="77"/>
      <c r="H306" s="105">
        <v>690083</v>
      </c>
    </row>
    <row r="307" spans="1:8" s="14" customFormat="1" ht="17.100000000000001" customHeight="1" x14ac:dyDescent="0.25">
      <c r="A307" s="56" t="s">
        <v>58</v>
      </c>
      <c r="B307" s="20" t="s">
        <v>68</v>
      </c>
      <c r="C307" s="95">
        <v>1587424</v>
      </c>
      <c r="D307" s="121"/>
      <c r="E307" s="105">
        <v>130635</v>
      </c>
      <c r="F307" s="102"/>
      <c r="G307" s="77"/>
      <c r="H307" s="105">
        <v>1718059</v>
      </c>
    </row>
    <row r="308" spans="1:8" s="14" customFormat="1" ht="17.100000000000001" customHeight="1" x14ac:dyDescent="0.25">
      <c r="A308" s="56" t="s">
        <v>49</v>
      </c>
      <c r="B308" s="20" t="s">
        <v>57</v>
      </c>
      <c r="C308" s="95">
        <v>111200</v>
      </c>
      <c r="D308" s="121"/>
      <c r="E308" s="105"/>
      <c r="F308" s="102"/>
      <c r="G308" s="77"/>
      <c r="H308" s="105">
        <v>111200</v>
      </c>
    </row>
    <row r="309" spans="1:8" s="14" customFormat="1" ht="17.100000000000001" customHeight="1" x14ac:dyDescent="0.25">
      <c r="A309" s="56" t="s">
        <v>62</v>
      </c>
      <c r="B309" s="20" t="s">
        <v>131</v>
      </c>
      <c r="C309" s="95">
        <v>566628</v>
      </c>
      <c r="D309" s="121"/>
      <c r="E309" s="105">
        <v>84162</v>
      </c>
      <c r="F309" s="102"/>
      <c r="G309" s="77"/>
      <c r="H309" s="105">
        <v>650790</v>
      </c>
    </row>
    <row r="310" spans="1:8" s="22" customFormat="1" ht="17.100000000000001" customHeight="1" x14ac:dyDescent="0.25">
      <c r="A310" s="58" t="s">
        <v>63</v>
      </c>
      <c r="B310" s="32" t="s">
        <v>1</v>
      </c>
      <c r="C310" s="96">
        <f>SUM(C306:C309)</f>
        <v>2415252</v>
      </c>
      <c r="D310" s="121"/>
      <c r="E310" s="157">
        <f>SUM(E306:E309)</f>
        <v>754880</v>
      </c>
      <c r="F310" s="102"/>
      <c r="G310" s="77"/>
      <c r="H310" s="153">
        <f>SUM(H306:H309)</f>
        <v>3170132</v>
      </c>
    </row>
    <row r="311" spans="1:8" s="22" customFormat="1" ht="17.100000000000001" customHeight="1" x14ac:dyDescent="0.25">
      <c r="A311" s="185" t="s">
        <v>51</v>
      </c>
      <c r="B311" s="186" t="s">
        <v>169</v>
      </c>
      <c r="C311" s="177"/>
      <c r="D311" s="187">
        <v>35433</v>
      </c>
      <c r="E311" s="146">
        <v>106220</v>
      </c>
      <c r="F311" s="102"/>
      <c r="G311" s="77"/>
      <c r="H311" s="105">
        <v>141653</v>
      </c>
    </row>
    <row r="312" spans="1:8" s="22" customFormat="1" ht="17.100000000000001" customHeight="1" x14ac:dyDescent="0.25">
      <c r="A312" s="185" t="s">
        <v>51</v>
      </c>
      <c r="B312" s="186" t="s">
        <v>210</v>
      </c>
      <c r="C312" s="177"/>
      <c r="D312" s="187">
        <v>9567</v>
      </c>
      <c r="E312" s="146">
        <v>28680</v>
      </c>
      <c r="F312" s="102"/>
      <c r="G312" s="77"/>
      <c r="H312" s="105">
        <v>38247</v>
      </c>
    </row>
    <row r="313" spans="1:8" s="22" customFormat="1" ht="17.100000000000001" customHeight="1" x14ac:dyDescent="0.25">
      <c r="A313" s="58" t="s">
        <v>51</v>
      </c>
      <c r="B313" s="182" t="s">
        <v>211</v>
      </c>
      <c r="C313" s="183"/>
      <c r="D313" s="184">
        <f>SUM(D311:D312)</f>
        <v>45000</v>
      </c>
      <c r="E313" s="176">
        <f>SUM(E311:E312)</f>
        <v>134900</v>
      </c>
      <c r="F313" s="102"/>
      <c r="G313" s="77"/>
      <c r="H313" s="153">
        <f>SUM(H311:H312)</f>
        <v>179900</v>
      </c>
    </row>
    <row r="314" spans="1:8" s="22" customFormat="1" ht="17.100000000000001" customHeight="1" x14ac:dyDescent="0.25">
      <c r="A314" s="185" t="s">
        <v>231</v>
      </c>
      <c r="B314" s="186" t="s">
        <v>233</v>
      </c>
      <c r="C314" s="177"/>
      <c r="D314" s="187"/>
      <c r="E314" s="146">
        <v>230000</v>
      </c>
      <c r="F314" s="102"/>
      <c r="G314" s="77"/>
      <c r="H314" s="105">
        <v>230000</v>
      </c>
    </row>
    <row r="315" spans="1:8" s="22" customFormat="1" ht="17.100000000000001" customHeight="1" x14ac:dyDescent="0.25">
      <c r="A315" s="185" t="s">
        <v>232</v>
      </c>
      <c r="B315" s="186" t="s">
        <v>234</v>
      </c>
      <c r="C315" s="177"/>
      <c r="D315" s="187"/>
      <c r="E315" s="146">
        <v>62100</v>
      </c>
      <c r="F315" s="102"/>
      <c r="G315" s="77"/>
      <c r="H315" s="105">
        <v>62100</v>
      </c>
    </row>
    <row r="316" spans="1:8" s="22" customFormat="1" ht="17.100000000000001" customHeight="1" x14ac:dyDescent="0.25">
      <c r="A316" s="58" t="s">
        <v>52</v>
      </c>
      <c r="B316" s="182" t="s">
        <v>21</v>
      </c>
      <c r="C316" s="183"/>
      <c r="D316" s="184"/>
      <c r="E316" s="176">
        <f>SUM(E314:E315)</f>
        <v>292100</v>
      </c>
      <c r="F316" s="102"/>
      <c r="G316" s="77"/>
      <c r="H316" s="153">
        <f>SUM(H314:H315)</f>
        <v>292100</v>
      </c>
    </row>
    <row r="317" spans="1:8" s="25" customFormat="1" ht="20.100000000000001" customHeight="1" thickBot="1" x14ac:dyDescent="0.3">
      <c r="A317" s="325" t="s">
        <v>69</v>
      </c>
      <c r="B317" s="326"/>
      <c r="C317" s="97">
        <f>SUM(C310)</f>
        <v>2415252</v>
      </c>
      <c r="D317" s="173">
        <f>D313</f>
        <v>45000</v>
      </c>
      <c r="E317" s="163">
        <f>E310+E316+E313</f>
        <v>1181880</v>
      </c>
      <c r="F317" s="235"/>
      <c r="G317" s="236"/>
      <c r="H317" s="163">
        <f>H310+H316+H313</f>
        <v>3642132</v>
      </c>
    </row>
    <row r="318" spans="1:8" s="8" customFormat="1" ht="15.75" customHeight="1" thickBot="1" x14ac:dyDescent="0.3">
      <c r="A318" s="27"/>
      <c r="B318" s="7"/>
      <c r="C318" s="10"/>
      <c r="E318" s="122"/>
      <c r="F318" s="122"/>
      <c r="G318" s="122"/>
      <c r="H318" s="122"/>
    </row>
    <row r="319" spans="1:8" s="5" customFormat="1" ht="15.75" customHeight="1" x14ac:dyDescent="0.25">
      <c r="A319" s="305" t="s">
        <v>144</v>
      </c>
      <c r="B319" s="310" t="s">
        <v>158</v>
      </c>
      <c r="C319" s="312" t="s">
        <v>8</v>
      </c>
      <c r="D319" s="307" t="s">
        <v>193</v>
      </c>
      <c r="E319" s="289" t="s">
        <v>229</v>
      </c>
      <c r="F319" s="233"/>
      <c r="G319" s="234"/>
      <c r="H319" s="289" t="s">
        <v>194</v>
      </c>
    </row>
    <row r="320" spans="1:8" s="5" customFormat="1" ht="15.75" customHeight="1" x14ac:dyDescent="0.25">
      <c r="A320" s="306"/>
      <c r="B320" s="311"/>
      <c r="C320" s="313"/>
      <c r="D320" s="308"/>
      <c r="E320" s="290"/>
      <c r="F320" s="102"/>
      <c r="G320" s="77"/>
      <c r="H320" s="290"/>
    </row>
    <row r="321" spans="1:8" s="5" customFormat="1" ht="15.75" customHeight="1" x14ac:dyDescent="0.25">
      <c r="A321" s="306"/>
      <c r="B321" s="311"/>
      <c r="C321" s="314"/>
      <c r="D321" s="309"/>
      <c r="E321" s="291"/>
      <c r="F321" s="102"/>
      <c r="G321" s="77"/>
      <c r="H321" s="291"/>
    </row>
    <row r="322" spans="1:8" s="5" customFormat="1" ht="20.100000000000001" customHeight="1" x14ac:dyDescent="0.25">
      <c r="A322" s="295" t="s">
        <v>29</v>
      </c>
      <c r="B322" s="296"/>
      <c r="C322" s="296"/>
      <c r="D322" s="296"/>
      <c r="E322" s="296"/>
      <c r="F322" s="296"/>
      <c r="G322" s="296"/>
      <c r="H322" s="297"/>
    </row>
    <row r="323" spans="1:8" s="5" customFormat="1" ht="20.100000000000001" customHeight="1" x14ac:dyDescent="0.25">
      <c r="A323" s="63" t="s">
        <v>235</v>
      </c>
      <c r="B323" s="23" t="s">
        <v>236</v>
      </c>
      <c r="C323" s="269"/>
      <c r="D323" s="269"/>
      <c r="E323" s="271">
        <v>121023</v>
      </c>
      <c r="F323" s="270"/>
      <c r="G323" s="270"/>
      <c r="H323" s="272">
        <v>121023</v>
      </c>
    </row>
    <row r="324" spans="1:8" s="14" customFormat="1" ht="17.100000000000001" customHeight="1" x14ac:dyDescent="0.25">
      <c r="A324" s="68" t="s">
        <v>50</v>
      </c>
      <c r="B324" s="133" t="s">
        <v>66</v>
      </c>
      <c r="C324" s="198">
        <v>400000</v>
      </c>
      <c r="D324" s="77">
        <v>-200000</v>
      </c>
      <c r="E324" s="196">
        <v>124271</v>
      </c>
      <c r="F324" s="102"/>
      <c r="G324" s="77"/>
      <c r="H324" s="105">
        <v>324271</v>
      </c>
    </row>
    <row r="325" spans="1:8" s="14" customFormat="1" ht="17.100000000000001" customHeight="1" x14ac:dyDescent="0.25">
      <c r="A325" s="56" t="s">
        <v>58</v>
      </c>
      <c r="B325" s="34" t="s">
        <v>68</v>
      </c>
      <c r="C325" s="113">
        <v>2115000</v>
      </c>
      <c r="D325" s="77"/>
      <c r="E325" s="197">
        <v>-202800</v>
      </c>
      <c r="F325" s="102"/>
      <c r="G325" s="77"/>
      <c r="H325" s="105">
        <v>1912200</v>
      </c>
    </row>
    <row r="326" spans="1:8" s="14" customFormat="1" ht="17.100000000000001" customHeight="1" x14ac:dyDescent="0.25">
      <c r="A326" s="56" t="s">
        <v>62</v>
      </c>
      <c r="B326" s="34" t="s">
        <v>131</v>
      </c>
      <c r="C326" s="113">
        <v>760050</v>
      </c>
      <c r="D326" s="77">
        <v>200000</v>
      </c>
      <c r="E326" s="197">
        <v>107280</v>
      </c>
      <c r="F326" s="102"/>
      <c r="G326" s="77"/>
      <c r="H326" s="105">
        <v>1067330</v>
      </c>
    </row>
    <row r="327" spans="1:8" s="14" customFormat="1" ht="17.100000000000001" customHeight="1" x14ac:dyDescent="0.25">
      <c r="A327" s="56" t="s">
        <v>58</v>
      </c>
      <c r="B327" s="34" t="s">
        <v>186</v>
      </c>
      <c r="C327" s="113">
        <v>700000</v>
      </c>
      <c r="D327" s="77"/>
      <c r="E327" s="197"/>
      <c r="F327" s="102"/>
      <c r="G327" s="77"/>
      <c r="H327" s="105">
        <v>700000</v>
      </c>
    </row>
    <row r="328" spans="1:8" s="22" customFormat="1" ht="17.100000000000001" customHeight="1" x14ac:dyDescent="0.25">
      <c r="A328" s="58" t="s">
        <v>63</v>
      </c>
      <c r="B328" s="35" t="s">
        <v>1</v>
      </c>
      <c r="C328" s="114">
        <f>C324+C325+C326+C327</f>
        <v>3975050</v>
      </c>
      <c r="D328" s="154">
        <f>SUM(D324:D327)</f>
        <v>0</v>
      </c>
      <c r="E328" s="199">
        <f>SUM(E324:E327)</f>
        <v>28751</v>
      </c>
      <c r="F328" s="102"/>
      <c r="G328" s="77"/>
      <c r="H328" s="153">
        <f>SUM(H324:H327)</f>
        <v>4003801</v>
      </c>
    </row>
    <row r="329" spans="1:8" s="4" customFormat="1" ht="20.100000000000001" customHeight="1" thickBot="1" x14ac:dyDescent="0.3">
      <c r="A329" s="325" t="s">
        <v>69</v>
      </c>
      <c r="B329" s="326"/>
      <c r="C329" s="97">
        <f>SUM(C328)</f>
        <v>3975050</v>
      </c>
      <c r="D329" s="155"/>
      <c r="E329" s="200">
        <f>E323+E328</f>
        <v>149774</v>
      </c>
      <c r="F329" s="235"/>
      <c r="G329" s="236"/>
      <c r="H329" s="163">
        <f>H323+H328</f>
        <v>4124824</v>
      </c>
    </row>
    <row r="330" spans="1:8" s="8" customFormat="1" ht="15.75" customHeight="1" thickBot="1" x14ac:dyDescent="0.3">
      <c r="A330" s="27"/>
      <c r="B330" s="7"/>
      <c r="C330" s="10"/>
      <c r="E330" s="122"/>
      <c r="F330" s="122"/>
      <c r="G330" s="122"/>
      <c r="H330" s="122"/>
    </row>
    <row r="331" spans="1:8" s="12" customFormat="1" ht="15.75" customHeight="1" x14ac:dyDescent="0.25">
      <c r="A331" s="305" t="s">
        <v>144</v>
      </c>
      <c r="B331" s="310" t="s">
        <v>159</v>
      </c>
      <c r="C331" s="312" t="s">
        <v>8</v>
      </c>
      <c r="D331" s="307" t="s">
        <v>193</v>
      </c>
      <c r="E331" s="289" t="s">
        <v>229</v>
      </c>
      <c r="F331" s="233"/>
      <c r="G331" s="234"/>
      <c r="H331" s="289" t="s">
        <v>194</v>
      </c>
    </row>
    <row r="332" spans="1:8" s="12" customFormat="1" ht="15.75" customHeight="1" x14ac:dyDescent="0.25">
      <c r="A332" s="306"/>
      <c r="B332" s="311"/>
      <c r="C332" s="313"/>
      <c r="D332" s="308"/>
      <c r="E332" s="290"/>
      <c r="F332" s="102"/>
      <c r="G332" s="77"/>
      <c r="H332" s="290"/>
    </row>
    <row r="333" spans="1:8" s="12" customFormat="1" ht="15.75" customHeight="1" x14ac:dyDescent="0.25">
      <c r="A333" s="306"/>
      <c r="B333" s="311"/>
      <c r="C333" s="314"/>
      <c r="D333" s="309"/>
      <c r="E333" s="291"/>
      <c r="F333" s="102"/>
      <c r="G333" s="77"/>
      <c r="H333" s="291"/>
    </row>
    <row r="334" spans="1:8" s="5" customFormat="1" ht="20.25" customHeight="1" x14ac:dyDescent="0.25">
      <c r="A334" s="295" t="s">
        <v>29</v>
      </c>
      <c r="B334" s="296"/>
      <c r="C334" s="296"/>
      <c r="D334" s="296"/>
      <c r="E334" s="296"/>
      <c r="F334" s="296"/>
      <c r="G334" s="296"/>
      <c r="H334" s="297"/>
    </row>
    <row r="335" spans="1:8" s="22" customFormat="1" ht="17.100000000000001" customHeight="1" x14ac:dyDescent="0.25">
      <c r="A335" s="58" t="s">
        <v>53</v>
      </c>
      <c r="B335" s="32" t="s">
        <v>4</v>
      </c>
      <c r="C335" s="96">
        <v>2122949</v>
      </c>
      <c r="D335" s="98"/>
      <c r="E335" s="153"/>
      <c r="F335" s="102"/>
      <c r="G335" s="77"/>
      <c r="H335" s="153">
        <v>2122949</v>
      </c>
    </row>
    <row r="336" spans="1:8" s="22" customFormat="1" ht="17.100000000000001" customHeight="1" x14ac:dyDescent="0.25">
      <c r="A336" s="58" t="s">
        <v>64</v>
      </c>
      <c r="B336" s="32" t="s">
        <v>6</v>
      </c>
      <c r="C336" s="96">
        <v>436280</v>
      </c>
      <c r="D336" s="98"/>
      <c r="E336" s="153"/>
      <c r="F336" s="102"/>
      <c r="G336" s="77"/>
      <c r="H336" s="153">
        <v>436280</v>
      </c>
    </row>
    <row r="337" spans="1:8" s="14" customFormat="1" ht="17.100000000000001" customHeight="1" x14ac:dyDescent="0.25">
      <c r="A337" s="56" t="s">
        <v>50</v>
      </c>
      <c r="B337" s="20" t="s">
        <v>66</v>
      </c>
      <c r="C337" s="95">
        <v>290000</v>
      </c>
      <c r="D337" s="78"/>
      <c r="E337" s="105"/>
      <c r="F337" s="102"/>
      <c r="G337" s="77"/>
      <c r="H337" s="105">
        <v>290000</v>
      </c>
    </row>
    <row r="338" spans="1:8" s="14" customFormat="1" ht="17.100000000000001" customHeight="1" x14ac:dyDescent="0.25">
      <c r="A338" s="56" t="s">
        <v>108</v>
      </c>
      <c r="B338" s="20" t="s">
        <v>68</v>
      </c>
      <c r="C338" s="95">
        <v>150000</v>
      </c>
      <c r="D338" s="78"/>
      <c r="E338" s="105"/>
      <c r="F338" s="102"/>
      <c r="G338" s="77"/>
      <c r="H338" s="105">
        <v>150000</v>
      </c>
    </row>
    <row r="339" spans="1:8" s="14" customFormat="1" ht="17.100000000000001" customHeight="1" x14ac:dyDescent="0.25">
      <c r="A339" s="56" t="s">
        <v>62</v>
      </c>
      <c r="B339" s="20" t="s">
        <v>131</v>
      </c>
      <c r="C339" s="95">
        <v>220400</v>
      </c>
      <c r="D339" s="78"/>
      <c r="E339" s="105"/>
      <c r="F339" s="102"/>
      <c r="G339" s="77"/>
      <c r="H339" s="105">
        <v>220400</v>
      </c>
    </row>
    <row r="340" spans="1:8" s="22" customFormat="1" ht="17.100000000000001" customHeight="1" x14ac:dyDescent="0.25">
      <c r="A340" s="58" t="s">
        <v>63</v>
      </c>
      <c r="B340" s="32" t="s">
        <v>7</v>
      </c>
      <c r="C340" s="96">
        <f>SUM(C337+C338+C339)</f>
        <v>660400</v>
      </c>
      <c r="D340" s="98"/>
      <c r="E340" s="153">
        <f>SUM(E337:E339)</f>
        <v>0</v>
      </c>
      <c r="F340" s="102"/>
      <c r="G340" s="77"/>
      <c r="H340" s="153">
        <f>SUM(H337:H339)</f>
        <v>660400</v>
      </c>
    </row>
    <row r="341" spans="1:8" s="4" customFormat="1" ht="20.100000000000001" customHeight="1" thickBot="1" x14ac:dyDescent="0.3">
      <c r="A341" s="325" t="s">
        <v>69</v>
      </c>
      <c r="B341" s="326"/>
      <c r="C341" s="97">
        <f>C340+C336+C335</f>
        <v>3219629</v>
      </c>
      <c r="D341" s="106"/>
      <c r="E341" s="163">
        <f>E335+E336+E340</f>
        <v>0</v>
      </c>
      <c r="F341" s="235"/>
      <c r="G341" s="236"/>
      <c r="H341" s="163">
        <f>H335+H336+H340</f>
        <v>3219629</v>
      </c>
    </row>
    <row r="342" spans="1:8" s="4" customFormat="1" ht="15.75" customHeight="1" thickBot="1" x14ac:dyDescent="0.3">
      <c r="A342" s="44"/>
      <c r="B342" s="44"/>
      <c r="C342" s="45"/>
      <c r="E342" s="91"/>
      <c r="F342" s="91"/>
      <c r="G342" s="91"/>
      <c r="H342" s="91"/>
    </row>
    <row r="343" spans="1:8" s="4" customFormat="1" ht="15.75" customHeight="1" x14ac:dyDescent="0.25">
      <c r="A343" s="305" t="s">
        <v>144</v>
      </c>
      <c r="B343" s="310" t="s">
        <v>176</v>
      </c>
      <c r="C343" s="312" t="s">
        <v>8</v>
      </c>
      <c r="D343" s="307" t="s">
        <v>193</v>
      </c>
      <c r="E343" s="289" t="s">
        <v>229</v>
      </c>
      <c r="F343" s="233"/>
      <c r="G343" s="234"/>
      <c r="H343" s="289" t="s">
        <v>194</v>
      </c>
    </row>
    <row r="344" spans="1:8" s="4" customFormat="1" ht="15.75" customHeight="1" x14ac:dyDescent="0.25">
      <c r="A344" s="306"/>
      <c r="B344" s="311"/>
      <c r="C344" s="313"/>
      <c r="D344" s="308"/>
      <c r="E344" s="290"/>
      <c r="F344" s="102"/>
      <c r="G344" s="77"/>
      <c r="H344" s="290"/>
    </row>
    <row r="345" spans="1:8" s="4" customFormat="1" ht="15.75" customHeight="1" x14ac:dyDescent="0.25">
      <c r="A345" s="306"/>
      <c r="B345" s="311"/>
      <c r="C345" s="314"/>
      <c r="D345" s="309"/>
      <c r="E345" s="291"/>
      <c r="F345" s="102"/>
      <c r="G345" s="77"/>
      <c r="H345" s="291"/>
    </row>
    <row r="346" spans="1:8" s="4" customFormat="1" ht="21" customHeight="1" x14ac:dyDescent="0.25">
      <c r="A346" s="295" t="s">
        <v>29</v>
      </c>
      <c r="B346" s="296"/>
      <c r="C346" s="296"/>
      <c r="D346" s="296"/>
      <c r="E346" s="296"/>
      <c r="F346" s="296"/>
      <c r="G346" s="296"/>
      <c r="H346" s="297"/>
    </row>
    <row r="347" spans="1:8" s="4" customFormat="1" ht="21" customHeight="1" x14ac:dyDescent="0.25">
      <c r="A347" s="63" t="s">
        <v>58</v>
      </c>
      <c r="B347" s="273" t="s">
        <v>237</v>
      </c>
      <c r="C347" s="220"/>
      <c r="D347" s="220"/>
      <c r="E347" s="274">
        <v>68800</v>
      </c>
      <c r="F347" s="275"/>
      <c r="G347" s="275"/>
      <c r="H347" s="276">
        <v>68800</v>
      </c>
    </row>
    <row r="348" spans="1:8" s="4" customFormat="1" ht="15.75" customHeight="1" x14ac:dyDescent="0.25">
      <c r="A348" s="62" t="s">
        <v>62</v>
      </c>
      <c r="B348" s="16" t="s">
        <v>212</v>
      </c>
      <c r="C348" s="141">
        <v>0</v>
      </c>
      <c r="D348" s="77">
        <v>13954797</v>
      </c>
      <c r="E348" s="105"/>
      <c r="F348" s="102"/>
      <c r="G348" s="77"/>
      <c r="H348" s="105">
        <v>13954797</v>
      </c>
    </row>
    <row r="349" spans="1:8" s="4" customFormat="1" ht="15.75" customHeight="1" x14ac:dyDescent="0.25">
      <c r="A349" s="62" t="s">
        <v>51</v>
      </c>
      <c r="B349" s="16" t="s">
        <v>169</v>
      </c>
      <c r="C349" s="141">
        <v>51953846</v>
      </c>
      <c r="D349" s="215"/>
      <c r="E349" s="105"/>
      <c r="F349" s="102"/>
      <c r="G349" s="77"/>
      <c r="H349" s="105">
        <v>51953846</v>
      </c>
    </row>
    <row r="350" spans="1:8" s="4" customFormat="1" ht="15.75" customHeight="1" x14ac:dyDescent="0.25">
      <c r="A350" s="62" t="s">
        <v>51</v>
      </c>
      <c r="B350" s="16" t="s">
        <v>124</v>
      </c>
      <c r="C350" s="141">
        <v>15478062</v>
      </c>
      <c r="D350" s="77">
        <v>-14070305</v>
      </c>
      <c r="E350" s="105">
        <v>68800</v>
      </c>
      <c r="F350" s="102"/>
      <c r="G350" s="77"/>
      <c r="H350" s="105">
        <v>1476557</v>
      </c>
    </row>
    <row r="351" spans="1:8" s="11" customFormat="1" ht="20.100000000000001" customHeight="1" thickBot="1" x14ac:dyDescent="0.3">
      <c r="A351" s="325" t="s">
        <v>69</v>
      </c>
      <c r="B351" s="326"/>
      <c r="C351" s="142">
        <f>SUM(C348:C350)</f>
        <v>67431908</v>
      </c>
      <c r="D351" s="191">
        <f>SUM(D348:D350)</f>
        <v>-115508</v>
      </c>
      <c r="E351" s="67">
        <f>SUM(E347:E350)</f>
        <v>137600</v>
      </c>
      <c r="F351" s="240"/>
      <c r="G351" s="241"/>
      <c r="H351" s="67">
        <f>SUM(H347:H350)</f>
        <v>67454000</v>
      </c>
    </row>
    <row r="352" spans="1:8" s="11" customFormat="1" ht="20.100000000000001" customHeight="1" thickBot="1" x14ac:dyDescent="0.3">
      <c r="A352" s="44"/>
      <c r="B352" s="44"/>
      <c r="C352" s="201"/>
      <c r="D352" s="202"/>
      <c r="E352" s="203"/>
      <c r="F352" s="242"/>
      <c r="G352" s="122"/>
      <c r="H352" s="122"/>
    </row>
    <row r="353" spans="1:8" s="11" customFormat="1" ht="20.100000000000001" customHeight="1" x14ac:dyDescent="0.25">
      <c r="A353" s="305" t="s">
        <v>144</v>
      </c>
      <c r="B353" s="310" t="s">
        <v>213</v>
      </c>
      <c r="C353" s="312" t="s">
        <v>8</v>
      </c>
      <c r="D353" s="307" t="s">
        <v>193</v>
      </c>
      <c r="E353" s="289" t="s">
        <v>229</v>
      </c>
      <c r="F353" s="238"/>
      <c r="G353" s="239"/>
      <c r="H353" s="289" t="s">
        <v>194</v>
      </c>
    </row>
    <row r="354" spans="1:8" s="11" customFormat="1" ht="20.100000000000001" customHeight="1" x14ac:dyDescent="0.25">
      <c r="A354" s="306"/>
      <c r="B354" s="311"/>
      <c r="C354" s="313"/>
      <c r="D354" s="308"/>
      <c r="E354" s="290"/>
      <c r="F354" s="117"/>
      <c r="G354" s="17"/>
      <c r="H354" s="290"/>
    </row>
    <row r="355" spans="1:8" s="11" customFormat="1" ht="20.100000000000001" customHeight="1" x14ac:dyDescent="0.25">
      <c r="A355" s="306"/>
      <c r="B355" s="311"/>
      <c r="C355" s="314"/>
      <c r="D355" s="309"/>
      <c r="E355" s="291"/>
      <c r="F355" s="117"/>
      <c r="G355" s="17"/>
      <c r="H355" s="291"/>
    </row>
    <row r="356" spans="1:8" s="11" customFormat="1" ht="20.100000000000001" customHeight="1" x14ac:dyDescent="0.25">
      <c r="A356" s="295" t="s">
        <v>216</v>
      </c>
      <c r="B356" s="296"/>
      <c r="C356" s="296"/>
      <c r="D356" s="296"/>
      <c r="E356" s="296"/>
      <c r="F356" s="296"/>
      <c r="G356" s="296"/>
      <c r="H356" s="297"/>
    </row>
    <row r="357" spans="1:8" s="11" customFormat="1" ht="20.100000000000001" customHeight="1" x14ac:dyDescent="0.25">
      <c r="A357" s="62" t="s">
        <v>96</v>
      </c>
      <c r="B357" s="16" t="s">
        <v>215</v>
      </c>
      <c r="C357" s="141">
        <v>0</v>
      </c>
      <c r="D357" s="77">
        <v>45000</v>
      </c>
      <c r="E357" s="105">
        <v>-45000</v>
      </c>
      <c r="F357" s="117"/>
      <c r="G357" s="17"/>
      <c r="H357" s="57">
        <v>0</v>
      </c>
    </row>
    <row r="358" spans="1:8" s="11" customFormat="1" ht="20.100000000000001" customHeight="1" x14ac:dyDescent="0.25">
      <c r="A358" s="62" t="s">
        <v>96</v>
      </c>
      <c r="B358" s="16" t="s">
        <v>217</v>
      </c>
      <c r="C358" s="16"/>
      <c r="D358" s="229">
        <f>SUM(D357)</f>
        <v>45000</v>
      </c>
      <c r="E358" s="169">
        <f>SUM(E357)</f>
        <v>-45000</v>
      </c>
      <c r="F358" s="117"/>
      <c r="G358" s="17"/>
      <c r="H358" s="59">
        <f>SUM(H357)</f>
        <v>0</v>
      </c>
    </row>
    <row r="359" spans="1:8" s="11" customFormat="1" ht="20.100000000000001" customHeight="1" thickBot="1" x14ac:dyDescent="0.3">
      <c r="A359" s="325" t="s">
        <v>76</v>
      </c>
      <c r="B359" s="326"/>
      <c r="C359" s="16"/>
      <c r="D359" s="230">
        <f>SUM(D358)</f>
        <v>45000</v>
      </c>
      <c r="E359" s="206">
        <f>SUM(E358)</f>
        <v>-45000</v>
      </c>
      <c r="F359" s="117"/>
      <c r="G359" s="17"/>
      <c r="H359" s="189">
        <f>SUM(H358)</f>
        <v>0</v>
      </c>
    </row>
    <row r="360" spans="1:8" s="11" customFormat="1" ht="20.100000000000001" customHeight="1" x14ac:dyDescent="0.25">
      <c r="A360" s="204"/>
      <c r="B360" s="370"/>
      <c r="C360" s="370"/>
      <c r="D360" s="370"/>
      <c r="E360" s="370"/>
      <c r="F360" s="370"/>
      <c r="G360" s="370"/>
      <c r="H360" s="371"/>
    </row>
    <row r="361" spans="1:8" s="11" customFormat="1" ht="20.100000000000001" customHeight="1" x14ac:dyDescent="0.25">
      <c r="A361" s="62" t="s">
        <v>214</v>
      </c>
      <c r="B361" s="16" t="s">
        <v>218</v>
      </c>
      <c r="C361" s="141"/>
      <c r="D361" s="78">
        <v>45000</v>
      </c>
      <c r="E361" s="105">
        <v>-45000</v>
      </c>
      <c r="F361" s="117"/>
      <c r="G361" s="17"/>
      <c r="H361" s="57">
        <v>0</v>
      </c>
    </row>
    <row r="362" spans="1:8" s="11" customFormat="1" ht="20.100000000000001" customHeight="1" x14ac:dyDescent="0.25">
      <c r="A362" s="62" t="s">
        <v>110</v>
      </c>
      <c r="B362" s="207" t="s">
        <v>219</v>
      </c>
      <c r="C362" s="208"/>
      <c r="D362" s="184">
        <f>SUM(D361)</f>
        <v>45000</v>
      </c>
      <c r="E362" s="176">
        <f>SUM(E361)</f>
        <v>-45000</v>
      </c>
      <c r="F362" s="117"/>
      <c r="G362" s="17"/>
      <c r="H362" s="59">
        <f>SUM(H361)</f>
        <v>0</v>
      </c>
    </row>
    <row r="363" spans="1:8" s="11" customFormat="1" ht="20.100000000000001" customHeight="1" thickBot="1" x14ac:dyDescent="0.3">
      <c r="A363" s="325" t="s">
        <v>69</v>
      </c>
      <c r="B363" s="326"/>
      <c r="C363" s="142">
        <f>SUM(C357:C361)</f>
        <v>0</v>
      </c>
      <c r="D363" s="190">
        <f>SUM(D362)</f>
        <v>45000</v>
      </c>
      <c r="E363" s="67">
        <f>SUM(E362)</f>
        <v>-45000</v>
      </c>
      <c r="F363" s="240"/>
      <c r="G363" s="241"/>
      <c r="H363" s="67">
        <f>SUM(H362)</f>
        <v>0</v>
      </c>
    </row>
    <row r="364" spans="1:8" s="11" customFormat="1" ht="20.100000000000001" customHeight="1" x14ac:dyDescent="0.25">
      <c r="A364" s="355"/>
      <c r="B364" s="355"/>
      <c r="C364" s="355"/>
      <c r="D364" s="355"/>
      <c r="E364" s="355"/>
      <c r="F364" s="223"/>
      <c r="G364" s="126"/>
      <c r="H364" s="216"/>
    </row>
    <row r="365" spans="1:8" s="11" customFormat="1" ht="20.100000000000001" customHeight="1" thickBot="1" x14ac:dyDescent="0.3">
      <c r="A365" s="355"/>
      <c r="B365" s="355"/>
      <c r="C365" s="355"/>
      <c r="D365" s="355"/>
      <c r="E365" s="355"/>
      <c r="F365" s="237"/>
      <c r="G365" s="177"/>
      <c r="H365" s="216"/>
    </row>
    <row r="366" spans="1:8" s="11" customFormat="1" ht="20.100000000000001" customHeight="1" x14ac:dyDescent="0.25">
      <c r="A366" s="305" t="s">
        <v>144</v>
      </c>
      <c r="B366" s="310" t="s">
        <v>220</v>
      </c>
      <c r="C366" s="312" t="s">
        <v>8</v>
      </c>
      <c r="D366" s="307" t="s">
        <v>193</v>
      </c>
      <c r="E366" s="289" t="s">
        <v>229</v>
      </c>
      <c r="F366" s="238"/>
      <c r="G366" s="239"/>
      <c r="H366" s="289" t="s">
        <v>194</v>
      </c>
    </row>
    <row r="367" spans="1:8" s="11" customFormat="1" ht="20.100000000000001" customHeight="1" x14ac:dyDescent="0.25">
      <c r="A367" s="306"/>
      <c r="B367" s="311"/>
      <c r="C367" s="313"/>
      <c r="D367" s="308"/>
      <c r="E367" s="290"/>
      <c r="F367" s="117"/>
      <c r="G367" s="17"/>
      <c r="H367" s="290"/>
    </row>
    <row r="368" spans="1:8" s="11" customFormat="1" ht="20.100000000000001" customHeight="1" x14ac:dyDescent="0.25">
      <c r="A368" s="306"/>
      <c r="B368" s="311"/>
      <c r="C368" s="314"/>
      <c r="D368" s="309"/>
      <c r="E368" s="291"/>
      <c r="F368" s="117"/>
      <c r="G368" s="17"/>
      <c r="H368" s="291"/>
    </row>
    <row r="369" spans="1:8" s="11" customFormat="1" ht="20.100000000000001" customHeight="1" x14ac:dyDescent="0.25">
      <c r="A369" s="295" t="s">
        <v>222</v>
      </c>
      <c r="B369" s="296"/>
      <c r="C369" s="296"/>
      <c r="D369" s="296"/>
      <c r="E369" s="296"/>
      <c r="F369" s="296"/>
      <c r="G369" s="296"/>
      <c r="H369" s="297"/>
    </row>
    <row r="370" spans="1:8" s="11" customFormat="1" ht="20.100000000000001" customHeight="1" x14ac:dyDescent="0.25">
      <c r="A370" s="62" t="s">
        <v>46</v>
      </c>
      <c r="B370" s="16" t="s">
        <v>65</v>
      </c>
      <c r="C370" s="141">
        <v>0</v>
      </c>
      <c r="D370" s="78">
        <v>864000</v>
      </c>
      <c r="E370" s="105"/>
      <c r="F370" s="117"/>
      <c r="G370" s="17"/>
      <c r="H370" s="57">
        <v>864000</v>
      </c>
    </row>
    <row r="371" spans="1:8" s="11" customFormat="1" ht="20.100000000000001" customHeight="1" x14ac:dyDescent="0.25">
      <c r="A371" s="63" t="s">
        <v>63</v>
      </c>
      <c r="B371" s="23" t="s">
        <v>221</v>
      </c>
      <c r="C371" s="16"/>
      <c r="D371" s="205">
        <f>SUM(D370)</f>
        <v>864000</v>
      </c>
      <c r="E371" s="169">
        <f>SUM(E370)</f>
        <v>0</v>
      </c>
      <c r="F371" s="117"/>
      <c r="G371" s="17"/>
      <c r="H371" s="59">
        <f>SUM(H370)</f>
        <v>864000</v>
      </c>
    </row>
    <row r="372" spans="1:8" s="11" customFormat="1" ht="20.100000000000001" customHeight="1" thickBot="1" x14ac:dyDescent="0.3">
      <c r="A372" s="325" t="s">
        <v>69</v>
      </c>
      <c r="B372" s="326"/>
      <c r="C372" s="209"/>
      <c r="D372" s="210">
        <f>SUM(D371)</f>
        <v>864000</v>
      </c>
      <c r="E372" s="211">
        <f>SUM(E371)</f>
        <v>0</v>
      </c>
      <c r="F372" s="240"/>
      <c r="G372" s="241"/>
      <c r="H372" s="67">
        <f>SUM(H371)</f>
        <v>864000</v>
      </c>
    </row>
    <row r="373" spans="1:8" s="11" customFormat="1" ht="20.100000000000001" customHeight="1" thickBot="1" x14ac:dyDescent="0.3">
      <c r="A373" s="44"/>
      <c r="B373" s="355"/>
      <c r="C373" s="355"/>
      <c r="D373" s="355"/>
      <c r="E373" s="355"/>
      <c r="F373" s="242"/>
      <c r="G373" s="122"/>
      <c r="H373" s="122"/>
    </row>
    <row r="374" spans="1:8" s="11" customFormat="1" ht="20.100000000000001" customHeight="1" x14ac:dyDescent="0.25">
      <c r="A374" s="305" t="s">
        <v>144</v>
      </c>
      <c r="B374" s="310" t="s">
        <v>223</v>
      </c>
      <c r="C374" s="323" t="s">
        <v>8</v>
      </c>
      <c r="D374" s="307" t="s">
        <v>193</v>
      </c>
      <c r="E374" s="289" t="s">
        <v>229</v>
      </c>
      <c r="F374" s="238"/>
      <c r="G374" s="239"/>
      <c r="H374" s="289" t="s">
        <v>194</v>
      </c>
    </row>
    <row r="375" spans="1:8" s="11" customFormat="1" ht="20.100000000000001" customHeight="1" x14ac:dyDescent="0.25">
      <c r="A375" s="306"/>
      <c r="B375" s="311"/>
      <c r="C375" s="324"/>
      <c r="D375" s="308"/>
      <c r="E375" s="290"/>
      <c r="F375" s="117"/>
      <c r="G375" s="17"/>
      <c r="H375" s="290"/>
    </row>
    <row r="376" spans="1:8" s="11" customFormat="1" ht="20.100000000000001" customHeight="1" x14ac:dyDescent="0.25">
      <c r="A376" s="306"/>
      <c r="B376" s="311"/>
      <c r="C376" s="314"/>
      <c r="D376" s="309"/>
      <c r="E376" s="291"/>
      <c r="F376" s="117"/>
      <c r="G376" s="17"/>
      <c r="H376" s="291"/>
    </row>
    <row r="377" spans="1:8" s="11" customFormat="1" ht="20.100000000000001" customHeight="1" x14ac:dyDescent="0.25">
      <c r="A377" s="295" t="s">
        <v>28</v>
      </c>
      <c r="B377" s="296"/>
      <c r="C377" s="296"/>
      <c r="D377" s="296"/>
      <c r="E377" s="296"/>
      <c r="F377" s="296"/>
      <c r="G377" s="296"/>
      <c r="H377" s="297"/>
    </row>
    <row r="378" spans="1:8" s="11" customFormat="1" ht="20.100000000000001" customHeight="1" x14ac:dyDescent="0.25">
      <c r="A378" s="56" t="s">
        <v>96</v>
      </c>
      <c r="B378" s="54" t="s">
        <v>32</v>
      </c>
      <c r="C378" s="140"/>
      <c r="D378" s="17">
        <v>5500000</v>
      </c>
      <c r="E378" s="57"/>
      <c r="F378" s="117"/>
      <c r="G378" s="17"/>
      <c r="H378" s="57">
        <v>5500000</v>
      </c>
    </row>
    <row r="379" spans="1:8" s="11" customFormat="1" ht="20.100000000000001" customHeight="1" x14ac:dyDescent="0.25">
      <c r="A379" s="58" t="s">
        <v>96</v>
      </c>
      <c r="B379" s="32" t="s">
        <v>33</v>
      </c>
      <c r="C379" s="138">
        <f>SUM(C378:C378)</f>
        <v>0</v>
      </c>
      <c r="D379" s="19">
        <f>SUM(D378)</f>
        <v>5500000</v>
      </c>
      <c r="E379" s="59">
        <f>SUM(E378)</f>
        <v>0</v>
      </c>
      <c r="F379" s="117"/>
      <c r="G379" s="17"/>
      <c r="H379" s="59">
        <f>SUM(H378)</f>
        <v>5500000</v>
      </c>
    </row>
    <row r="380" spans="1:8" s="11" customFormat="1" ht="20.100000000000001" customHeight="1" x14ac:dyDescent="0.25">
      <c r="A380" s="301" t="s">
        <v>76</v>
      </c>
      <c r="B380" s="302"/>
      <c r="C380" s="110">
        <f>C379</f>
        <v>0</v>
      </c>
      <c r="D380" s="212">
        <f>SUM(D379)</f>
        <v>5500000</v>
      </c>
      <c r="E380" s="189">
        <f>SUM(E379)</f>
        <v>0</v>
      </c>
      <c r="F380" s="117"/>
      <c r="G380" s="17"/>
      <c r="H380" s="189">
        <f>SUM(H379)</f>
        <v>5500000</v>
      </c>
    </row>
    <row r="381" spans="1:8" s="11" customFormat="1" ht="20.100000000000001" customHeight="1" x14ac:dyDescent="0.25">
      <c r="A381" s="295" t="s">
        <v>29</v>
      </c>
      <c r="B381" s="296"/>
      <c r="C381" s="296"/>
      <c r="D381" s="296"/>
      <c r="E381" s="296"/>
      <c r="F381" s="296"/>
      <c r="G381" s="296"/>
      <c r="H381" s="297"/>
    </row>
    <row r="382" spans="1:8" s="11" customFormat="1" ht="20.100000000000001" customHeight="1" x14ac:dyDescent="0.25">
      <c r="A382" s="58" t="s">
        <v>53</v>
      </c>
      <c r="B382" s="35" t="s">
        <v>4</v>
      </c>
      <c r="C382" s="138"/>
      <c r="D382" s="19">
        <v>1728257</v>
      </c>
      <c r="E382" s="59"/>
      <c r="F382" s="117"/>
      <c r="G382" s="17"/>
      <c r="H382" s="59">
        <v>1728257</v>
      </c>
    </row>
    <row r="383" spans="1:8" s="11" customFormat="1" ht="20.100000000000001" customHeight="1" x14ac:dyDescent="0.25">
      <c r="A383" s="58" t="s">
        <v>64</v>
      </c>
      <c r="B383" s="35" t="s">
        <v>5</v>
      </c>
      <c r="C383" s="138"/>
      <c r="D383" s="19">
        <v>312542</v>
      </c>
      <c r="E383" s="59"/>
      <c r="F383" s="117"/>
      <c r="G383" s="17"/>
      <c r="H383" s="59">
        <v>312542</v>
      </c>
    </row>
    <row r="384" spans="1:8" s="11" customFormat="1" ht="20.100000000000001" customHeight="1" x14ac:dyDescent="0.25">
      <c r="A384" s="56" t="s">
        <v>50</v>
      </c>
      <c r="B384" s="51" t="s">
        <v>66</v>
      </c>
      <c r="C384" s="140"/>
      <c r="D384" s="17">
        <v>445000</v>
      </c>
      <c r="E384" s="57"/>
      <c r="F384" s="117"/>
      <c r="G384" s="17"/>
      <c r="H384" s="57">
        <v>445000</v>
      </c>
    </row>
    <row r="385" spans="1:8" s="11" customFormat="1" ht="20.100000000000001" customHeight="1" x14ac:dyDescent="0.25">
      <c r="A385" s="56" t="s">
        <v>58</v>
      </c>
      <c r="B385" s="34" t="s">
        <v>224</v>
      </c>
      <c r="C385" s="140"/>
      <c r="D385" s="17">
        <v>2760000</v>
      </c>
      <c r="E385" s="57"/>
      <c r="F385" s="117"/>
      <c r="G385" s="17"/>
      <c r="H385" s="57">
        <v>2760000</v>
      </c>
    </row>
    <row r="386" spans="1:8" s="11" customFormat="1" ht="20.100000000000001" customHeight="1" x14ac:dyDescent="0.25">
      <c r="A386" s="56" t="s">
        <v>62</v>
      </c>
      <c r="B386" s="34" t="s">
        <v>225</v>
      </c>
      <c r="C386" s="140"/>
      <c r="D386" s="17">
        <v>144201</v>
      </c>
      <c r="E386" s="57"/>
      <c r="F386" s="117"/>
      <c r="G386" s="17"/>
      <c r="H386" s="57">
        <v>144201</v>
      </c>
    </row>
    <row r="387" spans="1:8" s="11" customFormat="1" ht="20.100000000000001" customHeight="1" x14ac:dyDescent="0.25">
      <c r="A387" s="58" t="s">
        <v>63</v>
      </c>
      <c r="B387" s="35" t="s">
        <v>1</v>
      </c>
      <c r="C387" s="138">
        <f>SUM(C384:C385)</f>
        <v>0</v>
      </c>
      <c r="D387" s="19">
        <f>SUM(D384:D386)</f>
        <v>3349201</v>
      </c>
      <c r="E387" s="59">
        <f>SUM(E384:E386)</f>
        <v>0</v>
      </c>
      <c r="F387" s="117"/>
      <c r="G387" s="17"/>
      <c r="H387" s="59">
        <f>SUM(H384:H386)</f>
        <v>3349201</v>
      </c>
    </row>
    <row r="388" spans="1:8" s="11" customFormat="1" ht="20.100000000000001" customHeight="1" x14ac:dyDescent="0.25">
      <c r="A388" s="56" t="s">
        <v>51</v>
      </c>
      <c r="B388" s="51" t="s">
        <v>155</v>
      </c>
      <c r="C388" s="140">
        <v>0</v>
      </c>
      <c r="D388" s="17">
        <v>110000</v>
      </c>
      <c r="E388" s="57"/>
      <c r="F388" s="117"/>
      <c r="G388" s="17"/>
      <c r="H388" s="57">
        <v>110000</v>
      </c>
    </row>
    <row r="389" spans="1:8" s="11" customFormat="1" ht="20.100000000000001" customHeight="1" x14ac:dyDescent="0.25">
      <c r="A389" s="56" t="s">
        <v>51</v>
      </c>
      <c r="B389" s="51" t="s">
        <v>156</v>
      </c>
      <c r="C389" s="140">
        <v>0</v>
      </c>
      <c r="D389" s="17"/>
      <c r="E389" s="57"/>
      <c r="F389" s="117"/>
      <c r="G389" s="17"/>
      <c r="H389" s="57"/>
    </row>
    <row r="390" spans="1:8" s="11" customFormat="1" ht="20.100000000000001" customHeight="1" x14ac:dyDescent="0.25">
      <c r="A390" s="58" t="s">
        <v>51</v>
      </c>
      <c r="B390" s="217" t="s">
        <v>157</v>
      </c>
      <c r="C390" s="138">
        <f>SUM(C388:C389)</f>
        <v>0</v>
      </c>
      <c r="D390" s="19">
        <f>SUM(D388:D389)</f>
        <v>110000</v>
      </c>
      <c r="E390" s="59">
        <f>SUM(E388:E389)</f>
        <v>0</v>
      </c>
      <c r="F390" s="117"/>
      <c r="G390" s="17"/>
      <c r="H390" s="59">
        <f>SUM(H388:H389)</f>
        <v>110000</v>
      </c>
    </row>
    <row r="391" spans="1:8" s="11" customFormat="1" ht="20.100000000000001" customHeight="1" thickBot="1" x14ac:dyDescent="0.3">
      <c r="A391" s="325" t="s">
        <v>69</v>
      </c>
      <c r="B391" s="326"/>
      <c r="C391" s="112">
        <f>C382+C383+C387+C390</f>
        <v>0</v>
      </c>
      <c r="D391" s="191">
        <f>D387+D390+D382+D383</f>
        <v>5500000</v>
      </c>
      <c r="E391" s="67">
        <f>E382+E383+E387+E390</f>
        <v>0</v>
      </c>
      <c r="F391" s="240"/>
      <c r="G391" s="241"/>
      <c r="H391" s="67">
        <f>H382+H383+H387+H388</f>
        <v>5500000</v>
      </c>
    </row>
    <row r="392" spans="1:8" s="11" customFormat="1" ht="20.100000000000001" customHeight="1" x14ac:dyDescent="0.25">
      <c r="A392" s="44"/>
      <c r="B392" s="44"/>
      <c r="C392" s="201"/>
      <c r="D392" s="202"/>
      <c r="E392" s="216"/>
      <c r="F392" s="223"/>
      <c r="G392" s="126"/>
      <c r="H392" s="216"/>
    </row>
    <row r="393" spans="1:8" s="11" customFormat="1" ht="20.100000000000001" customHeight="1" x14ac:dyDescent="0.25">
      <c r="A393" s="44"/>
      <c r="B393" s="44"/>
      <c r="C393" s="201"/>
      <c r="D393" s="202"/>
      <c r="E393" s="216"/>
      <c r="F393" s="237"/>
      <c r="G393" s="177"/>
      <c r="H393" s="216"/>
    </row>
    <row r="394" spans="1:8" s="11" customFormat="1" ht="18" thickBot="1" x14ac:dyDescent="0.3">
      <c r="A394" s="360"/>
      <c r="B394" s="360"/>
      <c r="C394" s="360"/>
      <c r="D394" s="202"/>
      <c r="E394" s="216"/>
      <c r="F394" s="216"/>
      <c r="G394" s="216"/>
      <c r="H394" s="216"/>
    </row>
    <row r="395" spans="1:8" ht="14.25" customHeight="1" x14ac:dyDescent="0.25">
      <c r="A395" s="305" t="s">
        <v>144</v>
      </c>
      <c r="B395" s="350" t="s">
        <v>188</v>
      </c>
      <c r="C395" s="312" t="s">
        <v>8</v>
      </c>
      <c r="D395" s="307" t="s">
        <v>193</v>
      </c>
      <c r="E395" s="289" t="s">
        <v>229</v>
      </c>
      <c r="F395" s="233"/>
      <c r="G395" s="234"/>
      <c r="H395" s="289" t="s">
        <v>194</v>
      </c>
    </row>
    <row r="396" spans="1:8" ht="13.8" x14ac:dyDescent="0.25">
      <c r="A396" s="306"/>
      <c r="B396" s="351"/>
      <c r="C396" s="352"/>
      <c r="D396" s="308"/>
      <c r="E396" s="290"/>
      <c r="F396" s="102"/>
      <c r="G396" s="77"/>
      <c r="H396" s="290"/>
    </row>
    <row r="397" spans="1:8" ht="13.8" x14ac:dyDescent="0.25">
      <c r="A397" s="306"/>
      <c r="B397" s="351"/>
      <c r="C397" s="352"/>
      <c r="D397" s="309"/>
      <c r="E397" s="291"/>
      <c r="F397" s="102"/>
      <c r="G397" s="77"/>
      <c r="H397" s="291"/>
    </row>
    <row r="398" spans="1:8" ht="20.100000000000001" customHeight="1" x14ac:dyDescent="0.25">
      <c r="A398" s="66" t="s">
        <v>94</v>
      </c>
      <c r="B398" s="41" t="s">
        <v>114</v>
      </c>
      <c r="C398" s="143">
        <f>C160</f>
        <v>62162653</v>
      </c>
      <c r="D398" s="213">
        <f>D160</f>
        <v>10157100</v>
      </c>
      <c r="E398" s="170">
        <f>E160</f>
        <v>10819449</v>
      </c>
      <c r="F398" s="102"/>
      <c r="G398" s="77"/>
      <c r="H398" s="170">
        <f>H160</f>
        <v>83139202</v>
      </c>
    </row>
    <row r="399" spans="1:8" ht="20.100000000000001" customHeight="1" x14ac:dyDescent="0.25">
      <c r="A399" s="66" t="s">
        <v>96</v>
      </c>
      <c r="B399" s="38" t="s">
        <v>115</v>
      </c>
      <c r="C399" s="143">
        <f>C170+C199+C234+C214</f>
        <v>11802112</v>
      </c>
      <c r="D399" s="213">
        <f>D170+D199+D234+D214+D379+D358</f>
        <v>6239500</v>
      </c>
      <c r="E399" s="170">
        <f>E170+E199+E234+E214+E379+E358</f>
        <v>143662</v>
      </c>
      <c r="F399" s="102"/>
      <c r="G399" s="77"/>
      <c r="H399" s="170">
        <f>H170+H199+H234+H214+H379+H358</f>
        <v>18185274</v>
      </c>
    </row>
    <row r="400" spans="1:8" ht="20.100000000000001" customHeight="1" x14ac:dyDescent="0.25">
      <c r="A400" s="66" t="s">
        <v>113</v>
      </c>
      <c r="B400" s="42" t="s">
        <v>116</v>
      </c>
      <c r="C400" s="143">
        <f>C145+C146</f>
        <v>64312100</v>
      </c>
      <c r="D400" s="213">
        <f>D145+D146</f>
        <v>0</v>
      </c>
      <c r="E400" s="170">
        <f>E145+E146</f>
        <v>4511117</v>
      </c>
      <c r="F400" s="102"/>
      <c r="G400" s="77"/>
      <c r="H400" s="170">
        <f>H145+H146</f>
        <v>68823217</v>
      </c>
    </row>
    <row r="401" spans="1:8" ht="20.100000000000001" customHeight="1" x14ac:dyDescent="0.25">
      <c r="A401" s="66" t="s">
        <v>44</v>
      </c>
      <c r="B401" s="42" t="s">
        <v>80</v>
      </c>
      <c r="C401" s="143">
        <f>C10+C39+C109</f>
        <v>12284809</v>
      </c>
      <c r="D401" s="213">
        <f>D10+D39+D109</f>
        <v>50000</v>
      </c>
      <c r="E401" s="170">
        <f>E10+E39+E109</f>
        <v>0</v>
      </c>
      <c r="F401" s="102"/>
      <c r="G401" s="77"/>
      <c r="H401" s="170">
        <f>H10+H39+H109</f>
        <v>12334809</v>
      </c>
    </row>
    <row r="402" spans="1:8" ht="20.100000000000001" customHeight="1" x14ac:dyDescent="0.25">
      <c r="A402" s="66" t="s">
        <v>82</v>
      </c>
      <c r="B402" s="38" t="s">
        <v>83</v>
      </c>
      <c r="C402" s="143">
        <f>C111</f>
        <v>25000</v>
      </c>
      <c r="D402" s="213">
        <f>D111</f>
        <v>0</v>
      </c>
      <c r="E402" s="170">
        <f>E111</f>
        <v>0</v>
      </c>
      <c r="F402" s="102"/>
      <c r="G402" s="77"/>
      <c r="H402" s="170">
        <f>H111</f>
        <v>25000</v>
      </c>
    </row>
    <row r="403" spans="1:8" ht="20.100000000000001" customHeight="1" x14ac:dyDescent="0.25">
      <c r="A403" s="66" t="s">
        <v>195</v>
      </c>
      <c r="B403" s="38" t="s">
        <v>227</v>
      </c>
      <c r="C403" s="143"/>
      <c r="D403" s="213">
        <f>D40+D11</f>
        <v>3972028</v>
      </c>
      <c r="E403" s="170"/>
      <c r="F403" s="102"/>
      <c r="G403" s="77"/>
      <c r="H403" s="170">
        <f>H40+H11</f>
        <v>3972028</v>
      </c>
    </row>
    <row r="404" spans="1:8" ht="20.100000000000001" customHeight="1" x14ac:dyDescent="0.25">
      <c r="A404" s="66" t="s">
        <v>86</v>
      </c>
      <c r="B404" s="38" t="s">
        <v>117</v>
      </c>
      <c r="C404" s="143">
        <f>C135</f>
        <v>155052272</v>
      </c>
      <c r="D404" s="213">
        <f>D135</f>
        <v>-943578</v>
      </c>
      <c r="E404" s="170">
        <f>E135</f>
        <v>0</v>
      </c>
      <c r="F404" s="102"/>
      <c r="G404" s="77"/>
      <c r="H404" s="170">
        <f>H135</f>
        <v>154108694</v>
      </c>
    </row>
    <row r="405" spans="1:8" ht="24.9" customHeight="1" thickBot="1" x14ac:dyDescent="0.3">
      <c r="A405" s="353" t="s">
        <v>0</v>
      </c>
      <c r="B405" s="354"/>
      <c r="C405" s="144">
        <f>SUM(C398:C404)</f>
        <v>305638946</v>
      </c>
      <c r="D405" s="158">
        <f>SUM(D398:D404)</f>
        <v>19475050</v>
      </c>
      <c r="E405" s="171">
        <f>SUM(E398:E404)</f>
        <v>15474228</v>
      </c>
      <c r="F405" s="235"/>
      <c r="G405" s="236"/>
      <c r="H405" s="171">
        <f>SUM(H398:H404)</f>
        <v>340588224</v>
      </c>
    </row>
    <row r="406" spans="1:8" ht="15.6" thickBot="1" x14ac:dyDescent="0.3">
      <c r="A406" s="303"/>
      <c r="B406" s="303"/>
      <c r="C406" s="303"/>
      <c r="D406" s="303"/>
      <c r="E406" s="304"/>
      <c r="F406" s="91"/>
      <c r="G406" s="91"/>
      <c r="H406" s="91"/>
    </row>
    <row r="407" spans="1:8" ht="14.25" customHeight="1" x14ac:dyDescent="0.25">
      <c r="A407" s="305" t="s">
        <v>144</v>
      </c>
      <c r="B407" s="350" t="s">
        <v>189</v>
      </c>
      <c r="C407" s="323" t="s">
        <v>8</v>
      </c>
      <c r="D407" s="307" t="s">
        <v>193</v>
      </c>
      <c r="E407" s="289" t="s">
        <v>229</v>
      </c>
      <c r="F407" s="233"/>
      <c r="G407" s="234"/>
      <c r="H407" s="289" t="s">
        <v>194</v>
      </c>
    </row>
    <row r="408" spans="1:8" ht="16.5" customHeight="1" x14ac:dyDescent="0.25">
      <c r="A408" s="306"/>
      <c r="B408" s="351"/>
      <c r="C408" s="352"/>
      <c r="D408" s="308"/>
      <c r="E408" s="290"/>
      <c r="F408" s="102"/>
      <c r="G408" s="77"/>
      <c r="H408" s="290"/>
    </row>
    <row r="409" spans="1:8" ht="16.5" customHeight="1" x14ac:dyDescent="0.25">
      <c r="A409" s="306"/>
      <c r="B409" s="351"/>
      <c r="C409" s="352"/>
      <c r="D409" s="309"/>
      <c r="E409" s="291"/>
      <c r="F409" s="102"/>
      <c r="G409" s="77"/>
      <c r="H409" s="291"/>
    </row>
    <row r="410" spans="1:8" s="25" customFormat="1" ht="20.100000000000001" customHeight="1" x14ac:dyDescent="0.25">
      <c r="A410" s="66" t="s">
        <v>53</v>
      </c>
      <c r="B410" s="43" t="s">
        <v>4</v>
      </c>
      <c r="C410" s="143">
        <f>C15+C62+C173+C236+C264+C281+C295+C335</f>
        <v>34861099</v>
      </c>
      <c r="D410" s="213">
        <f>D15+D62+D173+D236+D264+D281+D295+D335+D382</f>
        <v>2703306</v>
      </c>
      <c r="E410" s="74">
        <f>E15+E62+E173+E236+E264+E281+E295+E335+E382+E323</f>
        <v>460086</v>
      </c>
      <c r="F410" s="102"/>
      <c r="G410" s="77"/>
      <c r="H410" s="288">
        <f>H15+H62+H173+H236+H264+H281+H295+H335+H382+H323</f>
        <v>38024491</v>
      </c>
    </row>
    <row r="411" spans="1:8" s="25" customFormat="1" ht="20.100000000000001" customHeight="1" x14ac:dyDescent="0.25">
      <c r="A411" s="66" t="s">
        <v>64</v>
      </c>
      <c r="B411" s="43" t="s">
        <v>5</v>
      </c>
      <c r="C411" s="143">
        <f>C16+C63+C174+C237+C265+C282+C296+C336</f>
        <v>6663685</v>
      </c>
      <c r="D411" s="213">
        <f>D16+D63+D174+D237+D265+D282+D296+D336+D383</f>
        <v>467214</v>
      </c>
      <c r="E411" s="74">
        <f>E16+E63+E174+E237+E265+E282+E296+E336+E383</f>
        <v>19452</v>
      </c>
      <c r="F411" s="102"/>
      <c r="G411" s="77"/>
      <c r="H411" s="288">
        <f>H16+H63+H174+H237+H265+H282+H296+H336+H383</f>
        <v>7150351</v>
      </c>
    </row>
    <row r="412" spans="1:8" s="25" customFormat="1" ht="20.100000000000001" customHeight="1" x14ac:dyDescent="0.25">
      <c r="A412" s="66" t="s">
        <v>63</v>
      </c>
      <c r="B412" s="43" t="s">
        <v>1</v>
      </c>
      <c r="C412" s="143">
        <f>C22+C67+C83+C118+C127+C180+C189+C205+C240+C271+C288+C299+C310+C328+C340+C348+C46</f>
        <v>36888128</v>
      </c>
      <c r="D412" s="213">
        <f>D22+D67+D83+D118+D127+D180+D189+D205+D240+D271+D288+D299+D310+D328+D340+D348+D46+D387+D95+D371</f>
        <v>19040691</v>
      </c>
      <c r="E412" s="74">
        <f>E22+E67+E83+E118+E127+E180+E189+E205+E240+E271+E288+E299+E310+E328+E340+E348+E387+E95+E371+E347+E47+E252</f>
        <v>1615955</v>
      </c>
      <c r="F412" s="102"/>
      <c r="G412" s="77"/>
      <c r="H412" s="288">
        <f>H22+H67+H83+H118+H127+H180+H189+H205+H240+H271+H288+H299+H310+H328+H340+H348+H387+H95+H371+H347+H47+H252</f>
        <v>57544774</v>
      </c>
    </row>
    <row r="413" spans="1:8" s="25" customFormat="1" ht="20.100000000000001" customHeight="1" x14ac:dyDescent="0.25">
      <c r="A413" s="66" t="s">
        <v>52</v>
      </c>
      <c r="B413" s="43" t="s">
        <v>21</v>
      </c>
      <c r="C413" s="143">
        <f>C53+C28+C86+C73</f>
        <v>69856779</v>
      </c>
      <c r="D413" s="213">
        <f>D53+D28+D86+D73</f>
        <v>-818333</v>
      </c>
      <c r="E413" s="74">
        <f>E53+E28+E86+E73+E316</f>
        <v>-576767</v>
      </c>
      <c r="F413" s="102"/>
      <c r="G413" s="77"/>
      <c r="H413" s="288">
        <f>H53+H28+H86+H73+H316</f>
        <v>68461679</v>
      </c>
    </row>
    <row r="414" spans="1:8" s="25" customFormat="1" ht="20.100000000000001" customHeight="1" x14ac:dyDescent="0.25">
      <c r="A414" s="66" t="s">
        <v>110</v>
      </c>
      <c r="B414" s="43" t="s">
        <v>12</v>
      </c>
      <c r="C414" s="143">
        <f>C183+C225+C257</f>
        <v>16191100</v>
      </c>
      <c r="D414" s="213">
        <f>D162+D183+D225+D257</f>
        <v>3840600</v>
      </c>
      <c r="E414" s="74">
        <f>E162+E183+E225+E257+E43</f>
        <v>10358640</v>
      </c>
      <c r="F414" s="102"/>
      <c r="G414" s="77"/>
      <c r="H414" s="288">
        <f>H183+H225+H257+H162+H43</f>
        <v>30390340</v>
      </c>
    </row>
    <row r="415" spans="1:8" s="25" customFormat="1" ht="20.100000000000001" customHeight="1" x14ac:dyDescent="0.25">
      <c r="A415" s="66" t="s">
        <v>70</v>
      </c>
      <c r="B415" s="43" t="s">
        <v>13</v>
      </c>
      <c r="C415" s="143">
        <f>C99</f>
        <v>3000000</v>
      </c>
      <c r="D415" s="213">
        <f>D99+D363</f>
        <v>3090</v>
      </c>
      <c r="E415" s="74">
        <f>E99+E363</f>
        <v>-320504</v>
      </c>
      <c r="F415" s="102"/>
      <c r="G415" s="77"/>
      <c r="H415" s="288">
        <f>H99+H363</f>
        <v>2682586</v>
      </c>
    </row>
    <row r="416" spans="1:8" s="25" customFormat="1" ht="20.100000000000001" customHeight="1" x14ac:dyDescent="0.25">
      <c r="A416" s="66" t="s">
        <v>111</v>
      </c>
      <c r="B416" s="43" t="s">
        <v>137</v>
      </c>
      <c r="C416" s="143">
        <f>C218+C163</f>
        <v>68690747</v>
      </c>
      <c r="D416" s="213">
        <f>D218+D163</f>
        <v>4253002</v>
      </c>
      <c r="E416" s="74">
        <f>E163+E218</f>
        <v>1853179</v>
      </c>
      <c r="F416" s="102"/>
      <c r="G416" s="77"/>
      <c r="H416" s="288">
        <f>H218+H163</f>
        <v>74796928</v>
      </c>
    </row>
    <row r="417" spans="1:8" s="25" customFormat="1" ht="20.100000000000001" customHeight="1" x14ac:dyDescent="0.25">
      <c r="A417" s="66" t="s">
        <v>112</v>
      </c>
      <c r="B417" s="43" t="s">
        <v>35</v>
      </c>
      <c r="C417" s="143">
        <f>C30</f>
        <v>2000000</v>
      </c>
      <c r="D417" s="213">
        <f>D30</f>
        <v>1428737</v>
      </c>
      <c r="E417" s="74">
        <f>E30</f>
        <v>-1315263</v>
      </c>
      <c r="F417" s="102"/>
      <c r="G417" s="77"/>
      <c r="H417" s="288">
        <f>H30</f>
        <v>2113474</v>
      </c>
    </row>
    <row r="418" spans="1:8" s="25" customFormat="1" ht="20.100000000000001" customHeight="1" x14ac:dyDescent="0.25">
      <c r="A418" s="66" t="s">
        <v>51</v>
      </c>
      <c r="B418" s="43" t="s">
        <v>166</v>
      </c>
      <c r="C418" s="143">
        <f>C25+C70+C243+C349+C350</f>
        <v>67487408</v>
      </c>
      <c r="D418" s="213">
        <f>D25+D70+D243+D349+D390+D316+D274+D192+D350+D50+D313</f>
        <v>-11443257</v>
      </c>
      <c r="E418" s="74">
        <f>E25+E70+E243+E349+E350+E390+E274+E192+E50+E313</f>
        <v>3379450</v>
      </c>
      <c r="F418" s="102"/>
      <c r="G418" s="77"/>
      <c r="H418" s="170">
        <f>H25+H70+H243+H349+H350+H390+H274+H192+H50+H313</f>
        <v>59423601</v>
      </c>
    </row>
    <row r="419" spans="1:8" ht="24.9" customHeight="1" thickBot="1" x14ac:dyDescent="0.3">
      <c r="A419" s="348" t="s">
        <v>14</v>
      </c>
      <c r="B419" s="349"/>
      <c r="C419" s="142">
        <f>SUM(C410:C418)</f>
        <v>305638946</v>
      </c>
      <c r="D419" s="158">
        <f>SUM(D410:D418)</f>
        <v>19475050</v>
      </c>
      <c r="E419" s="75">
        <f>SUM(E410:E418)</f>
        <v>15474228</v>
      </c>
      <c r="F419" s="235"/>
      <c r="G419" s="236"/>
      <c r="H419" s="171">
        <f>SUM(H410:H418)</f>
        <v>340588224</v>
      </c>
    </row>
    <row r="420" spans="1:8" ht="24.9" customHeight="1" x14ac:dyDescent="0.25">
      <c r="A420" s="47"/>
      <c r="B420" s="47"/>
      <c r="C420" s="48"/>
      <c r="E420" s="147"/>
      <c r="F420" s="231">
        <f>SUM(F9:F394)</f>
        <v>11802112</v>
      </c>
      <c r="G420" s="232">
        <f>SUM(G9:G394)</f>
        <v>64312100</v>
      </c>
      <c r="H420" s="147"/>
    </row>
    <row r="421" spans="1:8" ht="24.9" customHeight="1" x14ac:dyDescent="0.25">
      <c r="A421" s="47"/>
      <c r="B421" s="47"/>
      <c r="C421" s="81"/>
      <c r="E421" s="148"/>
      <c r="F421" s="145"/>
      <c r="G421" s="86"/>
      <c r="H421" s="148"/>
    </row>
    <row r="422" spans="1:8" ht="15.75" customHeight="1" x14ac:dyDescent="0.25">
      <c r="A422" s="1"/>
      <c r="B422" s="1"/>
      <c r="C422" s="1"/>
    </row>
    <row r="423" spans="1:8" ht="15.75" customHeight="1" x14ac:dyDescent="0.25">
      <c r="A423" s="1"/>
      <c r="B423" s="1"/>
      <c r="C423" s="1"/>
    </row>
    <row r="424" spans="1:8" ht="15.75" customHeight="1" x14ac:dyDescent="0.25">
      <c r="A424" s="1"/>
      <c r="B424" s="1"/>
      <c r="C424" s="1"/>
    </row>
    <row r="425" spans="1:8" ht="20.25" customHeight="1" x14ac:dyDescent="0.25">
      <c r="A425" s="1"/>
      <c r="B425" s="1"/>
      <c r="C425" s="1"/>
    </row>
    <row r="426" spans="1:8" ht="15.75" customHeight="1" x14ac:dyDescent="0.25">
      <c r="A426" s="1"/>
      <c r="B426" s="1"/>
      <c r="C426" s="1"/>
    </row>
    <row r="427" spans="1:8" ht="15.75" customHeight="1" x14ac:dyDescent="0.25">
      <c r="A427" s="1"/>
      <c r="B427" s="1"/>
      <c r="C427" s="1"/>
    </row>
    <row r="428" spans="1:8" ht="15.75" customHeight="1" x14ac:dyDescent="0.25">
      <c r="A428" s="1"/>
      <c r="B428" s="1"/>
      <c r="C428" s="1"/>
    </row>
    <row r="429" spans="1:8" ht="15.75" customHeight="1" x14ac:dyDescent="0.25">
      <c r="A429" s="1"/>
      <c r="B429" s="1"/>
      <c r="C429" s="1"/>
    </row>
    <row r="430" spans="1:8" ht="24.9" customHeight="1" x14ac:dyDescent="0.25">
      <c r="A430" s="1"/>
      <c r="B430" s="1"/>
      <c r="C430" s="1"/>
    </row>
    <row r="431" spans="1:8" ht="15.75" customHeight="1" x14ac:dyDescent="0.25">
      <c r="A431" s="1"/>
      <c r="B431" s="1"/>
      <c r="C431" s="1"/>
    </row>
    <row r="432" spans="1:8" ht="15.75" customHeight="1" x14ac:dyDescent="0.25">
      <c r="A432" s="1"/>
      <c r="B432" s="1"/>
      <c r="C432" s="1"/>
    </row>
    <row r="433" spans="1:3" ht="15.75" customHeight="1" x14ac:dyDescent="0.25">
      <c r="A433" s="1"/>
      <c r="B433" s="1"/>
      <c r="C433" s="1"/>
    </row>
    <row r="434" spans="1:3" ht="19.5" customHeight="1" x14ac:dyDescent="0.25">
      <c r="A434" s="1"/>
      <c r="B434" s="1"/>
      <c r="C434" s="1"/>
    </row>
    <row r="435" spans="1:3" ht="15.75" customHeight="1" x14ac:dyDescent="0.25">
      <c r="A435" s="1"/>
      <c r="B435" s="1"/>
      <c r="C435" s="1"/>
    </row>
    <row r="436" spans="1:3" ht="15.75" customHeight="1" x14ac:dyDescent="0.25">
      <c r="A436" s="1"/>
      <c r="B436" s="1"/>
      <c r="C436" s="1"/>
    </row>
    <row r="437" spans="1:3" ht="15.75" customHeight="1" x14ac:dyDescent="0.25">
      <c r="A437" s="1"/>
      <c r="B437" s="1"/>
      <c r="C437" s="1"/>
    </row>
    <row r="438" spans="1:3" ht="20.25" customHeight="1" x14ac:dyDescent="0.25">
      <c r="A438" s="1"/>
      <c r="B438" s="1"/>
      <c r="C438" s="1"/>
    </row>
    <row r="440" spans="1:3" x14ac:dyDescent="0.25">
      <c r="C440" s="36"/>
    </row>
    <row r="441" spans="1:3" x14ac:dyDescent="0.25">
      <c r="C441" s="36"/>
    </row>
    <row r="442" spans="1:3" ht="15.75" customHeight="1" x14ac:dyDescent="0.25"/>
  </sheetData>
  <mergeCells count="261">
    <mergeCell ref="A227:E227"/>
    <mergeCell ref="B207:E207"/>
    <mergeCell ref="A194:E194"/>
    <mergeCell ref="D331:D333"/>
    <mergeCell ref="E331:E333"/>
    <mergeCell ref="D343:D345"/>
    <mergeCell ref="E343:E345"/>
    <mergeCell ref="D395:D397"/>
    <mergeCell ref="E395:E397"/>
    <mergeCell ref="E374:E376"/>
    <mergeCell ref="A380:B380"/>
    <mergeCell ref="D291:D293"/>
    <mergeCell ref="E291:E293"/>
    <mergeCell ref="C366:C368"/>
    <mergeCell ref="D366:D368"/>
    <mergeCell ref="E366:E368"/>
    <mergeCell ref="A372:B372"/>
    <mergeCell ref="A374:A376"/>
    <mergeCell ref="A394:C394"/>
    <mergeCell ref="A356:H356"/>
    <mergeCell ref="B360:H360"/>
    <mergeCell ref="B343:B345"/>
    <mergeCell ref="C343:C345"/>
    <mergeCell ref="A351:B351"/>
    <mergeCell ref="A2:E3"/>
    <mergeCell ref="D302:D304"/>
    <mergeCell ref="E302:E304"/>
    <mergeCell ref="D319:D321"/>
    <mergeCell ref="E319:E321"/>
    <mergeCell ref="A289:B289"/>
    <mergeCell ref="D246:D248"/>
    <mergeCell ref="E246:E248"/>
    <mergeCell ref="D260:D262"/>
    <mergeCell ref="E260:E262"/>
    <mergeCell ref="D277:D279"/>
    <mergeCell ref="E277:E279"/>
    <mergeCell ref="A260:A262"/>
    <mergeCell ref="A246:A248"/>
    <mergeCell ref="A258:B258"/>
    <mergeCell ref="B246:B248"/>
    <mergeCell ref="C246:C248"/>
    <mergeCell ref="C260:C262"/>
    <mergeCell ref="D208:D210"/>
    <mergeCell ref="E208:E210"/>
    <mergeCell ref="D228:D230"/>
    <mergeCell ref="A301:E301"/>
    <mergeCell ref="A290:E290"/>
    <mergeCell ref="A276:E276"/>
    <mergeCell ref="D166:D168"/>
    <mergeCell ref="E166:E168"/>
    <mergeCell ref="C130:C132"/>
    <mergeCell ref="A138:A140"/>
    <mergeCell ref="A165:E165"/>
    <mergeCell ref="D130:D132"/>
    <mergeCell ref="E130:E132"/>
    <mergeCell ref="D138:D140"/>
    <mergeCell ref="E138:E140"/>
    <mergeCell ref="A161:B161"/>
    <mergeCell ref="A164:B164"/>
    <mergeCell ref="D6:D8"/>
    <mergeCell ref="A9:E9"/>
    <mergeCell ref="D33:D35"/>
    <mergeCell ref="E33:E35"/>
    <mergeCell ref="D56:D58"/>
    <mergeCell ref="E56:E58"/>
    <mergeCell ref="E6:E8"/>
    <mergeCell ref="B6:B8"/>
    <mergeCell ref="C6:C8"/>
    <mergeCell ref="A33:A35"/>
    <mergeCell ref="B33:B35"/>
    <mergeCell ref="C33:C35"/>
    <mergeCell ref="A41:B41"/>
    <mergeCell ref="A6:A8"/>
    <mergeCell ref="A12:B12"/>
    <mergeCell ref="A55:E55"/>
    <mergeCell ref="A32:E32"/>
    <mergeCell ref="B56:B58"/>
    <mergeCell ref="C56:C58"/>
    <mergeCell ref="A31:B31"/>
    <mergeCell ref="A54:B54"/>
    <mergeCell ref="A419:B419"/>
    <mergeCell ref="A317:B317"/>
    <mergeCell ref="B407:B409"/>
    <mergeCell ref="C407:C409"/>
    <mergeCell ref="B395:B397"/>
    <mergeCell ref="C395:C397"/>
    <mergeCell ref="A405:B405"/>
    <mergeCell ref="A341:B341"/>
    <mergeCell ref="A395:A397"/>
    <mergeCell ref="B331:B333"/>
    <mergeCell ref="C331:C333"/>
    <mergeCell ref="A329:B329"/>
    <mergeCell ref="A331:A333"/>
    <mergeCell ref="B319:B321"/>
    <mergeCell ref="C319:C321"/>
    <mergeCell ref="A343:A345"/>
    <mergeCell ref="B374:B376"/>
    <mergeCell ref="C374:C376"/>
    <mergeCell ref="A406:E406"/>
    <mergeCell ref="A391:B391"/>
    <mergeCell ref="A364:E365"/>
    <mergeCell ref="B373:E373"/>
    <mergeCell ref="D407:D409"/>
    <mergeCell ref="E407:E409"/>
    <mergeCell ref="A407:A409"/>
    <mergeCell ref="A76:A78"/>
    <mergeCell ref="A56:A58"/>
    <mergeCell ref="A100:B100"/>
    <mergeCell ref="B89:B91"/>
    <mergeCell ref="C89:C91"/>
    <mergeCell ref="A89:A91"/>
    <mergeCell ref="A87:B87"/>
    <mergeCell ref="E76:E78"/>
    <mergeCell ref="D89:D91"/>
    <mergeCell ref="E89:E91"/>
    <mergeCell ref="A75:E75"/>
    <mergeCell ref="A74:B74"/>
    <mergeCell ref="E228:E230"/>
    <mergeCell ref="A228:A230"/>
    <mergeCell ref="A200:B200"/>
    <mergeCell ref="B208:B210"/>
    <mergeCell ref="C208:C210"/>
    <mergeCell ref="A322:H322"/>
    <mergeCell ref="H331:H333"/>
    <mergeCell ref="A334:H334"/>
    <mergeCell ref="H343:H345"/>
    <mergeCell ref="A346:H346"/>
    <mergeCell ref="H353:H355"/>
    <mergeCell ref="H366:H368"/>
    <mergeCell ref="A369:H369"/>
    <mergeCell ref="H374:H376"/>
    <mergeCell ref="A377:H377"/>
    <mergeCell ref="A381:H381"/>
    <mergeCell ref="A353:A355"/>
    <mergeCell ref="B353:B355"/>
    <mergeCell ref="C353:C355"/>
    <mergeCell ref="D353:D355"/>
    <mergeCell ref="E353:E355"/>
    <mergeCell ref="A363:B363"/>
    <mergeCell ref="A359:B359"/>
    <mergeCell ref="A366:A368"/>
    <mergeCell ref="B366:B368"/>
    <mergeCell ref="D374:D376"/>
    <mergeCell ref="A119:B119"/>
    <mergeCell ref="A145:B145"/>
    <mergeCell ref="A160:B160"/>
    <mergeCell ref="A121:A123"/>
    <mergeCell ref="A128:B128"/>
    <mergeCell ref="B121:B123"/>
    <mergeCell ref="C121:C123"/>
    <mergeCell ref="B138:B140"/>
    <mergeCell ref="A136:B136"/>
    <mergeCell ref="B130:B132"/>
    <mergeCell ref="A147:B147"/>
    <mergeCell ref="A149:A151"/>
    <mergeCell ref="B149:B151"/>
    <mergeCell ref="C149:C151"/>
    <mergeCell ref="C138:C140"/>
    <mergeCell ref="A130:A132"/>
    <mergeCell ref="A148:E148"/>
    <mergeCell ref="D121:D123"/>
    <mergeCell ref="E121:E123"/>
    <mergeCell ref="A141:H141"/>
    <mergeCell ref="H149:H151"/>
    <mergeCell ref="A152:H152"/>
    <mergeCell ref="A305:H305"/>
    <mergeCell ref="H319:H321"/>
    <mergeCell ref="A195:A197"/>
    <mergeCell ref="A302:A304"/>
    <mergeCell ref="B277:B279"/>
    <mergeCell ref="C277:C279"/>
    <mergeCell ref="C302:C304"/>
    <mergeCell ref="A300:B300"/>
    <mergeCell ref="B291:B293"/>
    <mergeCell ref="C291:C293"/>
    <mergeCell ref="B302:B304"/>
    <mergeCell ref="C228:C230"/>
    <mergeCell ref="A275:B275"/>
    <mergeCell ref="A277:A279"/>
    <mergeCell ref="A234:B234"/>
    <mergeCell ref="B228:B230"/>
    <mergeCell ref="B260:B262"/>
    <mergeCell ref="A244:B244"/>
    <mergeCell ref="A319:A321"/>
    <mergeCell ref="A206:B206"/>
    <mergeCell ref="A208:A210"/>
    <mergeCell ref="A226:B226"/>
    <mergeCell ref="A259:E259"/>
    <mergeCell ref="A245:E245"/>
    <mergeCell ref="H6:H8"/>
    <mergeCell ref="A13:H13"/>
    <mergeCell ref="H33:H35"/>
    <mergeCell ref="A36:H36"/>
    <mergeCell ref="A42:H42"/>
    <mergeCell ref="H56:H58"/>
    <mergeCell ref="A59:H59"/>
    <mergeCell ref="A1:C1"/>
    <mergeCell ref="A291:A293"/>
    <mergeCell ref="A214:B214"/>
    <mergeCell ref="A166:A168"/>
    <mergeCell ref="B166:B168"/>
    <mergeCell ref="C166:C168"/>
    <mergeCell ref="B195:B197"/>
    <mergeCell ref="C195:C197"/>
    <mergeCell ref="A193:B193"/>
    <mergeCell ref="B102:B104"/>
    <mergeCell ref="A184:B184"/>
    <mergeCell ref="A171:B171"/>
    <mergeCell ref="A182:C182"/>
    <mergeCell ref="A137:E137"/>
    <mergeCell ref="D195:D197"/>
    <mergeCell ref="E195:E197"/>
    <mergeCell ref="C102:C104"/>
    <mergeCell ref="H166:H168"/>
    <mergeCell ref="A169:H169"/>
    <mergeCell ref="A172:H172"/>
    <mergeCell ref="H76:H78"/>
    <mergeCell ref="A79:H79"/>
    <mergeCell ref="H89:H91"/>
    <mergeCell ref="A92:H92"/>
    <mergeCell ref="A105:H105"/>
    <mergeCell ref="A113:H113"/>
    <mergeCell ref="H121:H123"/>
    <mergeCell ref="A124:H124"/>
    <mergeCell ref="A112:B112"/>
    <mergeCell ref="A120:E120"/>
    <mergeCell ref="A101:E101"/>
    <mergeCell ref="A88:E88"/>
    <mergeCell ref="A102:A104"/>
    <mergeCell ref="D102:D104"/>
    <mergeCell ref="E102:E104"/>
    <mergeCell ref="B76:B78"/>
    <mergeCell ref="C76:C78"/>
    <mergeCell ref="D76:D78"/>
    <mergeCell ref="A129:E129"/>
    <mergeCell ref="D149:D151"/>
    <mergeCell ref="E149:E151"/>
    <mergeCell ref="H395:H397"/>
    <mergeCell ref="H407:H409"/>
    <mergeCell ref="H102:H104"/>
    <mergeCell ref="H246:H248"/>
    <mergeCell ref="A249:H249"/>
    <mergeCell ref="H260:H262"/>
    <mergeCell ref="A263:H263"/>
    <mergeCell ref="H277:H279"/>
    <mergeCell ref="A280:H280"/>
    <mergeCell ref="H291:H293"/>
    <mergeCell ref="A294:H294"/>
    <mergeCell ref="H302:H304"/>
    <mergeCell ref="H195:H197"/>
    <mergeCell ref="A198:H198"/>
    <mergeCell ref="A201:H201"/>
    <mergeCell ref="H208:H210"/>
    <mergeCell ref="A211:H211"/>
    <mergeCell ref="A215:H215"/>
    <mergeCell ref="H228:H230"/>
    <mergeCell ref="A231:H231"/>
    <mergeCell ref="A235:H235"/>
    <mergeCell ref="H130:H132"/>
    <mergeCell ref="A133:H133"/>
    <mergeCell ref="H138:H140"/>
  </mergeCells>
  <printOptions horizontalCentered="1"/>
  <pageMargins left="0.7" right="0.7" top="0.75" bottom="0.75" header="0.3" footer="0.3"/>
  <pageSetup paperSize="9" scale="60" orientation="portrait" r:id="rId1"/>
  <headerFooter>
    <oddFooter>&amp;C&amp;P</oddFooter>
  </headerFooter>
  <rowBreaks count="8" manualBreakCount="8">
    <brk id="55" max="16383" man="1"/>
    <brk id="100" max="16383" man="1"/>
    <brk id="147" max="16383" man="1"/>
    <brk id="193" max="16383" man="1"/>
    <brk id="244" max="16383" man="1"/>
    <brk id="300" max="16383" man="1"/>
    <brk id="351" max="16383" man="1"/>
    <brk id="393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G14" sqref="G14"/>
    </sheetView>
  </sheetViews>
  <sheetFormatPr defaultRowHeight="13.2" x14ac:dyDescent="0.25"/>
  <cols>
    <col min="2" max="2" width="71.6640625" customWidth="1"/>
    <col min="3" max="3" width="16.6640625" customWidth="1"/>
  </cols>
  <sheetData>
    <row r="1" spans="1:3" x14ac:dyDescent="0.25">
      <c r="A1" s="373" t="s">
        <v>144</v>
      </c>
      <c r="B1" s="374" t="s">
        <v>133</v>
      </c>
      <c r="C1" s="374" t="s">
        <v>8</v>
      </c>
    </row>
    <row r="2" spans="1:3" x14ac:dyDescent="0.25">
      <c r="A2" s="373"/>
      <c r="B2" s="374"/>
      <c r="C2" s="374"/>
    </row>
    <row r="3" spans="1:3" x14ac:dyDescent="0.25">
      <c r="A3" s="373"/>
      <c r="B3" s="374"/>
      <c r="C3" s="375"/>
    </row>
    <row r="4" spans="1:3" ht="17.399999999999999" x14ac:dyDescent="0.25">
      <c r="A4" s="320" t="s">
        <v>28</v>
      </c>
      <c r="B4" s="320"/>
      <c r="C4" s="320"/>
    </row>
    <row r="5" spans="1:3" ht="13.8" x14ac:dyDescent="0.25">
      <c r="A5" s="39" t="s">
        <v>96</v>
      </c>
      <c r="B5" s="32" t="s">
        <v>97</v>
      </c>
      <c r="C5" s="21">
        <v>5006900</v>
      </c>
    </row>
    <row r="6" spans="1:3" ht="13.8" x14ac:dyDescent="0.25">
      <c r="A6" s="39"/>
      <c r="B6" s="85"/>
      <c r="C6" s="21"/>
    </row>
    <row r="7" spans="1:3" ht="13.8" x14ac:dyDescent="0.25">
      <c r="A7" s="39"/>
      <c r="B7" s="85"/>
      <c r="C7" s="21"/>
    </row>
    <row r="8" spans="1:3" ht="15" x14ac:dyDescent="0.25">
      <c r="A8" s="376" t="s">
        <v>76</v>
      </c>
      <c r="B8" s="302"/>
      <c r="C8" s="40">
        <f>C5</f>
        <v>5006900</v>
      </c>
    </row>
    <row r="9" spans="1:3" ht="17.399999999999999" x14ac:dyDescent="0.25">
      <c r="A9" s="377" t="s">
        <v>29</v>
      </c>
      <c r="B9" s="296"/>
      <c r="C9" s="378"/>
    </row>
    <row r="10" spans="1:3" ht="13.8" x14ac:dyDescent="0.25">
      <c r="A10" s="39" t="s">
        <v>53</v>
      </c>
      <c r="B10" s="32" t="s">
        <v>4</v>
      </c>
      <c r="C10" s="19">
        <v>4848619</v>
      </c>
    </row>
    <row r="11" spans="1:3" ht="13.8" x14ac:dyDescent="0.25">
      <c r="A11" s="39" t="s">
        <v>64</v>
      </c>
      <c r="B11" s="32" t="s">
        <v>6</v>
      </c>
      <c r="C11" s="19">
        <v>967567</v>
      </c>
    </row>
    <row r="12" spans="1:3" x14ac:dyDescent="0.25">
      <c r="A12" s="33" t="s">
        <v>50</v>
      </c>
      <c r="B12" s="20" t="s">
        <v>66</v>
      </c>
      <c r="C12" s="17">
        <v>18000</v>
      </c>
    </row>
    <row r="13" spans="1:3" x14ac:dyDescent="0.25">
      <c r="A13" s="33" t="s">
        <v>49</v>
      </c>
      <c r="B13" s="20" t="s">
        <v>89</v>
      </c>
      <c r="C13" s="17">
        <v>86152</v>
      </c>
    </row>
    <row r="14" spans="1:3" x14ac:dyDescent="0.25">
      <c r="A14" s="33" t="s">
        <v>58</v>
      </c>
      <c r="B14" s="20" t="s">
        <v>68</v>
      </c>
      <c r="C14" s="17">
        <v>31771</v>
      </c>
    </row>
    <row r="15" spans="1:3" x14ac:dyDescent="0.25">
      <c r="A15" s="33" t="s">
        <v>62</v>
      </c>
      <c r="B15" s="20" t="s">
        <v>131</v>
      </c>
      <c r="C15" s="17">
        <v>28391</v>
      </c>
    </row>
    <row r="16" spans="1:3" x14ac:dyDescent="0.25">
      <c r="A16" s="33" t="s">
        <v>60</v>
      </c>
      <c r="B16" s="20" t="s">
        <v>105</v>
      </c>
      <c r="C16" s="17">
        <v>26400</v>
      </c>
    </row>
    <row r="17" spans="1:3" ht="13.8" x14ac:dyDescent="0.25">
      <c r="A17" s="39" t="s">
        <v>63</v>
      </c>
      <c r="B17" s="32" t="s">
        <v>1</v>
      </c>
      <c r="C17" s="19">
        <f>SUM(C12:C16)</f>
        <v>190714</v>
      </c>
    </row>
    <row r="18" spans="1:3" x14ac:dyDescent="0.25">
      <c r="A18" s="33"/>
      <c r="B18" s="20"/>
      <c r="C18" s="17"/>
    </row>
    <row r="19" spans="1:3" ht="12.75" customHeight="1" x14ac:dyDescent="0.25">
      <c r="A19" s="33"/>
      <c r="B19" s="34"/>
      <c r="C19" s="18"/>
    </row>
    <row r="20" spans="1:3" ht="13.8" x14ac:dyDescent="0.25">
      <c r="A20" s="39" t="s">
        <v>101</v>
      </c>
      <c r="B20" s="32" t="s">
        <v>107</v>
      </c>
      <c r="C20" s="19">
        <f>SUM(C18:C19)</f>
        <v>0</v>
      </c>
    </row>
    <row r="21" spans="1:3" ht="13.8" x14ac:dyDescent="0.25">
      <c r="A21" s="372" t="s">
        <v>23</v>
      </c>
      <c r="B21" s="328"/>
      <c r="C21" s="31">
        <f>C10+C11+C17+C20</f>
        <v>6006900</v>
      </c>
    </row>
  </sheetData>
  <mergeCells count="7">
    <mergeCell ref="A21:B21"/>
    <mergeCell ref="A1:A3"/>
    <mergeCell ref="B1:B3"/>
    <mergeCell ref="C1:C3"/>
    <mergeCell ref="A4:C4"/>
    <mergeCell ref="A8:B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2019 évi költségvetés</vt:lpstr>
      <vt:lpstr>Védőnő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Windows-felhasználó</cp:lastModifiedBy>
  <cp:lastPrinted>2020-04-14T15:23:13Z</cp:lastPrinted>
  <dcterms:created xsi:type="dcterms:W3CDTF">2001-11-26T10:13:34Z</dcterms:created>
  <dcterms:modified xsi:type="dcterms:W3CDTF">2020-04-29T10:35:28Z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