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8925" firstSheet="7" activeTab="13"/>
  </bookViews>
  <sheets>
    <sheet name="segédlet_önkormányzat" sheetId="1" r:id="rId1"/>
    <sheet name="segédlet_óvoda" sheetId="2" r:id="rId2"/>
    <sheet name="segédlet_közétk int" sheetId="3" r:id="rId3"/>
    <sheet name="1 melléklet" sheetId="4" r:id="rId4"/>
    <sheet name="2 melléklet" sheetId="5" r:id="rId5"/>
    <sheet name="3 melléklet" sheetId="6" r:id="rId6"/>
    <sheet name="4 melléklet" sheetId="7" r:id="rId7"/>
    <sheet name="5 melléklet" sheetId="8" r:id="rId8"/>
    <sheet name="6a melléklet" sheetId="9" r:id="rId9"/>
    <sheet name="6b melléklet" sheetId="10" r:id="rId10"/>
    <sheet name="6c melléklet" sheetId="11" r:id="rId11"/>
    <sheet name="7 melléklet" sheetId="12" r:id="rId12"/>
    <sheet name="8 melléklet" sheetId="13" r:id="rId13"/>
    <sheet name="9 melléklet" sheetId="14" r:id="rId14"/>
  </sheets>
  <externalReferences>
    <externalReference r:id="rId17"/>
  </externalReferences>
  <definedNames>
    <definedName name="_xlnm.Print_Titles" localSheetId="0">'segédlet_önkormányzat'!$28:$28</definedName>
    <definedName name="_xlnm.Print_Area" localSheetId="0">'segédlet_önkormányzat'!$A$1:$E$63</definedName>
  </definedNames>
  <calcPr fullCalcOnLoad="1"/>
</workbook>
</file>

<file path=xl/sharedStrings.xml><?xml version="1.0" encoding="utf-8"?>
<sst xmlns="http://schemas.openxmlformats.org/spreadsheetml/2006/main" count="1440" uniqueCount="277">
  <si>
    <t>Tartalék</t>
  </si>
  <si>
    <t>Munkaadókat terhelő járulékok és szociális hozzájárulási adó</t>
  </si>
  <si>
    <t>KIADÁSOK</t>
  </si>
  <si>
    <t>Működési bevételek</t>
  </si>
  <si>
    <t>Közhatalmi bevételek</t>
  </si>
  <si>
    <t>Iparűzési adó</t>
  </si>
  <si>
    <t>Eredeti előirányzat</t>
  </si>
  <si>
    <t>BEVÉTELEK</t>
  </si>
  <si>
    <t>Egyéb közhatalmi bevételek</t>
  </si>
  <si>
    <t>forintban</t>
  </si>
  <si>
    <t>a)</t>
  </si>
  <si>
    <t>MŰKÖDÉSI KÖLTSÉGVETÉSI BEVÉTELEK</t>
  </si>
  <si>
    <t>MŰKÖDÉSI KÖLTSÉGVETÉSI KIADÁSOK</t>
  </si>
  <si>
    <t>aa)</t>
  </si>
  <si>
    <t>Önkormányzatok működési támogatásai</t>
  </si>
  <si>
    <t>Személyi jellegű kiadások</t>
  </si>
  <si>
    <t>Helyi önkormányzatok működésének általános támogatása</t>
  </si>
  <si>
    <t>ab)</t>
  </si>
  <si>
    <t>Települési önkormányzat szociális, gyermekjóléti és gyermekétkeztetés feladatainak támogatása</t>
  </si>
  <si>
    <t>ac)</t>
  </si>
  <si>
    <t>Dologi jellegű kiadások</t>
  </si>
  <si>
    <t>Települési önkormányzatok kulturális támogatása - Könyvtári közművelődési feladatok támogatása</t>
  </si>
  <si>
    <t>ad)</t>
  </si>
  <si>
    <t>Önkormányzat szociális támogatásai</t>
  </si>
  <si>
    <t>Elvonások és befizetések bevételei</t>
  </si>
  <si>
    <t>ae)</t>
  </si>
  <si>
    <t>Egyéb működési célú kiadások</t>
  </si>
  <si>
    <t>Egyéb működési célú támogatások bevételei áht-n belülről</t>
  </si>
  <si>
    <t>af)</t>
  </si>
  <si>
    <t>Működési tartalék</t>
  </si>
  <si>
    <t>b)</t>
  </si>
  <si>
    <t>FELHALMOZÁSI KÖLTSÉGVETÉSI KIADÁSOK</t>
  </si>
  <si>
    <t>ba)</t>
  </si>
  <si>
    <t xml:space="preserve">Beruházási kiadások </t>
  </si>
  <si>
    <t>Működési célú visszatérítendő támogatás, kölcsön</t>
  </si>
  <si>
    <t>bb)</t>
  </si>
  <si>
    <t>Felújítási kiadások</t>
  </si>
  <si>
    <t>ag)</t>
  </si>
  <si>
    <t>Egyéb működési célú átvett pénzeszközök</t>
  </si>
  <si>
    <t>bc)</t>
  </si>
  <si>
    <t>Egyéb felhalmozási kiadások</t>
  </si>
  <si>
    <t>FELHALMOZÁSI KÖLTSÉGVETÉSI BEVÉTELEK</t>
  </si>
  <si>
    <t>c)</t>
  </si>
  <si>
    <t>FINANSZÍROZÁSI KIADÁSOK</t>
  </si>
  <si>
    <t>Felhalmozási célú önkormányzati támogatások</t>
  </si>
  <si>
    <t>ca)</t>
  </si>
  <si>
    <t>Kölcsönök, hitelek törlesztése</t>
  </si>
  <si>
    <t>Egyéb felhalmozási célú támogatások államháztartások belülről</t>
  </si>
  <si>
    <t>cb)</t>
  </si>
  <si>
    <t>Államháztartáson belüli megelőlegezés visszafizetése</t>
  </si>
  <si>
    <t>Immateriális javak, tárgyi eszközök értékesítése</t>
  </si>
  <si>
    <t>cc)</t>
  </si>
  <si>
    <t>Pénzeszközök lekötött bankbetétként elhelyezése</t>
  </si>
  <si>
    <t>bd)</t>
  </si>
  <si>
    <t>Felhalmozási élú visszatérítendő támogatás, kölcsön</t>
  </si>
  <si>
    <t>cd)</t>
  </si>
  <si>
    <t>Belföldi értékpapírok kiadásai</t>
  </si>
  <si>
    <t>be)</t>
  </si>
  <si>
    <t>Egyéb felhalmozási célú átvett pénzeszköz</t>
  </si>
  <si>
    <t>FINANSZÍROZÁSI BEVÉTELEK</t>
  </si>
  <si>
    <t>Maradvány igénybevétele</t>
  </si>
  <si>
    <t>Államháztartáson belüli megelőlegezés</t>
  </si>
  <si>
    <t>Lekötött bankbetétek megszüntetése</t>
  </si>
  <si>
    <t>Belföldi értékpapírok bevételei</t>
  </si>
  <si>
    <t>ÖSSZES BEVÉTEL</t>
  </si>
  <si>
    <t>ÖSSZES KIADÁS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</si>
  <si>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</si>
  <si>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</si>
  <si>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</si>
  <si>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</si>
  <si>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</si>
  <si>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</si>
  <si>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</si>
  <si>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</si>
  <si>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</si>
  <si>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</si>
  <si>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</si>
  <si>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</si>
  <si>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KÖTELEZŐ FELADATOK</t>
  </si>
  <si>
    <t>Bevételek</t>
  </si>
  <si>
    <t>Kiadások</t>
  </si>
  <si>
    <t>ÖNKÉNT VÁLLALT FELADATOK</t>
  </si>
  <si>
    <t>ÁLLAMI (ÁLLAMIGAZGATÁSI FELADATOK)</t>
  </si>
  <si>
    <t>ÖSSZESEN</t>
  </si>
  <si>
    <t>Felhalmozási célú visszatérítendő támogatás, kölcsön</t>
  </si>
  <si>
    <t>2019-ES BEVÉTELEK EGERÁG</t>
  </si>
  <si>
    <t>EGYENLEG</t>
  </si>
  <si>
    <t>2019-ES KIADÁSOK EGERÁG</t>
  </si>
  <si>
    <t>Összes várható bevétel</t>
  </si>
  <si>
    <t>Összes kiadás</t>
  </si>
  <si>
    <t>Normatíva jogcíme</t>
  </si>
  <si>
    <t>Normatíva összege</t>
  </si>
  <si>
    <t>Kiadás jogcíme</t>
  </si>
  <si>
    <t>Kiadás összege</t>
  </si>
  <si>
    <t>Általános támogatás (község, hivatal, zöldterület, köztemető, stb)</t>
  </si>
  <si>
    <t>Köznevelési támogatás</t>
  </si>
  <si>
    <t>Munkába járás költségtérítése</t>
  </si>
  <si>
    <t>Szociális támogatás</t>
  </si>
  <si>
    <t>Egyszerűsített bér</t>
  </si>
  <si>
    <t>Intézményi gyermekétkeztetés támogatása</t>
  </si>
  <si>
    <t>Orvos szakmai költségek</t>
  </si>
  <si>
    <t>Szünidei gyermekétkeztetés támogatása</t>
  </si>
  <si>
    <t>zöldségfeldolgozó dologi kiadások</t>
  </si>
  <si>
    <t>Kulturális feladatok támogatása</t>
  </si>
  <si>
    <t>szociális üzemeltetési költség</t>
  </si>
  <si>
    <t>Összes várható normatíva</t>
  </si>
  <si>
    <t>közművelődési üzemeltetési költség</t>
  </si>
  <si>
    <t>MDA-271 Kangoo költségei</t>
  </si>
  <si>
    <t>Bevétel összege</t>
  </si>
  <si>
    <t>NHP-444 busz költségei</t>
  </si>
  <si>
    <t>PCR-616 orvosi kocsi költségei</t>
  </si>
  <si>
    <t>Kommunális adó</t>
  </si>
  <si>
    <t>orvos üzemeltetési költségek</t>
  </si>
  <si>
    <t>Gépjárműadó</t>
  </si>
  <si>
    <t>rendezvények üzemeltetési költség</t>
  </si>
  <si>
    <t>START-önerő üzemeltetési költség</t>
  </si>
  <si>
    <t>START-értékesítés bevétele</t>
  </si>
  <si>
    <t>Téli rezsicsökkentés</t>
  </si>
  <si>
    <t>Zöldségbolt bevétele</t>
  </si>
  <si>
    <t>Zöldségbolt árubeszerzés</t>
  </si>
  <si>
    <t>Közvetített szolgáltatás (rezsi intézményeknek, telefon és vízdíj)</t>
  </si>
  <si>
    <t>informatikai szolgáltatások (internet díj, honlap, web hosting)</t>
  </si>
  <si>
    <t>Tárgyi eszközök bérbeadása</t>
  </si>
  <si>
    <t>telefondíj</t>
  </si>
  <si>
    <t>Orvosi alkalmassági bevétel</t>
  </si>
  <si>
    <t>rezsikiadások (víz, gáz,áram)</t>
  </si>
  <si>
    <t>Viharkár kártérítés</t>
  </si>
  <si>
    <t>Szünidei gyermekétkeztetés</t>
  </si>
  <si>
    <t>Közfoglalkoztatottak utáni bevétel  (2018-ban indult programok után)</t>
  </si>
  <si>
    <t>egyéb vásárolt élelmezés</t>
  </si>
  <si>
    <t>OEP-finanszírozás</t>
  </si>
  <si>
    <t>Watt-Eta lízing (bérleti díj)</t>
  </si>
  <si>
    <t>Erzsébet-utalvány támogatás</t>
  </si>
  <si>
    <t>karbantartási díjak</t>
  </si>
  <si>
    <t>Haszonbérleti díj</t>
  </si>
  <si>
    <t>Kamatbevétel</t>
  </si>
  <si>
    <t>Szakmai szolgáltatások</t>
  </si>
  <si>
    <t>Egyéb működési bevételek</t>
  </si>
  <si>
    <t>ingatlankataszter</t>
  </si>
  <si>
    <t>Bölcsőde támogatás</t>
  </si>
  <si>
    <t>Biztosítási díjak</t>
  </si>
  <si>
    <t>Bank költség</t>
  </si>
  <si>
    <t>Számított maradvány</t>
  </si>
  <si>
    <t>Földmérő</t>
  </si>
  <si>
    <t>Maradvány 2018.XII.31.</t>
  </si>
  <si>
    <t>védőnő dologi költségek</t>
  </si>
  <si>
    <t>Költségvetési számla</t>
  </si>
  <si>
    <t>Téli rezsicsökk tűzifa szállítás</t>
  </si>
  <si>
    <t>Kiküldetés</t>
  </si>
  <si>
    <t>Egyéb elkülönített számla</t>
  </si>
  <si>
    <t>reklámköltségek</t>
  </si>
  <si>
    <t>START Munka</t>
  </si>
  <si>
    <t>fizetendő áfa</t>
  </si>
  <si>
    <t>START Munka értékesítés</t>
  </si>
  <si>
    <t>kamatkiadás</t>
  </si>
  <si>
    <t>EFOP-számla</t>
  </si>
  <si>
    <t>egyéb dologi kiadások</t>
  </si>
  <si>
    <t>Községi művelődési ház</t>
  </si>
  <si>
    <t>Erzsébet-utalvány</t>
  </si>
  <si>
    <t>Községi művelődési ház - TÁMOP</t>
  </si>
  <si>
    <t>Települési támogatás</t>
  </si>
  <si>
    <t>Hungária Takarék számla</t>
  </si>
  <si>
    <t>állami támogatással szembeni elszámolás</t>
  </si>
  <si>
    <t>Vegyes elkülönített számla (téli rezsicsökkentés)</t>
  </si>
  <si>
    <t>Álhubál</t>
  </si>
  <si>
    <t>Pénztár</t>
  </si>
  <si>
    <t>Bursa</t>
  </si>
  <si>
    <t>Közfeladat átadás (zöldterület-gazdálkodás, köztemető-fenntartás)</t>
  </si>
  <si>
    <t>Orvos bútor</t>
  </si>
  <si>
    <t>EFOP eszközbeszerzés</t>
  </si>
  <si>
    <t>Sportöltöző tető</t>
  </si>
  <si>
    <t>Bölcsőde felújítás önerő</t>
  </si>
  <si>
    <t>Bölcsőde felújítás támogatásból</t>
  </si>
  <si>
    <t>Intézmény finanszírozás óvoda</t>
  </si>
  <si>
    <t>Intézmény finanszírozás konyha</t>
  </si>
  <si>
    <t>visszafizetendő megelőlegezés</t>
  </si>
  <si>
    <t>lízing</t>
  </si>
  <si>
    <t>2019-ES BEVÉTELEK ÓVODA</t>
  </si>
  <si>
    <t>2019-ES KIADÁSOK ÓVODA</t>
  </si>
  <si>
    <t>Normatív támogatás</t>
  </si>
  <si>
    <t>Pénzmaradvány</t>
  </si>
  <si>
    <t>Utazási költségtérítés</t>
  </si>
  <si>
    <t>Rezsiköltség</t>
  </si>
  <si>
    <t>Internet díj</t>
  </si>
  <si>
    <t>Karbantartási díj</t>
  </si>
  <si>
    <t>Egyéb szolgáltatások</t>
  </si>
  <si>
    <t>Oktatási költségek</t>
  </si>
  <si>
    <t>Reklámköltségek</t>
  </si>
  <si>
    <t>Tárgyi eszköz beszerzés</t>
  </si>
  <si>
    <t>Egyéb üzemeltetési költségek</t>
  </si>
  <si>
    <t>Egyéb dologi kiadások</t>
  </si>
  <si>
    <t>2019-ES BEVÉTELEK KONYHA</t>
  </si>
  <si>
    <t>2019-ES KIADÁSOK KONYHA</t>
  </si>
  <si>
    <t>Támogatási bevétel</t>
  </si>
  <si>
    <t>Támogatás összege</t>
  </si>
  <si>
    <t>Dolgozók bértámogatása</t>
  </si>
  <si>
    <t>Üzemeltetési támogatás</t>
  </si>
  <si>
    <t>Összes várható támogatás</t>
  </si>
  <si>
    <t>Szakmai anyagok beszerzése</t>
  </si>
  <si>
    <t>Bérleti díjak</t>
  </si>
  <si>
    <t>Egyéb bevételek</t>
  </si>
  <si>
    <t>Karbantartási díjak</t>
  </si>
  <si>
    <t>Óvodai térítési díj</t>
  </si>
  <si>
    <t>Mevid dietetikus</t>
  </si>
  <si>
    <t>Iskolai térítési díj</t>
  </si>
  <si>
    <t>Diétás ebéd Mevid</t>
  </si>
  <si>
    <t>Vendég étkezők térítési díja</t>
  </si>
  <si>
    <t>Rezsiköltségek</t>
  </si>
  <si>
    <t>Ingyenes étkező</t>
  </si>
  <si>
    <t>Élelmiszerköltségek</t>
  </si>
  <si>
    <t>Továbbszámlázott szippantás</t>
  </si>
  <si>
    <t>Tisztítószerek</t>
  </si>
  <si>
    <t>Gépjármű költségek</t>
  </si>
  <si>
    <t>Egyéb anyagok</t>
  </si>
  <si>
    <t>Fizetendő Áfa</t>
  </si>
  <si>
    <t>Egerág Község Önkormányzata 2019. évi költségvetési mérlege</t>
  </si>
  <si>
    <t>A települési önkormányzatok köznevelési támogatásai</t>
  </si>
  <si>
    <t>Saját bevételek</t>
  </si>
  <si>
    <t>Egyéb állami támogatások</t>
  </si>
  <si>
    <t>Munkáltatót terhelő közterhek</t>
  </si>
  <si>
    <t>Rendszeres bérjellegű juttatások</t>
  </si>
  <si>
    <t>ce)</t>
  </si>
  <si>
    <t>Központi irányító szervi támogatás</t>
  </si>
  <si>
    <t>Pénzügyi lízing kiadásai</t>
  </si>
  <si>
    <t>Egerági Táltos Csikó Óvoda 2019. évi költségvetési mérlege</t>
  </si>
  <si>
    <t>Irányító szervi támogatás</t>
  </si>
  <si>
    <t>Bérköltségek</t>
  </si>
  <si>
    <t>Munkáltatót terhelő járulékok</t>
  </si>
  <si>
    <t>Egerági Közétkeztetési Intézmény 2019. évi költségvetési mérlege</t>
  </si>
  <si>
    <t>Egerág Község Önkormányzata 2019. évi előirányzat felhasználási ütemterve</t>
  </si>
  <si>
    <t>Egerági Közétkeztetési Intézmény 2019. évi előirányzat felhasználási ütemterve</t>
  </si>
  <si>
    <t>Egerági Táltos Csikó Óvoda 2019. évi előirányzat felhasználási ütemterve</t>
  </si>
  <si>
    <t>Egerág Község Önkormányzata és intézményei 2019. évi költségvetési bevételei és kiadásai kötelező feladatok, önként vállalt feladatok, állami (államigazgatási) feladatok szerinti bontásban</t>
  </si>
  <si>
    <t>Közvetett támogatások (adó mentességek)</t>
  </si>
  <si>
    <t>Ft értékben</t>
  </si>
  <si>
    <t>Adómentességek összesen:</t>
  </si>
  <si>
    <t>Kimutatás a következő 3 évre tervezett saját bevételek és adósságot keletkeztető ügyletek várható állományáról</t>
  </si>
  <si>
    <t>Év</t>
  </si>
  <si>
    <t>Saját bevétel típusa</t>
  </si>
  <si>
    <t>Saját bevétel várható összege (Ft)</t>
  </si>
  <si>
    <t>Magánszemélyek kommunális adója</t>
  </si>
  <si>
    <t>Gépjárműadó helyi önkormányzatot illető része</t>
  </si>
  <si>
    <t>Egyéb pótlékok, bírságok</t>
  </si>
  <si>
    <t>Bérbeadási bevétel</t>
  </si>
  <si>
    <t>Térítési díjak bevétele (iskola, óvoda)</t>
  </si>
  <si>
    <t>Vendég étkezők bevétele</t>
  </si>
  <si>
    <t>START munkában megtermelt készlet értékesítés</t>
  </si>
  <si>
    <t>Közvetített szolgáltatások (telefondíj, vízdíj)</t>
  </si>
  <si>
    <t>Kiszámlázott áfa</t>
  </si>
  <si>
    <t>Adósságot keletkeztető ügyletekből származó várható fizetési kötelezettségek (eFt)</t>
  </si>
  <si>
    <t>Sorszám</t>
  </si>
  <si>
    <t>Többéves elkötelezettséggel járó kiadási tételek</t>
  </si>
  <si>
    <t>Hivatkozás</t>
  </si>
  <si>
    <t>1.</t>
  </si>
  <si>
    <t>Egerág Község Önkormányzata több éves kihatással járó feladatai éves bontásban</t>
  </si>
  <si>
    <t>Unicredit lízing orvosi szolgálati gépjárműre</t>
  </si>
  <si>
    <t>01P11 BP 1751761 sz. lízingszerződés</t>
  </si>
  <si>
    <t>Egerág Község Önkormányzata általános és céltartalékai</t>
  </si>
  <si>
    <t>Kommunális adó mentességben 65 fő részesül</t>
  </si>
  <si>
    <t>2.</t>
  </si>
  <si>
    <t>Grenke lízing közvilágítás karbantartásra</t>
  </si>
  <si>
    <t>08604959 sz. lízingszerződés</t>
  </si>
  <si>
    <t>Egerági Táltos Csikó Óvoda 2019. évi költségvetési bevételei és kiadásai kötelező feladatok, önként vállalt feladatok, állami (államigazgatási) feladatok szerinti bontásban</t>
  </si>
  <si>
    <t>Egerági Közétkeztetési Intézmény 2019. évi költségvetési bevételei és kiadásai kötelező feladatok, önként vállalt feladatok, állami (államigazgatási) feladatok szerinti bontásban</t>
  </si>
  <si>
    <t>1. számú melléklet az 1/2019.(II.25.) önkormányzati rendelethez</t>
  </si>
  <si>
    <t>2. számú melléklet az 1/2019.(II.25.) önkormányzati rendelethez</t>
  </si>
  <si>
    <t>3. számú melléklet az 1/2019.(II.25.) önkormányzati rendelethez</t>
  </si>
  <si>
    <t>4. számú melléklet az 1/2019.(II.25.) önkormányzati rendelethez</t>
  </si>
  <si>
    <t>Általános tartalék (1/2019.(II.25.) Önkormányzati rendelet)</t>
  </si>
  <si>
    <t>Céltartalék (1/2019.(II.25.) Önkormányzati rendelet) a víziközművel kapcsolatos kiadásokra</t>
  </si>
  <si>
    <t>5. számú melléklet az 1/2019.(II.25.) önkormányzati rendelethez</t>
  </si>
  <si>
    <t>6.a számú melléklet az 1/2019.(II.25.) önkormányzati rendelethez</t>
  </si>
  <si>
    <t>6.b számú melléklet az 1/2019.(II.25.) önkormányzati rendelethez</t>
  </si>
  <si>
    <t>6.c számú melléklet az 1/2019.(II.25.) önkormányzati rendelethez</t>
  </si>
  <si>
    <t>7. számú melléklet az 1/2019.(II.25.) önkormányzati rendelethez</t>
  </si>
  <si>
    <t>8. számú melléklet az 1/2019.(II.25.) önkormányzati rendelethez</t>
  </si>
  <si>
    <t>9. számú melléklet az 1/2019.(II.25.) önkormányzati rendelethez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</si>
</sst>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_);[Red]\-#,##0_);"/>
    <numFmt numFmtId="165" formatCode="#,##0;\-#,##0"/>
    <numFmt numFmtId="166" formatCode="_-* #,##0\ &quot;Ft&quot;_-;\-* #,##0\ &quot;Ft&quot;_-;_-* &quot;-&quot;??\ &quot;Ft&quot;_-;_-@_-"/>
    <numFmt numFmtId="167" formatCode="_-* #,##0.0\ _F_t_-;\-* #,##0.0\ _F_t_-;_-* &quot;-&quot;??\ _F_t_-;_-@_-"/>
    <numFmt numFmtId="168" formatCode="_-* #,##0\ _F_t_-;\-* #,##0\ _F_t_-;_-* &quot;-&quot;??\ _F_t_-;_-@_-"/>
    <numFmt numFmtId="169" formatCode="#,##0_ ;[Red]\-#,##0\ "/>
    <numFmt numFmtId="170" formatCode="#,##0.00\ _F_t"/>
    <numFmt numFmtId="171" formatCode="#,##0_ ;\-#,##0\ "/>
    <numFmt numFmtId="172" formatCode="\ * #,##0&quot;     &quot;;\-* #,##0&quot;     &quot;;\ * \-#&quot;     &quot;;@\ 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sz val="11"/>
      <name val="Times New Roman"/>
      <family val="1"/>
    </font>
    <font>
      <sz val="1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10.5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 Narrow"/>
      <family val="2"/>
    </font>
    <font>
      <sz val="7"/>
      <name val="Arial"/>
      <family val="2"/>
    </font>
    <font>
      <b/>
      <i/>
      <sz val="10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Calibri"/>
      <family val="2"/>
    </font>
    <font>
      <sz val="11"/>
      <name val="Calibri"/>
      <family val="2"/>
    </font>
    <font>
      <i/>
      <sz val="9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7"/>
      <color indexed="8"/>
      <name val="Calibri"/>
      <family val="2"/>
    </font>
    <font>
      <b/>
      <sz val="7"/>
      <color indexed="8"/>
      <name val="Calibri"/>
      <family val="2"/>
    </font>
    <font>
      <b/>
      <sz val="16"/>
      <color indexed="8"/>
      <name val="Calibri"/>
      <family val="2"/>
    </font>
    <font>
      <b/>
      <sz val="16"/>
      <color indexed="6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4"/>
      <color theme="1"/>
      <name val="Calibri"/>
      <family val="2"/>
    </font>
    <font>
      <i/>
      <sz val="9"/>
      <color theme="1"/>
      <name val="Calibri"/>
      <family val="2"/>
    </font>
    <font>
      <i/>
      <sz val="11"/>
      <color theme="1"/>
      <name val="Calibri"/>
      <family val="2"/>
    </font>
    <font>
      <b/>
      <i/>
      <sz val="11"/>
      <color theme="1"/>
      <name val="Calibri"/>
      <family val="2"/>
    </font>
    <font>
      <sz val="7"/>
      <color theme="1"/>
      <name val="Calibri"/>
      <family val="2"/>
    </font>
    <font>
      <b/>
      <sz val="7"/>
      <color theme="1"/>
      <name val="Calibri"/>
      <family val="2"/>
    </font>
    <font>
      <b/>
      <sz val="16"/>
      <color theme="1"/>
      <name val="Calibri"/>
      <family val="2"/>
    </font>
    <font>
      <b/>
      <sz val="16"/>
      <color rgb="FFC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mediumDashed"/>
    </border>
    <border>
      <left style="thin"/>
      <right style="thin"/>
      <top style="thin"/>
      <bottom style="medium"/>
    </border>
    <border>
      <left style="thin"/>
      <right style="thin"/>
      <top style="thin"/>
      <bottom style="double"/>
    </border>
    <border>
      <left style="thin"/>
      <right style="thin"/>
      <top style="double"/>
      <bottom style="mediumDashed"/>
    </border>
    <border>
      <left style="thin"/>
      <right style="thin"/>
      <top>
        <color indexed="63"/>
      </top>
      <bottom style="mediumDashed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1" applyNumberFormat="0" applyAlignment="0" applyProtection="0"/>
    <xf numFmtId="0" fontId="49" fillId="0" borderId="0" applyNumberFormat="0" applyFill="0" applyBorder="0" applyAlignment="0" applyProtection="0"/>
    <xf numFmtId="0" fontId="50" fillId="0" borderId="2" applyNumberFormat="0" applyFill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2" fillId="0" borderId="0" applyNumberFormat="0" applyFill="0" applyBorder="0" applyAlignment="0" applyProtection="0"/>
    <xf numFmtId="0" fontId="5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0" fillId="22" borderId="7" applyNumberFormat="0" applyFont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57" fillId="29" borderId="0" applyNumberFormat="0" applyBorder="0" applyAlignment="0" applyProtection="0"/>
    <xf numFmtId="0" fontId="58" fillId="30" borderId="8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164" fontId="4" fillId="0" borderId="0">
      <alignment/>
      <protection/>
    </xf>
    <xf numFmtId="0" fontId="6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2" fillId="31" borderId="0" applyNumberFormat="0" applyBorder="0" applyAlignment="0" applyProtection="0"/>
    <xf numFmtId="0" fontId="63" fillId="32" borderId="0" applyNumberFormat="0" applyBorder="0" applyAlignment="0" applyProtection="0"/>
    <xf numFmtId="0" fontId="64" fillId="30" borderId="1" applyNumberFormat="0" applyAlignment="0" applyProtection="0"/>
    <xf numFmtId="9" fontId="0" fillId="0" borderId="0" applyFont="0" applyFill="0" applyBorder="0" applyAlignment="0" applyProtection="0"/>
  </cellStyleXfs>
  <cellXfs count="190">
    <xf numFmtId="0" fontId="0" fillId="0" borderId="0" xfId="0" applyFont="1" applyAlignment="1">
      <alignment/>
    </xf>
    <xf numFmtId="49" fontId="3" fillId="0" borderId="0" xfId="0" applyNumberFormat="1" applyFont="1" applyAlignment="1">
      <alignment horizontal="center"/>
    </xf>
    <xf numFmtId="164" fontId="5" fillId="0" borderId="0" xfId="61" applyFont="1" applyAlignment="1">
      <alignment wrapText="1"/>
      <protection/>
    </xf>
    <xf numFmtId="164" fontId="5" fillId="0" borderId="0" xfId="61" applyNumberFormat="1" applyFont="1">
      <alignment/>
      <protection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164" fontId="7" fillId="0" borderId="10" xfId="61" applyFont="1" applyBorder="1" applyAlignment="1">
      <alignment horizontal="center" vertical="center" wrapText="1"/>
      <protection/>
    </xf>
    <xf numFmtId="164" fontId="7" fillId="0" borderId="10" xfId="61" applyFont="1" applyBorder="1" applyAlignment="1">
      <alignment horizontal="center" vertical="center"/>
      <protection/>
    </xf>
    <xf numFmtId="0" fontId="8" fillId="0" borderId="0" xfId="0" applyFont="1" applyAlignment="1">
      <alignment horizontal="right"/>
    </xf>
    <xf numFmtId="0" fontId="9" fillId="0" borderId="11" xfId="0" applyFont="1" applyBorder="1" applyAlignment="1">
      <alignment horizontal="center" vertical="center"/>
    </xf>
    <xf numFmtId="164" fontId="10" fillId="0" borderId="11" xfId="61" applyFont="1" applyBorder="1" applyAlignment="1">
      <alignment horizontal="center" vertical="center" wrapText="1"/>
      <protection/>
    </xf>
    <xf numFmtId="0" fontId="11" fillId="0" borderId="12" xfId="0" applyFont="1" applyFill="1" applyBorder="1" applyAlignment="1">
      <alignment horizontal="center" vertical="center" wrapText="1" shrinkToFit="1"/>
    </xf>
    <xf numFmtId="0" fontId="10" fillId="0" borderId="11" xfId="0" applyFont="1" applyBorder="1" applyAlignment="1">
      <alignment horizontal="center" vertical="center"/>
    </xf>
    <xf numFmtId="164" fontId="2" fillId="0" borderId="0" xfId="0" applyNumberFormat="1" applyFont="1" applyAlignment="1">
      <alignment/>
    </xf>
    <xf numFmtId="49" fontId="9" fillId="0" borderId="11" xfId="0" applyNumberFormat="1" applyFont="1" applyBorder="1" applyAlignment="1">
      <alignment horizontal="center" vertical="center"/>
    </xf>
    <xf numFmtId="164" fontId="6" fillId="0" borderId="11" xfId="61" applyFont="1" applyBorder="1" applyAlignment="1">
      <alignment horizontal="left" vertical="center" wrapText="1"/>
      <protection/>
    </xf>
    <xf numFmtId="164" fontId="6" fillId="0" borderId="11" xfId="61" applyNumberFormat="1" applyFont="1" applyBorder="1" applyAlignment="1">
      <alignment horizontal="center" vertical="center" wrapText="1"/>
      <protection/>
    </xf>
    <xf numFmtId="49" fontId="3" fillId="0" borderId="11" xfId="0" applyNumberFormat="1" applyFont="1" applyBorder="1" applyAlignment="1">
      <alignment horizontal="center" vertical="center"/>
    </xf>
    <xf numFmtId="164" fontId="2" fillId="0" borderId="11" xfId="61" applyFont="1" applyBorder="1" applyAlignment="1">
      <alignment horizontal="left" vertical="center" wrapText="1"/>
      <protection/>
    </xf>
    <xf numFmtId="164" fontId="2" fillId="0" borderId="11" xfId="61" applyNumberFormat="1" applyFont="1" applyBorder="1" applyAlignment="1">
      <alignment horizontal="center" vertical="center" wrapText="1"/>
      <protection/>
    </xf>
    <xf numFmtId="0" fontId="3" fillId="0" borderId="11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 wrapText="1"/>
    </xf>
    <xf numFmtId="3" fontId="2" fillId="0" borderId="11" xfId="0" applyNumberFormat="1" applyFont="1" applyFill="1" applyBorder="1" applyAlignment="1">
      <alignment horizontal="center" vertical="center"/>
    </xf>
    <xf numFmtId="3" fontId="2" fillId="0" borderId="0" xfId="0" applyNumberFormat="1" applyFont="1" applyAlignment="1">
      <alignment/>
    </xf>
    <xf numFmtId="0" fontId="6" fillId="0" borderId="11" xfId="0" applyFont="1" applyFill="1" applyBorder="1" applyAlignment="1">
      <alignment horizontal="left" vertical="center" wrapText="1"/>
    </xf>
    <xf numFmtId="3" fontId="6" fillId="0" borderId="11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left" vertical="center" wrapText="1"/>
    </xf>
    <xf numFmtId="0" fontId="3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5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/>
    </xf>
    <xf numFmtId="0" fontId="12" fillId="0" borderId="0" xfId="0" applyFont="1" applyAlignment="1">
      <alignment/>
    </xf>
    <xf numFmtId="0" fontId="6" fillId="0" borderId="0" xfId="0" applyFont="1" applyAlignment="1">
      <alignment horizontal="right"/>
    </xf>
    <xf numFmtId="0" fontId="13" fillId="0" borderId="0" xfId="0" applyFont="1" applyAlignment="1">
      <alignment/>
    </xf>
    <xf numFmtId="0" fontId="14" fillId="0" borderId="0" xfId="0" applyFont="1" applyBorder="1" applyAlignment="1">
      <alignment horizontal="center" vertical="center" wrapText="1"/>
    </xf>
    <xf numFmtId="0" fontId="15" fillId="0" borderId="0" xfId="0" applyFont="1" applyAlignment="1">
      <alignment/>
    </xf>
    <xf numFmtId="165" fontId="13" fillId="0" borderId="0" xfId="0" applyNumberFormat="1" applyFont="1" applyAlignment="1">
      <alignment horizontal="center"/>
    </xf>
    <xf numFmtId="168" fontId="16" fillId="0" borderId="0" xfId="42" applyNumberFormat="1" applyFont="1" applyAlignment="1">
      <alignment/>
    </xf>
    <xf numFmtId="168" fontId="0" fillId="0" borderId="0" xfId="42" applyNumberFormat="1" applyFont="1" applyAlignment="1">
      <alignment/>
    </xf>
    <xf numFmtId="168" fontId="16" fillId="0" borderId="0" xfId="42" applyNumberFormat="1" applyFont="1" applyAlignment="1">
      <alignment horizontal="right"/>
    </xf>
    <xf numFmtId="168" fontId="11" fillId="0" borderId="11" xfId="42" applyNumberFormat="1" applyFont="1" applyBorder="1" applyAlignment="1">
      <alignment horizontal="center" vertical="center"/>
    </xf>
    <xf numFmtId="168" fontId="11" fillId="0" borderId="11" xfId="42" applyNumberFormat="1" applyFont="1" applyBorder="1" applyAlignment="1">
      <alignment horizontal="center" vertical="center" wrapText="1"/>
    </xf>
    <xf numFmtId="168" fontId="16" fillId="0" borderId="11" xfId="42" applyNumberFormat="1" applyFont="1" applyBorder="1" applyAlignment="1">
      <alignment horizontal="center" vertical="center" wrapText="1"/>
    </xf>
    <xf numFmtId="168" fontId="11" fillId="0" borderId="0" xfId="42" applyNumberFormat="1" applyFont="1" applyAlignment="1">
      <alignment/>
    </xf>
    <xf numFmtId="168" fontId="16" fillId="0" borderId="11" xfId="42" applyNumberFormat="1" applyFont="1" applyBorder="1" applyAlignment="1">
      <alignment horizontal="center" vertical="center"/>
    </xf>
    <xf numFmtId="168" fontId="11" fillId="0" borderId="11" xfId="42" applyNumberFormat="1" applyFont="1" applyFill="1" applyBorder="1" applyAlignment="1">
      <alignment horizontal="center" vertical="center"/>
    </xf>
    <xf numFmtId="168" fontId="16" fillId="0" borderId="11" xfId="42" applyNumberFormat="1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9" fillId="0" borderId="0" xfId="0" applyFont="1" applyAlignment="1">
      <alignment/>
    </xf>
    <xf numFmtId="0" fontId="3" fillId="0" borderId="0" xfId="0" applyFont="1" applyAlignment="1">
      <alignment/>
    </xf>
    <xf numFmtId="0" fontId="16" fillId="0" borderId="11" xfId="0" applyFont="1" applyBorder="1" applyAlignment="1">
      <alignment/>
    </xf>
    <xf numFmtId="0" fontId="11" fillId="0" borderId="11" xfId="0" applyFont="1" applyBorder="1" applyAlignment="1">
      <alignment horizontal="center" vertical="center"/>
    </xf>
    <xf numFmtId="0" fontId="11" fillId="0" borderId="11" xfId="0" applyFont="1" applyBorder="1" applyAlignment="1">
      <alignment vertical="center"/>
    </xf>
    <xf numFmtId="0" fontId="16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left" vertical="center" wrapText="1"/>
    </xf>
    <xf numFmtId="3" fontId="6" fillId="0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9" fillId="0" borderId="0" xfId="0" applyFont="1" applyFill="1" applyBorder="1" applyAlignment="1">
      <alignment/>
    </xf>
    <xf numFmtId="169" fontId="2" fillId="0" borderId="11" xfId="61" applyNumberFormat="1" applyFont="1" applyBorder="1" applyAlignment="1">
      <alignment horizontal="center" vertical="center" wrapText="1"/>
      <protection/>
    </xf>
    <xf numFmtId="169" fontId="6" fillId="0" borderId="11" xfId="61" applyNumberFormat="1" applyFont="1" applyBorder="1" applyAlignment="1">
      <alignment horizontal="center" vertical="center" wrapText="1"/>
      <protection/>
    </xf>
    <xf numFmtId="170" fontId="65" fillId="33" borderId="11" xfId="63" applyNumberFormat="1" applyFont="1" applyFill="1" applyBorder="1" applyAlignment="1">
      <alignment horizontal="center" vertical="center" wrapText="1"/>
    </xf>
    <xf numFmtId="166" fontId="65" fillId="33" borderId="11" xfId="63" applyNumberFormat="1" applyFont="1" applyFill="1" applyBorder="1" applyAlignment="1">
      <alignment horizontal="center" vertical="center" wrapText="1"/>
    </xf>
    <xf numFmtId="170" fontId="65" fillId="33" borderId="16" xfId="63" applyNumberFormat="1" applyFont="1" applyFill="1" applyBorder="1" applyAlignment="1">
      <alignment vertical="center" wrapText="1"/>
    </xf>
    <xf numFmtId="166" fontId="61" fillId="33" borderId="11" xfId="63" applyNumberFormat="1" applyFont="1" applyFill="1" applyBorder="1" applyAlignment="1">
      <alignment horizontal="center" vertical="center" wrapText="1"/>
    </xf>
    <xf numFmtId="170" fontId="61" fillId="33" borderId="11" xfId="63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 wrapText="1"/>
    </xf>
    <xf numFmtId="166" fontId="0" fillId="0" borderId="11" xfId="63" applyNumberFormat="1" applyFont="1" applyBorder="1" applyAlignment="1">
      <alignment wrapText="1"/>
    </xf>
    <xf numFmtId="170" fontId="0" fillId="0" borderId="11" xfId="0" applyNumberFormat="1" applyBorder="1" applyAlignment="1">
      <alignment wrapText="1"/>
    </xf>
    <xf numFmtId="0" fontId="0" fillId="0" borderId="18" xfId="0" applyBorder="1" applyAlignment="1">
      <alignment wrapText="1"/>
    </xf>
    <xf numFmtId="166" fontId="0" fillId="0" borderId="19" xfId="63" applyNumberFormat="1" applyFont="1" applyBorder="1" applyAlignment="1">
      <alignment wrapText="1"/>
    </xf>
    <xf numFmtId="0" fontId="61" fillId="0" borderId="20" xfId="0" applyFont="1" applyBorder="1" applyAlignment="1">
      <alignment wrapText="1"/>
    </xf>
    <xf numFmtId="166" fontId="61" fillId="0" borderId="20" xfId="63" applyNumberFormat="1" applyFont="1" applyBorder="1" applyAlignment="1">
      <alignment wrapText="1"/>
    </xf>
    <xf numFmtId="166" fontId="0" fillId="0" borderId="0" xfId="63" applyNumberFormat="1" applyFont="1" applyAlignment="1">
      <alignment/>
    </xf>
    <xf numFmtId="0" fontId="0" fillId="0" borderId="11" xfId="0" applyFill="1" applyBorder="1" applyAlignment="1">
      <alignment wrapText="1"/>
    </xf>
    <xf numFmtId="166" fontId="0" fillId="0" borderId="11" xfId="63" applyNumberFormat="1" applyFont="1" applyBorder="1" applyAlignment="1">
      <alignment/>
    </xf>
    <xf numFmtId="0" fontId="39" fillId="0" borderId="11" xfId="0" applyFont="1" applyFill="1" applyBorder="1" applyAlignment="1">
      <alignment wrapText="1"/>
    </xf>
    <xf numFmtId="166" fontId="39" fillId="0" borderId="11" xfId="63" applyNumberFormat="1" applyFont="1" applyFill="1" applyBorder="1" applyAlignment="1">
      <alignment wrapText="1"/>
    </xf>
    <xf numFmtId="0" fontId="0" fillId="0" borderId="13" xfId="0" applyFill="1" applyBorder="1" applyAlignment="1">
      <alignment wrapText="1"/>
    </xf>
    <xf numFmtId="0" fontId="0" fillId="0" borderId="11" xfId="0" applyBorder="1" applyAlignment="1">
      <alignment wrapText="1"/>
    </xf>
    <xf numFmtId="166" fontId="0" fillId="0" borderId="14" xfId="63" applyNumberFormat="1" applyFont="1" applyBorder="1" applyAlignment="1">
      <alignment wrapText="1"/>
    </xf>
    <xf numFmtId="0" fontId="0" fillId="0" borderId="11" xfId="0" applyFont="1" applyBorder="1" applyAlignment="1">
      <alignment wrapText="1"/>
    </xf>
    <xf numFmtId="166" fontId="0" fillId="0" borderId="14" xfId="63" applyNumberFormat="1" applyFont="1" applyBorder="1" applyAlignment="1">
      <alignment/>
    </xf>
    <xf numFmtId="0" fontId="0" fillId="0" borderId="11" xfId="0" applyBorder="1" applyAlignment="1">
      <alignment/>
    </xf>
    <xf numFmtId="0" fontId="39" fillId="0" borderId="11" xfId="0" applyFont="1" applyBorder="1" applyAlignment="1">
      <alignment/>
    </xf>
    <xf numFmtId="166" fontId="0" fillId="0" borderId="0" xfId="0" applyNumberFormat="1" applyAlignment="1">
      <alignment/>
    </xf>
    <xf numFmtId="0" fontId="66" fillId="0" borderId="11" xfId="0" applyFont="1" applyFill="1" applyBorder="1" applyAlignment="1">
      <alignment wrapText="1"/>
    </xf>
    <xf numFmtId="166" fontId="66" fillId="0" borderId="11" xfId="63" applyNumberFormat="1" applyFont="1" applyBorder="1" applyAlignment="1">
      <alignment/>
    </xf>
    <xf numFmtId="170" fontId="0" fillId="0" borderId="13" xfId="0" applyNumberFormat="1" applyFill="1" applyBorder="1" applyAlignment="1">
      <alignment wrapText="1"/>
    </xf>
    <xf numFmtId="166" fontId="0" fillId="0" borderId="13" xfId="63" applyNumberFormat="1" applyFont="1" applyFill="1" applyBorder="1" applyAlignment="1">
      <alignment wrapText="1"/>
    </xf>
    <xf numFmtId="170" fontId="0" fillId="0" borderId="0" xfId="0" applyNumberFormat="1" applyAlignment="1">
      <alignment wrapText="1"/>
    </xf>
    <xf numFmtId="166" fontId="0" fillId="0" borderId="0" xfId="63" applyNumberFormat="1" applyFont="1" applyAlignment="1">
      <alignment wrapText="1"/>
    </xf>
    <xf numFmtId="0" fontId="0" fillId="0" borderId="0" xfId="0" applyAlignment="1">
      <alignment wrapText="1"/>
    </xf>
    <xf numFmtId="0" fontId="0" fillId="0" borderId="21" xfId="0" applyBorder="1" applyAlignment="1">
      <alignment wrapText="1"/>
    </xf>
    <xf numFmtId="166" fontId="0" fillId="0" borderId="22" xfId="63" applyNumberFormat="1" applyFont="1" applyBorder="1" applyAlignment="1">
      <alignment wrapText="1"/>
    </xf>
    <xf numFmtId="166" fontId="0" fillId="0" borderId="11" xfId="63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66" fontId="67" fillId="0" borderId="0" xfId="0" applyNumberFormat="1" applyFont="1" applyAlignment="1">
      <alignment/>
    </xf>
    <xf numFmtId="0" fontId="0" fillId="0" borderId="11" xfId="0" applyFill="1" applyBorder="1" applyAlignment="1">
      <alignment/>
    </xf>
    <xf numFmtId="166" fontId="0" fillId="0" borderId="11" xfId="63" applyNumberFormat="1" applyFont="1" applyFill="1" applyBorder="1" applyAlignment="1">
      <alignment wrapText="1"/>
    </xf>
    <xf numFmtId="166" fontId="68" fillId="0" borderId="0" xfId="0" applyNumberFormat="1" applyFont="1" applyAlignment="1">
      <alignment/>
    </xf>
    <xf numFmtId="49" fontId="11" fillId="0" borderId="11" xfId="0" applyNumberFormat="1" applyFont="1" applyBorder="1" applyAlignment="1">
      <alignment horizontal="center" vertical="center"/>
    </xf>
    <xf numFmtId="164" fontId="11" fillId="0" borderId="11" xfId="61" applyFont="1" applyBorder="1" applyAlignment="1">
      <alignment horizontal="left" vertical="center" wrapText="1"/>
      <protection/>
    </xf>
    <xf numFmtId="164" fontId="11" fillId="0" borderId="11" xfId="61" applyNumberFormat="1" applyFont="1" applyBorder="1" applyAlignment="1">
      <alignment horizontal="center" vertical="center" wrapText="1"/>
      <protection/>
    </xf>
    <xf numFmtId="49" fontId="16" fillId="0" borderId="11" xfId="0" applyNumberFormat="1" applyFont="1" applyBorder="1" applyAlignment="1">
      <alignment horizontal="center" vertical="center"/>
    </xf>
    <xf numFmtId="164" fontId="16" fillId="0" borderId="11" xfId="61" applyFont="1" applyBorder="1" applyAlignment="1">
      <alignment horizontal="left" vertical="center" wrapText="1"/>
      <protection/>
    </xf>
    <xf numFmtId="164" fontId="16" fillId="0" borderId="11" xfId="61" applyNumberFormat="1" applyFont="1" applyBorder="1" applyAlignment="1">
      <alignment horizontal="center" vertical="center" wrapText="1"/>
      <protection/>
    </xf>
    <xf numFmtId="0" fontId="16" fillId="0" borderId="11" xfId="0" applyFont="1" applyFill="1" applyBorder="1" applyAlignment="1">
      <alignment horizontal="left" vertical="center" wrapText="1"/>
    </xf>
    <xf numFmtId="3" fontId="16" fillId="0" borderId="11" xfId="0" applyNumberFormat="1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left" vertical="center" wrapText="1"/>
    </xf>
    <xf numFmtId="3" fontId="11" fillId="0" borderId="11" xfId="0" applyNumberFormat="1" applyFont="1" applyFill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/>
    </xf>
    <xf numFmtId="164" fontId="11" fillId="0" borderId="11" xfId="61" applyFont="1" applyBorder="1" applyAlignment="1">
      <alignment horizontal="center" vertical="center" wrapText="1"/>
      <protection/>
    </xf>
    <xf numFmtId="0" fontId="16" fillId="0" borderId="11" xfId="0" applyFont="1" applyBorder="1" applyAlignment="1">
      <alignment horizontal="center"/>
    </xf>
    <xf numFmtId="168" fontId="69" fillId="0" borderId="0" xfId="42" applyNumberFormat="1" applyFont="1" applyAlignment="1">
      <alignment/>
    </xf>
    <xf numFmtId="0" fontId="11" fillId="0" borderId="23" xfId="0" applyFont="1" applyFill="1" applyBorder="1" applyAlignment="1">
      <alignment horizontal="center" vertical="center" wrapText="1" shrinkToFit="1"/>
    </xf>
    <xf numFmtId="168" fontId="69" fillId="0" borderId="11" xfId="42" applyNumberFormat="1" applyFont="1" applyBorder="1" applyAlignment="1">
      <alignment/>
    </xf>
    <xf numFmtId="0" fontId="11" fillId="0" borderId="22" xfId="0" applyFont="1" applyBorder="1" applyAlignment="1">
      <alignment horizontal="center" vertical="center"/>
    </xf>
    <xf numFmtId="164" fontId="11" fillId="0" borderId="22" xfId="61" applyFont="1" applyBorder="1" applyAlignment="1">
      <alignment horizontal="center" vertical="center" wrapText="1"/>
      <protection/>
    </xf>
    <xf numFmtId="0" fontId="16" fillId="0" borderId="15" xfId="0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2" fillId="0" borderId="11" xfId="0" applyFont="1" applyBorder="1" applyAlignment="1">
      <alignment horizontal="left" wrapText="1"/>
    </xf>
    <xf numFmtId="0" fontId="0" fillId="0" borderId="11" xfId="0" applyBorder="1" applyAlignment="1">
      <alignment horizontal="center" wrapText="1"/>
    </xf>
    <xf numFmtId="0" fontId="2" fillId="0" borderId="11" xfId="0" applyFont="1" applyBorder="1" applyAlignment="1">
      <alignment wrapText="1"/>
    </xf>
    <xf numFmtId="0" fontId="61" fillId="0" borderId="11" xfId="0" applyFont="1" applyBorder="1" applyAlignment="1">
      <alignment wrapText="1"/>
    </xf>
    <xf numFmtId="0" fontId="61" fillId="0" borderId="11" xfId="0" applyFont="1" applyBorder="1" applyAlignment="1">
      <alignment horizontal="center" wrapText="1"/>
    </xf>
    <xf numFmtId="0" fontId="17" fillId="0" borderId="24" xfId="0" applyFont="1" applyBorder="1" applyAlignment="1">
      <alignment wrapText="1"/>
    </xf>
    <xf numFmtId="0" fontId="2" fillId="0" borderId="22" xfId="0" applyFont="1" applyBorder="1" applyAlignment="1">
      <alignment wrapText="1"/>
    </xf>
    <xf numFmtId="168" fontId="2" fillId="0" borderId="22" xfId="42" applyNumberFormat="1" applyFont="1" applyBorder="1" applyAlignment="1">
      <alignment wrapText="1"/>
    </xf>
    <xf numFmtId="168" fontId="2" fillId="0" borderId="11" xfId="42" applyNumberFormat="1" applyFont="1" applyBorder="1" applyAlignment="1">
      <alignment wrapText="1"/>
    </xf>
    <xf numFmtId="0" fontId="6" fillId="0" borderId="25" xfId="0" applyFont="1" applyBorder="1" applyAlignment="1">
      <alignment wrapText="1"/>
    </xf>
    <xf numFmtId="168" fontId="6" fillId="0" borderId="25" xfId="42" applyNumberFormat="1" applyFont="1" applyBorder="1" applyAlignment="1">
      <alignment wrapText="1"/>
    </xf>
    <xf numFmtId="0" fontId="6" fillId="0" borderId="26" xfId="0" applyFont="1" applyBorder="1" applyAlignment="1">
      <alignment wrapText="1"/>
    </xf>
    <xf numFmtId="168" fontId="6" fillId="0" borderId="26" xfId="42" applyNumberFormat="1" applyFont="1" applyBorder="1" applyAlignment="1">
      <alignment wrapText="1"/>
    </xf>
    <xf numFmtId="0" fontId="19" fillId="0" borderId="27" xfId="0" applyFont="1" applyBorder="1" applyAlignment="1">
      <alignment wrapText="1"/>
    </xf>
    <xf numFmtId="168" fontId="19" fillId="0" borderId="27" xfId="42" applyNumberFormat="1" applyFont="1" applyBorder="1" applyAlignment="1">
      <alignment wrapText="1"/>
    </xf>
    <xf numFmtId="0" fontId="19" fillId="0" borderId="20" xfId="0" applyFont="1" applyBorder="1" applyAlignment="1">
      <alignment wrapText="1"/>
    </xf>
    <xf numFmtId="0" fontId="2" fillId="0" borderId="11" xfId="59" applyBorder="1" applyAlignment="1">
      <alignment horizontal="center" wrapText="1"/>
      <protection/>
    </xf>
    <xf numFmtId="0" fontId="2" fillId="0" borderId="0" xfId="59" applyAlignment="1">
      <alignment horizontal="center" wrapText="1"/>
      <protection/>
    </xf>
    <xf numFmtId="0" fontId="16" fillId="0" borderId="11" xfId="59" applyFont="1" applyBorder="1" applyAlignment="1">
      <alignment horizontal="center" wrapText="1"/>
      <protection/>
    </xf>
    <xf numFmtId="0" fontId="6" fillId="0" borderId="11" xfId="59" applyFont="1" applyBorder="1" applyAlignment="1">
      <alignment horizontal="center" wrapText="1"/>
      <protection/>
    </xf>
    <xf numFmtId="0" fontId="2" fillId="0" borderId="0" xfId="59" applyAlignment="1">
      <alignment wrapText="1"/>
      <protection/>
    </xf>
    <xf numFmtId="0" fontId="8" fillId="0" borderId="0" xfId="59" applyFont="1" applyAlignment="1">
      <alignment horizontal="right" wrapText="1"/>
      <protection/>
    </xf>
    <xf numFmtId="3" fontId="2" fillId="0" borderId="11" xfId="59" applyNumberFormat="1" applyBorder="1" applyAlignment="1">
      <alignment horizontal="center" wrapText="1"/>
      <protection/>
    </xf>
    <xf numFmtId="168" fontId="70" fillId="0" borderId="0" xfId="42" applyNumberFormat="1" applyFont="1" applyAlignment="1">
      <alignment/>
    </xf>
    <xf numFmtId="168" fontId="6" fillId="0" borderId="11" xfId="40" applyNumberFormat="1" applyFont="1" applyBorder="1" applyAlignment="1">
      <alignment horizontal="center" vertical="center" wrapText="1"/>
    </xf>
    <xf numFmtId="168" fontId="9" fillId="0" borderId="11" xfId="40" applyNumberFormat="1" applyFont="1" applyBorder="1" applyAlignment="1">
      <alignment horizontal="center" vertical="center"/>
    </xf>
    <xf numFmtId="168" fontId="6" fillId="0" borderId="11" xfId="40" applyNumberFormat="1" applyFont="1" applyBorder="1" applyAlignment="1">
      <alignment horizontal="left" vertical="center" wrapText="1"/>
    </xf>
    <xf numFmtId="168" fontId="2" fillId="0" borderId="11" xfId="40" applyNumberFormat="1" applyFont="1" applyBorder="1" applyAlignment="1">
      <alignment horizontal="center" vertical="center" wrapText="1"/>
    </xf>
    <xf numFmtId="168" fontId="6" fillId="0" borderId="11" xfId="40" applyNumberFormat="1" applyFont="1" applyFill="1" applyBorder="1" applyAlignment="1">
      <alignment horizontal="left" vertical="center" wrapText="1"/>
    </xf>
    <xf numFmtId="168" fontId="3" fillId="0" borderId="15" xfId="40" applyNumberFormat="1" applyFont="1" applyBorder="1" applyAlignment="1">
      <alignment horizontal="center" vertical="center"/>
    </xf>
    <xf numFmtId="168" fontId="3" fillId="0" borderId="11" xfId="40" applyNumberFormat="1" applyFont="1" applyBorder="1" applyAlignment="1">
      <alignment horizontal="center"/>
    </xf>
    <xf numFmtId="171" fontId="2" fillId="0" borderId="11" xfId="40" applyNumberFormat="1" applyFont="1" applyBorder="1" applyAlignment="1">
      <alignment horizontal="center" vertical="center" wrapText="1"/>
    </xf>
    <xf numFmtId="171" fontId="3" fillId="0" borderId="11" xfId="40" applyNumberFormat="1" applyFont="1" applyBorder="1" applyAlignment="1">
      <alignment horizontal="center" vertical="center"/>
    </xf>
    <xf numFmtId="171" fontId="2" fillId="0" borderId="11" xfId="40" applyNumberFormat="1" applyFont="1" applyFill="1" applyBorder="1" applyAlignment="1">
      <alignment horizontal="left" vertical="center" wrapText="1"/>
    </xf>
    <xf numFmtId="171" fontId="6" fillId="0" borderId="11" xfId="40" applyNumberFormat="1" applyFont="1" applyBorder="1" applyAlignment="1">
      <alignment horizontal="center" vertical="center" wrapText="1"/>
    </xf>
    <xf numFmtId="171" fontId="9" fillId="0" borderId="11" xfId="40" applyNumberFormat="1" applyFont="1" applyBorder="1" applyAlignment="1">
      <alignment horizontal="center" vertical="center"/>
    </xf>
    <xf numFmtId="171" fontId="6" fillId="0" borderId="11" xfId="40" applyNumberFormat="1" applyFont="1" applyFill="1" applyBorder="1" applyAlignment="1">
      <alignment horizontal="left" vertical="center" wrapText="1"/>
    </xf>
    <xf numFmtId="168" fontId="2" fillId="0" borderId="11" xfId="40" applyNumberFormat="1" applyFont="1" applyBorder="1" applyAlignment="1">
      <alignment horizontal="right" wrapText="1"/>
    </xf>
    <xf numFmtId="168" fontId="61" fillId="0" borderId="11" xfId="40" applyNumberFormat="1" applyFont="1" applyBorder="1" applyAlignment="1">
      <alignment horizontal="right" wrapText="1"/>
    </xf>
    <xf numFmtId="0" fontId="71" fillId="33" borderId="11" xfId="0" applyFont="1" applyFill="1" applyBorder="1" applyAlignment="1">
      <alignment horizontal="center" vertical="center" wrapText="1"/>
    </xf>
    <xf numFmtId="170" fontId="72" fillId="33" borderId="16" xfId="0" applyNumberFormat="1" applyFont="1" applyFill="1" applyBorder="1" applyAlignment="1">
      <alignment horizontal="center" vertical="center" wrapText="1"/>
    </xf>
    <xf numFmtId="170" fontId="72" fillId="33" borderId="14" xfId="0" applyNumberFormat="1" applyFont="1" applyFill="1" applyBorder="1" applyAlignment="1">
      <alignment horizontal="center" vertical="center" wrapText="1"/>
    </xf>
    <xf numFmtId="170" fontId="71" fillId="33" borderId="16" xfId="0" applyNumberFormat="1" applyFont="1" applyFill="1" applyBorder="1" applyAlignment="1">
      <alignment horizontal="center" vertical="center" wrapText="1"/>
    </xf>
    <xf numFmtId="170" fontId="71" fillId="33" borderId="14" xfId="0" applyNumberFormat="1" applyFont="1" applyFill="1" applyBorder="1" applyAlignment="1">
      <alignment horizontal="center" vertical="center" wrapText="1"/>
    </xf>
    <xf numFmtId="166" fontId="72" fillId="33" borderId="16" xfId="63" applyNumberFormat="1" applyFont="1" applyFill="1" applyBorder="1" applyAlignment="1">
      <alignment horizontal="center" vertical="center" wrapText="1"/>
    </xf>
    <xf numFmtId="166" fontId="72" fillId="33" borderId="14" xfId="63" applyNumberFormat="1" applyFont="1" applyFill="1" applyBorder="1" applyAlignment="1">
      <alignment horizontal="center" vertical="center" wrapText="1"/>
    </xf>
    <xf numFmtId="170" fontId="72" fillId="33" borderId="11" xfId="0" applyNumberFormat="1" applyFont="1" applyFill="1" applyBorder="1" applyAlignment="1">
      <alignment horizontal="center" vertical="center" wrapText="1"/>
    </xf>
    <xf numFmtId="170" fontId="71" fillId="33" borderId="11" xfId="0" applyNumberFormat="1" applyFont="1" applyFill="1" applyBorder="1" applyAlignment="1">
      <alignment horizontal="center" vertical="center" wrapText="1"/>
    </xf>
    <xf numFmtId="166" fontId="72" fillId="33" borderId="11" xfId="63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168" fontId="6" fillId="0" borderId="0" xfId="42" applyNumberFormat="1" applyFont="1" applyAlignment="1">
      <alignment horizontal="center"/>
    </xf>
    <xf numFmtId="0" fontId="6" fillId="0" borderId="0" xfId="0" applyFont="1" applyAlignment="1">
      <alignment horizontal="center" wrapText="1"/>
    </xf>
    <xf numFmtId="0" fontId="6" fillId="0" borderId="0" xfId="59" applyFont="1" applyAlignment="1">
      <alignment horizontal="center" wrapText="1"/>
      <protection/>
    </xf>
    <xf numFmtId="0" fontId="6" fillId="0" borderId="11" xfId="0" applyFont="1" applyBorder="1" applyAlignment="1">
      <alignment horizontal="right" wrapText="1"/>
    </xf>
    <xf numFmtId="0" fontId="2" fillId="0" borderId="11" xfId="0" applyFont="1" applyFill="1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171" fontId="18" fillId="0" borderId="13" xfId="63" applyNumberFormat="1" applyFont="1" applyBorder="1" applyAlignment="1">
      <alignment horizontal="right" vertical="top" wrapText="1"/>
    </xf>
    <xf numFmtId="171" fontId="18" fillId="0" borderId="28" xfId="63" applyNumberFormat="1" applyFont="1" applyBorder="1" applyAlignment="1">
      <alignment horizontal="right" vertical="top" wrapText="1"/>
    </xf>
    <xf numFmtId="0" fontId="0" fillId="0" borderId="28" xfId="0" applyBorder="1" applyAlignment="1">
      <alignment horizontal="center" vertical="top" wrapText="1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168" fontId="6" fillId="0" borderId="0" xfId="42" applyNumberFormat="1" applyFont="1" applyAlignment="1">
      <alignment horizontal="right"/>
    </xf>
    <xf numFmtId="0" fontId="6" fillId="0" borderId="0" xfId="59" applyFont="1" applyAlignment="1">
      <alignment horizontal="right" wrapText="1"/>
      <protection/>
    </xf>
    <xf numFmtId="0" fontId="6" fillId="0" borderId="29" xfId="0" applyFont="1" applyBorder="1" applyAlignment="1">
      <alignment horizontal="right" wrapText="1"/>
    </xf>
    <xf numFmtId="0" fontId="6" fillId="0" borderId="0" xfId="0" applyFont="1" applyBorder="1" applyAlignment="1">
      <alignment horizontal="right" wrapText="1"/>
    </xf>
  </cellXfs>
  <cellStyles count="56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Ezres 3" xfId="43"/>
    <cellStyle name="Ezres 4" xfId="44"/>
    <cellStyle name="Figyelmeztetés" xfId="45"/>
    <cellStyle name="Hyperlink" xfId="46"/>
    <cellStyle name="Hivatkozott cella" xfId="47"/>
    <cellStyle name="Jegyzet" xfId="48"/>
    <cellStyle name="Jelölőszín 1" xfId="49"/>
    <cellStyle name="Jelölőszín 2" xfId="50"/>
    <cellStyle name="Jelölőszín 3" xfId="51"/>
    <cellStyle name="Jelölőszín 4" xfId="52"/>
    <cellStyle name="Jelölőszín 5" xfId="53"/>
    <cellStyle name="Jelölőszín 6" xfId="54"/>
    <cellStyle name="Jó" xfId="55"/>
    <cellStyle name="Kimenet" xfId="56"/>
    <cellStyle name="Followed Hyperlink" xfId="57"/>
    <cellStyle name="Magyarázó szöveg" xfId="58"/>
    <cellStyle name="Normál 2" xfId="59"/>
    <cellStyle name="Normál 3" xfId="60"/>
    <cellStyle name="Normál_MERLEG.XLS" xfId="61"/>
    <cellStyle name="Összesen" xfId="62"/>
    <cellStyle name="Currency" xfId="63"/>
    <cellStyle name="Currency [0]" xfId="64"/>
    <cellStyle name="Pénznem 2" xfId="65"/>
    <cellStyle name="Rossz" xfId="66"/>
    <cellStyle name="Semleges" xfId="67"/>
    <cellStyle name="Számítás" xfId="68"/>
    <cellStyle name="Percen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korossyildiko\AppData\Local\Microsoft\Windows\INetCache\Content.Outlook\I1NLY748\Eger&#225;g%20k&#246;lts&#233;gvet&#233;s%202019_terv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öltségvetés excel"/>
      <sheetName val="Konyha"/>
      <sheetName val="Óvoda"/>
      <sheetName val="Foglalkoztatottak"/>
    </sheetNames>
    <sheetDataSet>
      <sheetData sheetId="0">
        <row r="5">
          <cell r="B5">
            <v>26877717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5"/>
  <sheetViews>
    <sheetView zoomScalePageLayoutView="0" workbookViewId="0" topLeftCell="A1">
      <selection activeCell="B15" sqref="B15"/>
    </sheetView>
  </sheetViews>
  <sheetFormatPr defaultColWidth="9.140625" defaultRowHeight="15"/>
  <cols>
    <col min="1" max="1" width="39.7109375" style="0" customWidth="1"/>
    <col min="2" max="2" width="20.00390625" style="75" customWidth="1"/>
    <col min="3" max="3" width="14.8515625" style="0" customWidth="1"/>
    <col min="4" max="4" width="14.7109375" style="0" customWidth="1"/>
    <col min="5" max="5" width="35.140625" style="92" customWidth="1"/>
    <col min="6" max="6" width="20.140625" style="93" customWidth="1"/>
    <col min="7" max="7" width="18.140625" style="0" bestFit="1" customWidth="1"/>
  </cols>
  <sheetData>
    <row r="1" spans="1:6" ht="21">
      <c r="A1" s="163" t="s">
        <v>85</v>
      </c>
      <c r="B1" s="163"/>
      <c r="C1" s="164" t="s">
        <v>86</v>
      </c>
      <c r="D1" s="165"/>
      <c r="E1" s="166" t="s">
        <v>87</v>
      </c>
      <c r="F1" s="167"/>
    </row>
    <row r="2" spans="1:6" ht="21">
      <c r="A2" s="63" t="s">
        <v>88</v>
      </c>
      <c r="B2" s="64">
        <f>B10+SUM(B12:B15)+SUM(B17:B32)</f>
        <v>202401396</v>
      </c>
      <c r="C2" s="168">
        <f>B2-F2</f>
        <v>0</v>
      </c>
      <c r="D2" s="169"/>
      <c r="E2" s="65" t="s">
        <v>89</v>
      </c>
      <c r="F2" s="64">
        <f>SUM(F4:F102)</f>
        <v>202401396</v>
      </c>
    </row>
    <row r="3" spans="1:6" ht="15">
      <c r="A3" s="66" t="s">
        <v>90</v>
      </c>
      <c r="B3" s="66" t="s">
        <v>91</v>
      </c>
      <c r="E3" s="67" t="s">
        <v>92</v>
      </c>
      <c r="F3" s="66" t="s">
        <v>93</v>
      </c>
    </row>
    <row r="4" spans="1:6" ht="30">
      <c r="A4" s="68" t="s">
        <v>94</v>
      </c>
      <c r="B4" s="69">
        <v>17894493</v>
      </c>
      <c r="E4" s="70" t="s">
        <v>220</v>
      </c>
      <c r="F4" s="69">
        <v>38247263</v>
      </c>
    </row>
    <row r="5" spans="1:6" ht="15">
      <c r="A5" s="68" t="s">
        <v>95</v>
      </c>
      <c r="B5" s="69">
        <v>26877717</v>
      </c>
      <c r="E5" s="70" t="s">
        <v>96</v>
      </c>
      <c r="F5" s="69">
        <v>300000</v>
      </c>
    </row>
    <row r="6" spans="1:6" ht="15">
      <c r="A6" s="68" t="s">
        <v>97</v>
      </c>
      <c r="B6" s="69">
        <v>6395562</v>
      </c>
      <c r="E6" s="70" t="s">
        <v>98</v>
      </c>
      <c r="F6" s="69">
        <v>250000</v>
      </c>
    </row>
    <row r="7" spans="1:6" ht="30">
      <c r="A7" s="71" t="s">
        <v>99</v>
      </c>
      <c r="B7" s="72">
        <v>17950591</v>
      </c>
      <c r="E7" s="70" t="s">
        <v>219</v>
      </c>
      <c r="F7" s="69">
        <v>6996649</v>
      </c>
    </row>
    <row r="8" spans="1:6" ht="15">
      <c r="A8" s="71" t="s">
        <v>101</v>
      </c>
      <c r="B8" s="72">
        <v>193800</v>
      </c>
      <c r="E8" s="70" t="s">
        <v>100</v>
      </c>
      <c r="F8" s="69">
        <v>300000</v>
      </c>
    </row>
    <row r="9" spans="1:6" ht="15.75" thickBot="1">
      <c r="A9" s="71" t="s">
        <v>103</v>
      </c>
      <c r="B9" s="72">
        <v>1800000</v>
      </c>
      <c r="E9" s="70" t="s">
        <v>102</v>
      </c>
      <c r="F9" s="69">
        <v>300000</v>
      </c>
    </row>
    <row r="10" spans="1:6" ht="15.75" thickTop="1">
      <c r="A10" s="73" t="s">
        <v>105</v>
      </c>
      <c r="B10" s="74">
        <f>SUM(B4:B9)</f>
        <v>71112163</v>
      </c>
      <c r="E10" s="70" t="s">
        <v>104</v>
      </c>
      <c r="F10" s="69">
        <v>2000000</v>
      </c>
    </row>
    <row r="11" spans="1:6" ht="15">
      <c r="A11" s="66" t="s">
        <v>218</v>
      </c>
      <c r="B11" s="66" t="s">
        <v>194</v>
      </c>
      <c r="E11" s="70" t="s">
        <v>106</v>
      </c>
      <c r="F11" s="69">
        <v>500000</v>
      </c>
    </row>
    <row r="12" spans="1:6" ht="30">
      <c r="A12" s="83" t="s">
        <v>128</v>
      </c>
      <c r="B12" s="84">
        <v>2568625</v>
      </c>
      <c r="E12" s="70" t="s">
        <v>107</v>
      </c>
      <c r="F12" s="69">
        <v>300000</v>
      </c>
    </row>
    <row r="13" spans="1:6" ht="15">
      <c r="A13" s="83" t="s">
        <v>130</v>
      </c>
      <c r="B13" s="69">
        <v>23780300</v>
      </c>
      <c r="E13" s="70" t="s">
        <v>109</v>
      </c>
      <c r="F13" s="69">
        <v>400000</v>
      </c>
    </row>
    <row r="14" spans="1:6" ht="15">
      <c r="A14" s="83" t="s">
        <v>132</v>
      </c>
      <c r="B14" s="69">
        <v>291000</v>
      </c>
      <c r="E14" s="70" t="s">
        <v>110</v>
      </c>
      <c r="F14" s="69">
        <v>240000</v>
      </c>
    </row>
    <row r="15" spans="1:6" ht="15">
      <c r="A15" s="86" t="s">
        <v>139</v>
      </c>
      <c r="B15" s="77">
        <v>54000000</v>
      </c>
      <c r="E15" s="70" t="s">
        <v>112</v>
      </c>
      <c r="F15" s="69">
        <v>1400000</v>
      </c>
    </row>
    <row r="16" spans="1:6" ht="15">
      <c r="A16" s="66" t="s">
        <v>217</v>
      </c>
      <c r="B16" s="66" t="s">
        <v>108</v>
      </c>
      <c r="E16" s="70" t="s">
        <v>114</v>
      </c>
      <c r="F16" s="69">
        <v>500000</v>
      </c>
    </row>
    <row r="17" spans="1:6" ht="15">
      <c r="A17" s="76" t="s">
        <v>5</v>
      </c>
      <c r="B17" s="77">
        <v>9668755</v>
      </c>
      <c r="E17" s="70" t="s">
        <v>115</v>
      </c>
      <c r="F17" s="69">
        <v>500000</v>
      </c>
    </row>
    <row r="18" spans="1:6" ht="15">
      <c r="A18" s="76" t="s">
        <v>111</v>
      </c>
      <c r="B18" s="77">
        <v>1821200</v>
      </c>
      <c r="E18" s="70" t="s">
        <v>117</v>
      </c>
      <c r="F18" s="69">
        <v>1032000</v>
      </c>
    </row>
    <row r="19" spans="1:6" ht="15">
      <c r="A19" s="76" t="s">
        <v>113</v>
      </c>
      <c r="B19" s="77">
        <v>2448143</v>
      </c>
      <c r="E19" s="70" t="s">
        <v>119</v>
      </c>
      <c r="F19" s="69">
        <v>4500000</v>
      </c>
    </row>
    <row r="20" spans="1:6" ht="30">
      <c r="A20" s="76" t="s">
        <v>8</v>
      </c>
      <c r="B20" s="77">
        <v>38213</v>
      </c>
      <c r="E20" s="70" t="s">
        <v>121</v>
      </c>
      <c r="F20" s="69">
        <v>520000</v>
      </c>
    </row>
    <row r="21" spans="1:6" ht="15">
      <c r="A21" s="78" t="s">
        <v>116</v>
      </c>
      <c r="B21" s="79">
        <v>2630000</v>
      </c>
      <c r="E21" s="70" t="s">
        <v>123</v>
      </c>
      <c r="F21" s="69">
        <v>400000</v>
      </c>
    </row>
    <row r="22" spans="1:6" ht="15">
      <c r="A22" s="80" t="s">
        <v>118</v>
      </c>
      <c r="B22" s="69">
        <v>10000000</v>
      </c>
      <c r="E22" s="70" t="s">
        <v>125</v>
      </c>
      <c r="F22" s="69">
        <v>5000000</v>
      </c>
    </row>
    <row r="23" spans="1:6" ht="30">
      <c r="A23" s="81" t="s">
        <v>120</v>
      </c>
      <c r="B23" s="69">
        <v>2727000</v>
      </c>
      <c r="E23" s="70" t="s">
        <v>127</v>
      </c>
      <c r="F23" s="69">
        <f>B8</f>
        <v>193800</v>
      </c>
    </row>
    <row r="24" spans="1:6" ht="15">
      <c r="A24" s="81" t="s">
        <v>122</v>
      </c>
      <c r="B24" s="69">
        <v>500000</v>
      </c>
      <c r="E24" s="70" t="s">
        <v>129</v>
      </c>
      <c r="F24" s="69">
        <v>50000</v>
      </c>
    </row>
    <row r="25" spans="1:6" ht="15">
      <c r="A25" s="81" t="s">
        <v>124</v>
      </c>
      <c r="B25" s="69">
        <v>150100</v>
      </c>
      <c r="E25" s="70" t="s">
        <v>131</v>
      </c>
      <c r="F25" s="69">
        <v>1070000</v>
      </c>
    </row>
    <row r="26" spans="1:6" ht="15">
      <c r="A26" s="81" t="s">
        <v>126</v>
      </c>
      <c r="B26" s="82">
        <v>439497</v>
      </c>
      <c r="E26" s="70" t="s">
        <v>133</v>
      </c>
      <c r="F26" s="69">
        <v>1000000</v>
      </c>
    </row>
    <row r="27" spans="1:6" ht="30">
      <c r="A27" s="85" t="s">
        <v>134</v>
      </c>
      <c r="B27" s="77">
        <v>420000</v>
      </c>
      <c r="E27" s="81" t="s">
        <v>120</v>
      </c>
      <c r="F27" s="69">
        <v>2727000</v>
      </c>
    </row>
    <row r="28" spans="1:6" ht="15">
      <c r="A28" s="85" t="s">
        <v>135</v>
      </c>
      <c r="B28" s="77">
        <v>10000</v>
      </c>
      <c r="E28" s="70" t="s">
        <v>136</v>
      </c>
      <c r="F28" s="69">
        <v>400000</v>
      </c>
    </row>
    <row r="29" spans="1:6" ht="15">
      <c r="A29" s="85" t="s">
        <v>137</v>
      </c>
      <c r="B29" s="77">
        <v>515697</v>
      </c>
      <c r="C29" s="87"/>
      <c r="E29" s="70" t="s">
        <v>138</v>
      </c>
      <c r="F29" s="69">
        <v>107700</v>
      </c>
    </row>
    <row r="30" spans="5:6" ht="15">
      <c r="E30" s="70" t="s">
        <v>140</v>
      </c>
      <c r="F30" s="69">
        <v>1000000</v>
      </c>
    </row>
    <row r="31" spans="1:6" ht="15">
      <c r="A31" s="85"/>
      <c r="B31" s="85"/>
      <c r="E31" s="70" t="s">
        <v>141</v>
      </c>
      <c r="F31" s="69">
        <v>900000</v>
      </c>
    </row>
    <row r="32" spans="1:6" ht="15">
      <c r="A32" s="85" t="s">
        <v>142</v>
      </c>
      <c r="B32" s="77">
        <v>19280703</v>
      </c>
      <c r="E32" s="70" t="s">
        <v>143</v>
      </c>
      <c r="F32" s="69">
        <v>400000</v>
      </c>
    </row>
    <row r="33" spans="1:6" ht="15">
      <c r="A33" s="76" t="s">
        <v>144</v>
      </c>
      <c r="B33" s="77">
        <f>SUM(B34:B44)</f>
        <v>18978632</v>
      </c>
      <c r="E33" s="70" t="s">
        <v>145</v>
      </c>
      <c r="F33" s="69">
        <v>400000</v>
      </c>
    </row>
    <row r="34" spans="1:6" ht="15">
      <c r="A34" s="88" t="s">
        <v>146</v>
      </c>
      <c r="B34" s="89">
        <v>6777104</v>
      </c>
      <c r="E34" s="90" t="s">
        <v>147</v>
      </c>
      <c r="F34" s="91">
        <v>200000</v>
      </c>
    </row>
    <row r="35" spans="1:6" ht="15">
      <c r="A35" s="88" t="s">
        <v>113</v>
      </c>
      <c r="B35" s="89">
        <v>54571</v>
      </c>
      <c r="E35" s="70" t="s">
        <v>148</v>
      </c>
      <c r="F35" s="69">
        <v>200000</v>
      </c>
    </row>
    <row r="36" spans="1:6" ht="15">
      <c r="A36" s="88" t="s">
        <v>149</v>
      </c>
      <c r="B36" s="89">
        <v>6227294</v>
      </c>
      <c r="E36" s="90" t="s">
        <v>150</v>
      </c>
      <c r="F36" s="91">
        <v>50000</v>
      </c>
    </row>
    <row r="37" spans="1:6" ht="15">
      <c r="A37" s="88" t="s">
        <v>151</v>
      </c>
      <c r="B37" s="89">
        <v>589790</v>
      </c>
      <c r="E37" s="70" t="s">
        <v>152</v>
      </c>
      <c r="F37" s="69">
        <v>1300000</v>
      </c>
    </row>
    <row r="38" spans="1:6" ht="15">
      <c r="A38" s="88" t="s">
        <v>153</v>
      </c>
      <c r="B38" s="89">
        <v>0</v>
      </c>
      <c r="E38" s="70" t="s">
        <v>154</v>
      </c>
      <c r="F38" s="69">
        <v>100000</v>
      </c>
    </row>
    <row r="39" spans="1:6" ht="15">
      <c r="A39" s="88" t="s">
        <v>155</v>
      </c>
      <c r="B39" s="89">
        <v>3757432</v>
      </c>
      <c r="E39" s="70" t="s">
        <v>156</v>
      </c>
      <c r="F39" s="69">
        <v>200000</v>
      </c>
    </row>
    <row r="40" spans="1:6" ht="15">
      <c r="A40" s="88" t="s">
        <v>157</v>
      </c>
      <c r="B40" s="89">
        <v>3067</v>
      </c>
      <c r="E40" s="70" t="s">
        <v>158</v>
      </c>
      <c r="F40" s="69">
        <v>291000</v>
      </c>
    </row>
    <row r="41" spans="1:6" ht="15">
      <c r="A41" s="88" t="s">
        <v>159</v>
      </c>
      <c r="B41" s="89">
        <v>423</v>
      </c>
      <c r="E41" s="70" t="s">
        <v>160</v>
      </c>
      <c r="F41" s="69">
        <v>1450000</v>
      </c>
    </row>
    <row r="42" spans="1:6" ht="30">
      <c r="A42" s="88" t="s">
        <v>161</v>
      </c>
      <c r="B42" s="89">
        <v>105846</v>
      </c>
      <c r="E42" s="70" t="s">
        <v>162</v>
      </c>
      <c r="F42" s="69">
        <v>6840</v>
      </c>
    </row>
    <row r="43" spans="1:6" ht="15">
      <c r="A43" s="88" t="s">
        <v>163</v>
      </c>
      <c r="B43" s="89">
        <v>1032000</v>
      </c>
      <c r="E43" s="70" t="s">
        <v>164</v>
      </c>
      <c r="F43" s="69">
        <v>250000</v>
      </c>
    </row>
    <row r="44" spans="1:6" ht="15">
      <c r="A44" s="88" t="s">
        <v>165</v>
      </c>
      <c r="B44" s="89">
        <v>431105</v>
      </c>
      <c r="E44" s="70" t="s">
        <v>166</v>
      </c>
      <c r="F44" s="69">
        <v>195000</v>
      </c>
    </row>
    <row r="45" spans="5:6" ht="30">
      <c r="E45" s="70" t="s">
        <v>167</v>
      </c>
      <c r="F45" s="69">
        <v>3569179</v>
      </c>
    </row>
    <row r="46" spans="5:6" ht="15">
      <c r="E46" s="70" t="s">
        <v>168</v>
      </c>
      <c r="F46" s="69">
        <v>350000</v>
      </c>
    </row>
    <row r="47" spans="5:6" ht="15">
      <c r="E47" s="70" t="s">
        <v>169</v>
      </c>
      <c r="F47" s="69">
        <v>3152252</v>
      </c>
    </row>
    <row r="48" spans="5:6" ht="15">
      <c r="E48" s="70" t="s">
        <v>170</v>
      </c>
      <c r="F48" s="69">
        <v>800000</v>
      </c>
    </row>
    <row r="49" spans="5:6" ht="15">
      <c r="E49" s="70" t="s">
        <v>171</v>
      </c>
      <c r="F49" s="69">
        <v>10000000</v>
      </c>
    </row>
    <row r="50" spans="5:6" ht="15">
      <c r="E50" s="70" t="s">
        <v>172</v>
      </c>
      <c r="F50" s="69">
        <v>54000000</v>
      </c>
    </row>
    <row r="51" spans="5:6" ht="15">
      <c r="E51" s="70" t="s">
        <v>173</v>
      </c>
      <c r="F51" s="69">
        <v>26877717</v>
      </c>
    </row>
    <row r="52" spans="5:6" ht="15">
      <c r="E52" s="70" t="s">
        <v>174</v>
      </c>
      <c r="F52" s="69">
        <v>17950591</v>
      </c>
    </row>
    <row r="53" spans="5:6" ht="15">
      <c r="E53" s="70" t="s">
        <v>175</v>
      </c>
      <c r="F53" s="69">
        <v>2381017</v>
      </c>
    </row>
    <row r="54" spans="5:6" ht="15">
      <c r="E54" s="70" t="s">
        <v>176</v>
      </c>
      <c r="F54" s="69">
        <v>320000</v>
      </c>
    </row>
    <row r="55" spans="5:6" ht="15">
      <c r="E55" s="70" t="s">
        <v>0</v>
      </c>
      <c r="F55" s="69">
        <v>6823388</v>
      </c>
    </row>
  </sheetData>
  <sheetProtection/>
  <mergeCells count="4">
    <mergeCell ref="A1:B1"/>
    <mergeCell ref="C1:D1"/>
    <mergeCell ref="E1:F1"/>
    <mergeCell ref="C2:D2"/>
  </mergeCells>
  <printOptions horizontalCentered="1"/>
  <pageMargins left="0" right="0" top="0.5905511811023623" bottom="0.5905511811023623" header="0.5118110236220472" footer="0.5118110236220472"/>
  <pageSetup fitToHeight="1" fitToWidth="1" horizontalDpi="600" verticalDpi="600" orientation="portrait" paperSize="9" scale="71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67"/>
  <sheetViews>
    <sheetView view="pageBreakPreview" zoomScaleSheetLayoutView="100" workbookViewId="0" topLeftCell="A1">
      <selection activeCell="K11" sqref="K11"/>
    </sheetView>
  </sheetViews>
  <sheetFormatPr defaultColWidth="9.140625" defaultRowHeight="15"/>
  <cols>
    <col min="1" max="1" width="3.00390625" style="0" customWidth="1"/>
    <col min="2" max="2" width="46.8515625" style="0" customWidth="1"/>
    <col min="3" max="3" width="14.00390625" style="48" customWidth="1"/>
    <col min="4" max="4" width="3.140625" style="0" customWidth="1"/>
    <col min="5" max="5" width="42.7109375" style="0" customWidth="1"/>
    <col min="6" max="6" width="14.57421875" style="48" customWidth="1"/>
    <col min="8" max="8" width="11.140625" style="0" bestFit="1" customWidth="1"/>
  </cols>
  <sheetData>
    <row r="1" spans="1:6" ht="15">
      <c r="A1" s="185" t="s">
        <v>272</v>
      </c>
      <c r="B1" s="185"/>
      <c r="C1" s="185"/>
      <c r="D1" s="185"/>
      <c r="E1" s="185"/>
      <c r="F1" s="185"/>
    </row>
    <row r="3" spans="2:6" ht="28.5" customHeight="1">
      <c r="B3" s="175" t="s">
        <v>262</v>
      </c>
      <c r="C3" s="175"/>
      <c r="D3" s="175"/>
      <c r="E3" s="175"/>
      <c r="F3" s="175"/>
    </row>
    <row r="4" spans="2:6" ht="10.5" customHeight="1">
      <c r="B4" s="49"/>
      <c r="C4" s="49"/>
      <c r="D4" s="49"/>
      <c r="E4" s="49"/>
      <c r="F4" s="49"/>
    </row>
    <row r="5" spans="2:6" ht="15">
      <c r="B5" s="50" t="s">
        <v>78</v>
      </c>
      <c r="C5" s="4"/>
      <c r="D5" s="51"/>
      <c r="E5" s="51"/>
      <c r="F5" s="4" t="s">
        <v>9</v>
      </c>
    </row>
    <row r="6" spans="1:6" s="55" customFormat="1" ht="12">
      <c r="A6" s="9"/>
      <c r="B6" s="10" t="s">
        <v>7</v>
      </c>
      <c r="C6" s="11" t="s">
        <v>6</v>
      </c>
      <c r="D6" s="12"/>
      <c r="E6" s="10" t="s">
        <v>2</v>
      </c>
      <c r="F6" s="11" t="s">
        <v>6</v>
      </c>
    </row>
    <row r="7" spans="1:6" ht="19.5" customHeight="1">
      <c r="A7" s="14" t="s">
        <v>10</v>
      </c>
      <c r="B7" s="15" t="s">
        <v>11</v>
      </c>
      <c r="C7" s="16">
        <f>SUM(C8:C11)</f>
        <v>0</v>
      </c>
      <c r="D7" s="9" t="s">
        <v>10</v>
      </c>
      <c r="E7" s="15" t="s">
        <v>12</v>
      </c>
      <c r="F7" s="16">
        <f>SUM(F8:F12)</f>
        <v>24392535</v>
      </c>
    </row>
    <row r="8" spans="1:6" ht="19.5" customHeight="1">
      <c r="A8" s="17" t="s">
        <v>13</v>
      </c>
      <c r="B8" s="21" t="s">
        <v>24</v>
      </c>
      <c r="C8" s="22">
        <v>0</v>
      </c>
      <c r="D8" s="20" t="s">
        <v>13</v>
      </c>
      <c r="E8" s="21" t="s">
        <v>15</v>
      </c>
      <c r="F8" s="22">
        <f>SUM(segédlet_óvoda!F4:F5)</f>
        <v>15603584</v>
      </c>
    </row>
    <row r="9" spans="1:6" ht="24" customHeight="1">
      <c r="A9" s="17" t="s">
        <v>17</v>
      </c>
      <c r="B9" s="21" t="s">
        <v>27</v>
      </c>
      <c r="C9" s="22">
        <v>0</v>
      </c>
      <c r="D9" s="20" t="s">
        <v>17</v>
      </c>
      <c r="E9" s="21" t="s">
        <v>1</v>
      </c>
      <c r="F9" s="22">
        <f>segédlet_óvoda!F6</f>
        <v>3023199</v>
      </c>
    </row>
    <row r="10" spans="1:6" ht="32.25" customHeight="1">
      <c r="A10" s="17" t="s">
        <v>19</v>
      </c>
      <c r="B10" s="21" t="s">
        <v>3</v>
      </c>
      <c r="C10" s="22">
        <v>0</v>
      </c>
      <c r="D10" s="20" t="s">
        <v>19</v>
      </c>
      <c r="E10" s="21" t="s">
        <v>20</v>
      </c>
      <c r="F10" s="22">
        <f>SUM(segédlet_óvoda!F7:F15)</f>
        <v>5765752</v>
      </c>
    </row>
    <row r="11" spans="1:6" ht="32.25" customHeight="1">
      <c r="A11" s="17" t="s">
        <v>22</v>
      </c>
      <c r="B11" s="21" t="s">
        <v>38</v>
      </c>
      <c r="C11" s="22">
        <v>0</v>
      </c>
      <c r="D11" s="20" t="s">
        <v>22</v>
      </c>
      <c r="E11" s="21" t="s">
        <v>26</v>
      </c>
      <c r="F11" s="22">
        <f>segédlet_önkormányzat!B53</f>
        <v>0</v>
      </c>
    </row>
    <row r="12" spans="1:6" ht="26.25" customHeight="1">
      <c r="A12" s="14" t="s">
        <v>30</v>
      </c>
      <c r="B12" s="24" t="s">
        <v>41</v>
      </c>
      <c r="C12" s="25">
        <f>SUM(C13:C15)</f>
        <v>0</v>
      </c>
      <c r="D12" s="20" t="s">
        <v>25</v>
      </c>
      <c r="E12" s="21" t="s">
        <v>29</v>
      </c>
      <c r="F12" s="22">
        <f>segédlet_önkormányzat!B51</f>
        <v>0</v>
      </c>
    </row>
    <row r="13" spans="1:6" ht="19.5" customHeight="1">
      <c r="A13" s="17" t="s">
        <v>32</v>
      </c>
      <c r="B13" s="21" t="s">
        <v>47</v>
      </c>
      <c r="C13" s="22">
        <v>0</v>
      </c>
      <c r="D13" s="9" t="s">
        <v>30</v>
      </c>
      <c r="E13" s="24" t="s">
        <v>31</v>
      </c>
      <c r="F13" s="25">
        <f>SUM(F14:F16)</f>
        <v>2500000</v>
      </c>
    </row>
    <row r="14" spans="1:6" ht="19.5" customHeight="1">
      <c r="A14" s="17" t="s">
        <v>35</v>
      </c>
      <c r="B14" s="21" t="s">
        <v>50</v>
      </c>
      <c r="C14" s="22">
        <v>0</v>
      </c>
      <c r="D14" s="20" t="s">
        <v>32</v>
      </c>
      <c r="E14" s="21" t="s">
        <v>33</v>
      </c>
      <c r="F14" s="22">
        <f>segédlet_óvoda!F16</f>
        <v>2500000</v>
      </c>
    </row>
    <row r="15" spans="1:6" ht="19.5" customHeight="1">
      <c r="A15" s="17" t="s">
        <v>39</v>
      </c>
      <c r="B15" s="21" t="s">
        <v>58</v>
      </c>
      <c r="C15" s="22">
        <v>0</v>
      </c>
      <c r="D15" s="20" t="s">
        <v>35</v>
      </c>
      <c r="E15" s="21" t="s">
        <v>36</v>
      </c>
      <c r="F15" s="22">
        <f>segédlet_önkormányzat!B58</f>
        <v>0</v>
      </c>
    </row>
    <row r="16" spans="1:6" ht="19.5" customHeight="1">
      <c r="A16" s="9" t="s">
        <v>42</v>
      </c>
      <c r="B16" s="24" t="s">
        <v>59</v>
      </c>
      <c r="C16" s="25">
        <f>SUM(C17:C18)</f>
        <v>26892535</v>
      </c>
      <c r="D16" s="20" t="s">
        <v>39</v>
      </c>
      <c r="E16" s="21" t="s">
        <v>40</v>
      </c>
      <c r="F16" s="22">
        <v>0</v>
      </c>
    </row>
    <row r="17" spans="1:6" ht="19.5" customHeight="1">
      <c r="A17" s="20" t="s">
        <v>45</v>
      </c>
      <c r="B17" s="21" t="s">
        <v>60</v>
      </c>
      <c r="C17" s="22">
        <f>segédlet_óvoda!B5</f>
        <v>14818</v>
      </c>
      <c r="D17" s="9" t="s">
        <v>42</v>
      </c>
      <c r="E17" s="24" t="s">
        <v>43</v>
      </c>
      <c r="F17" s="25">
        <v>0</v>
      </c>
    </row>
    <row r="18" spans="1:6" ht="19.5" customHeight="1">
      <c r="A18" s="20" t="s">
        <v>48</v>
      </c>
      <c r="B18" s="21" t="s">
        <v>225</v>
      </c>
      <c r="C18" s="22">
        <f>segédlet_óvoda!B4</f>
        <v>26877717</v>
      </c>
      <c r="D18" s="30"/>
      <c r="E18" s="24"/>
      <c r="F18" s="25"/>
    </row>
    <row r="19" spans="1:6" ht="19.5" customHeight="1">
      <c r="A19" s="31"/>
      <c r="B19" s="24" t="s">
        <v>64</v>
      </c>
      <c r="C19" s="25">
        <f>C16+C12+C7</f>
        <v>26892535</v>
      </c>
      <c r="D19" s="29"/>
      <c r="E19" s="24" t="s">
        <v>65</v>
      </c>
      <c r="F19" s="25">
        <f>F17+F13+F7</f>
        <v>26892535</v>
      </c>
    </row>
    <row r="20" spans="1:6" ht="15">
      <c r="A20" s="56"/>
      <c r="B20" s="57"/>
      <c r="C20" s="58"/>
      <c r="D20" s="59"/>
      <c r="E20" s="57"/>
      <c r="F20" s="58"/>
    </row>
    <row r="21" ht="15">
      <c r="B21" s="60" t="s">
        <v>81</v>
      </c>
    </row>
    <row r="22" spans="1:7" ht="15">
      <c r="A22" s="9"/>
      <c r="B22" s="10" t="s">
        <v>7</v>
      </c>
      <c r="C22" s="11" t="s">
        <v>6</v>
      </c>
      <c r="D22" s="12"/>
      <c r="E22" s="10" t="s">
        <v>2</v>
      </c>
      <c r="F22" s="11" t="s">
        <v>6</v>
      </c>
      <c r="G22" s="55"/>
    </row>
    <row r="23" spans="1:6" ht="15">
      <c r="A23" s="14" t="s">
        <v>10</v>
      </c>
      <c r="B23" s="15" t="s">
        <v>11</v>
      </c>
      <c r="C23" s="16">
        <f>SUM(C24:C27)</f>
        <v>0</v>
      </c>
      <c r="D23" s="9" t="s">
        <v>10</v>
      </c>
      <c r="E23" s="15" t="s">
        <v>12</v>
      </c>
      <c r="F23" s="16">
        <f>SUM(F24:F28)</f>
        <v>0</v>
      </c>
    </row>
    <row r="24" spans="1:6" ht="15">
      <c r="A24" s="17" t="s">
        <v>13</v>
      </c>
      <c r="B24" s="21" t="s">
        <v>24</v>
      </c>
      <c r="C24" s="22">
        <v>0</v>
      </c>
      <c r="D24" s="20" t="s">
        <v>13</v>
      </c>
      <c r="E24" s="21" t="s">
        <v>15</v>
      </c>
      <c r="F24" s="22">
        <f>SUM(segédlet_óvoda!F21:F22)</f>
        <v>0</v>
      </c>
    </row>
    <row r="25" spans="1:6" ht="25.5">
      <c r="A25" s="17" t="s">
        <v>17</v>
      </c>
      <c r="B25" s="21" t="s">
        <v>27</v>
      </c>
      <c r="C25" s="22">
        <v>0</v>
      </c>
      <c r="D25" s="20" t="s">
        <v>17</v>
      </c>
      <c r="E25" s="21" t="s">
        <v>1</v>
      </c>
      <c r="F25" s="22">
        <f>segédlet_óvoda!F23</f>
        <v>0</v>
      </c>
    </row>
    <row r="26" spans="1:6" ht="15">
      <c r="A26" s="17" t="s">
        <v>19</v>
      </c>
      <c r="B26" s="21" t="s">
        <v>3</v>
      </c>
      <c r="C26" s="22">
        <v>0</v>
      </c>
      <c r="D26" s="20" t="s">
        <v>19</v>
      </c>
      <c r="E26" s="21" t="s">
        <v>20</v>
      </c>
      <c r="F26" s="22">
        <f>SUM(segédlet_óvoda!F24:F32)</f>
        <v>0</v>
      </c>
    </row>
    <row r="27" spans="1:6" ht="15">
      <c r="A27" s="17" t="s">
        <v>22</v>
      </c>
      <c r="B27" s="21" t="s">
        <v>38</v>
      </c>
      <c r="C27" s="22">
        <v>0</v>
      </c>
      <c r="D27" s="20" t="s">
        <v>22</v>
      </c>
      <c r="E27" s="21" t="s">
        <v>26</v>
      </c>
      <c r="F27" s="22">
        <f>segédlet_önkormányzat!B69</f>
        <v>0</v>
      </c>
    </row>
    <row r="28" spans="1:6" ht="15">
      <c r="A28" s="14" t="s">
        <v>30</v>
      </c>
      <c r="B28" s="24" t="s">
        <v>41</v>
      </c>
      <c r="C28" s="25">
        <f>SUM(C29:C31)</f>
        <v>0</v>
      </c>
      <c r="D28" s="20" t="s">
        <v>25</v>
      </c>
      <c r="E28" s="21" t="s">
        <v>29</v>
      </c>
      <c r="F28" s="22">
        <f>segédlet_önkormányzat!B67</f>
        <v>0</v>
      </c>
    </row>
    <row r="29" spans="1:6" ht="25.5">
      <c r="A29" s="17" t="s">
        <v>32</v>
      </c>
      <c r="B29" s="21" t="s">
        <v>47</v>
      </c>
      <c r="C29" s="22">
        <v>0</v>
      </c>
      <c r="D29" s="9" t="s">
        <v>30</v>
      </c>
      <c r="E29" s="24" t="s">
        <v>31</v>
      </c>
      <c r="F29" s="25">
        <f>SUM(F30:F32)</f>
        <v>0</v>
      </c>
    </row>
    <row r="30" spans="1:6" ht="15">
      <c r="A30" s="17" t="s">
        <v>35</v>
      </c>
      <c r="B30" s="21" t="s">
        <v>50</v>
      </c>
      <c r="C30" s="22">
        <v>0</v>
      </c>
      <c r="D30" s="20" t="s">
        <v>32</v>
      </c>
      <c r="E30" s="21" t="s">
        <v>33</v>
      </c>
      <c r="F30" s="22">
        <f>segédlet_óvoda!F33</f>
        <v>0</v>
      </c>
    </row>
    <row r="31" spans="1:6" ht="15">
      <c r="A31" s="17" t="s">
        <v>39</v>
      </c>
      <c r="B31" s="21" t="s">
        <v>58</v>
      </c>
      <c r="C31" s="22">
        <v>0</v>
      </c>
      <c r="D31" s="20" t="s">
        <v>35</v>
      </c>
      <c r="E31" s="21" t="s">
        <v>36</v>
      </c>
      <c r="F31" s="22">
        <f>segédlet_önkormányzat!B74</f>
        <v>0</v>
      </c>
    </row>
    <row r="32" spans="1:6" ht="15">
      <c r="A32" s="9" t="s">
        <v>42</v>
      </c>
      <c r="B32" s="24" t="s">
        <v>59</v>
      </c>
      <c r="C32" s="25">
        <f>SUM(C33:C34)</f>
        <v>0</v>
      </c>
      <c r="D32" s="20" t="s">
        <v>39</v>
      </c>
      <c r="E32" s="21" t="s">
        <v>40</v>
      </c>
      <c r="F32" s="22">
        <v>0</v>
      </c>
    </row>
    <row r="33" spans="1:6" ht="15">
      <c r="A33" s="20" t="s">
        <v>45</v>
      </c>
      <c r="B33" s="21" t="s">
        <v>60</v>
      </c>
      <c r="C33" s="22">
        <f>segédlet_óvoda!B22</f>
        <v>0</v>
      </c>
      <c r="D33" s="9" t="s">
        <v>42</v>
      </c>
      <c r="E33" s="24" t="s">
        <v>43</v>
      </c>
      <c r="F33" s="25">
        <v>0</v>
      </c>
    </row>
    <row r="34" spans="1:6" ht="15">
      <c r="A34" s="20" t="s">
        <v>48</v>
      </c>
      <c r="B34" s="21" t="s">
        <v>225</v>
      </c>
      <c r="C34" s="22">
        <f>segédlet_óvoda!B21</f>
        <v>0</v>
      </c>
      <c r="D34" s="30"/>
      <c r="E34" s="24"/>
      <c r="F34" s="25"/>
    </row>
    <row r="35" spans="1:6" ht="15">
      <c r="A35" s="31"/>
      <c r="B35" s="24" t="s">
        <v>64</v>
      </c>
      <c r="C35" s="25">
        <f>C32+C28+C23</f>
        <v>0</v>
      </c>
      <c r="D35" s="29"/>
      <c r="E35" s="24" t="s">
        <v>65</v>
      </c>
      <c r="F35" s="25">
        <f>F33+F29+F23</f>
        <v>0</v>
      </c>
    </row>
    <row r="37" ht="15">
      <c r="B37" s="60" t="s">
        <v>82</v>
      </c>
    </row>
    <row r="38" spans="1:7" ht="15">
      <c r="A38" s="9"/>
      <c r="B38" s="10" t="s">
        <v>7</v>
      </c>
      <c r="C38" s="11" t="s">
        <v>6</v>
      </c>
      <c r="D38" s="12"/>
      <c r="E38" s="10" t="s">
        <v>2</v>
      </c>
      <c r="F38" s="11" t="s">
        <v>6</v>
      </c>
      <c r="G38" s="55"/>
    </row>
    <row r="39" spans="1:6" ht="15">
      <c r="A39" s="14" t="s">
        <v>10</v>
      </c>
      <c r="B39" s="15" t="s">
        <v>11</v>
      </c>
      <c r="C39" s="16">
        <f>SUM(C40:C43)</f>
        <v>0</v>
      </c>
      <c r="D39" s="9" t="s">
        <v>10</v>
      </c>
      <c r="E39" s="15" t="s">
        <v>12</v>
      </c>
      <c r="F39" s="16">
        <f>SUM(F40:F44)</f>
        <v>0</v>
      </c>
    </row>
    <row r="40" spans="1:6" ht="15">
      <c r="A40" s="17" t="s">
        <v>13</v>
      </c>
      <c r="B40" s="21" t="s">
        <v>24</v>
      </c>
      <c r="C40" s="22">
        <v>0</v>
      </c>
      <c r="D40" s="20" t="s">
        <v>13</v>
      </c>
      <c r="E40" s="21" t="s">
        <v>15</v>
      </c>
      <c r="F40" s="22">
        <f>SUM(segédlet_óvoda!F37:F38)</f>
        <v>0</v>
      </c>
    </row>
    <row r="41" spans="1:6" ht="25.5">
      <c r="A41" s="17" t="s">
        <v>17</v>
      </c>
      <c r="B41" s="21" t="s">
        <v>27</v>
      </c>
      <c r="C41" s="22">
        <v>0</v>
      </c>
      <c r="D41" s="20" t="s">
        <v>17</v>
      </c>
      <c r="E41" s="21" t="s">
        <v>1</v>
      </c>
      <c r="F41" s="22">
        <f>segédlet_óvoda!F39</f>
        <v>0</v>
      </c>
    </row>
    <row r="42" spans="1:6" ht="15">
      <c r="A42" s="17" t="s">
        <v>19</v>
      </c>
      <c r="B42" s="21" t="s">
        <v>3</v>
      </c>
      <c r="C42" s="22">
        <v>0</v>
      </c>
      <c r="D42" s="20" t="s">
        <v>19</v>
      </c>
      <c r="E42" s="21" t="s">
        <v>20</v>
      </c>
      <c r="F42" s="22">
        <f>SUM(segédlet_óvoda!F40:F48)</f>
        <v>0</v>
      </c>
    </row>
    <row r="43" spans="1:6" ht="15">
      <c r="A43" s="17" t="s">
        <v>22</v>
      </c>
      <c r="B43" s="21" t="s">
        <v>38</v>
      </c>
      <c r="C43" s="22">
        <v>0</v>
      </c>
      <c r="D43" s="20" t="s">
        <v>22</v>
      </c>
      <c r="E43" s="21" t="s">
        <v>26</v>
      </c>
      <c r="F43" s="22">
        <f>segédlet_önkormányzat!B85</f>
        <v>0</v>
      </c>
    </row>
    <row r="44" spans="1:6" ht="15">
      <c r="A44" s="14" t="s">
        <v>30</v>
      </c>
      <c r="B44" s="24" t="s">
        <v>41</v>
      </c>
      <c r="C44" s="25">
        <f>SUM(C45:C47)</f>
        <v>0</v>
      </c>
      <c r="D44" s="20" t="s">
        <v>25</v>
      </c>
      <c r="E44" s="21" t="s">
        <v>29</v>
      </c>
      <c r="F44" s="22">
        <f>segédlet_önkormányzat!B83</f>
        <v>0</v>
      </c>
    </row>
    <row r="45" spans="1:6" ht="25.5">
      <c r="A45" s="17" t="s">
        <v>32</v>
      </c>
      <c r="B45" s="21" t="s">
        <v>47</v>
      </c>
      <c r="C45" s="22">
        <v>0</v>
      </c>
      <c r="D45" s="9" t="s">
        <v>30</v>
      </c>
      <c r="E45" s="24" t="s">
        <v>31</v>
      </c>
      <c r="F45" s="25">
        <f>SUM(F46:F48)</f>
        <v>0</v>
      </c>
    </row>
    <row r="46" spans="1:6" ht="15">
      <c r="A46" s="17" t="s">
        <v>35</v>
      </c>
      <c r="B46" s="21" t="s">
        <v>50</v>
      </c>
      <c r="C46" s="22">
        <v>0</v>
      </c>
      <c r="D46" s="20" t="s">
        <v>32</v>
      </c>
      <c r="E46" s="21" t="s">
        <v>33</v>
      </c>
      <c r="F46" s="22">
        <f>segédlet_óvoda!F49</f>
        <v>0</v>
      </c>
    </row>
    <row r="47" spans="1:6" ht="15">
      <c r="A47" s="17" t="s">
        <v>39</v>
      </c>
      <c r="B47" s="21" t="s">
        <v>58</v>
      </c>
      <c r="C47" s="22">
        <v>0</v>
      </c>
      <c r="D47" s="20" t="s">
        <v>35</v>
      </c>
      <c r="E47" s="21" t="s">
        <v>36</v>
      </c>
      <c r="F47" s="22">
        <f>segédlet_önkormányzat!B90</f>
        <v>0</v>
      </c>
    </row>
    <row r="48" spans="1:6" ht="15">
      <c r="A48" s="9" t="s">
        <v>42</v>
      </c>
      <c r="B48" s="24" t="s">
        <v>59</v>
      </c>
      <c r="C48" s="25">
        <f>SUM(C49:C50)</f>
        <v>0</v>
      </c>
      <c r="D48" s="20" t="s">
        <v>39</v>
      </c>
      <c r="E48" s="21" t="s">
        <v>40</v>
      </c>
      <c r="F48" s="22">
        <v>0</v>
      </c>
    </row>
    <row r="49" spans="1:6" ht="15">
      <c r="A49" s="20" t="s">
        <v>45</v>
      </c>
      <c r="B49" s="21" t="s">
        <v>60</v>
      </c>
      <c r="C49" s="22">
        <f>segédlet_óvoda!B38</f>
        <v>0</v>
      </c>
      <c r="D49" s="9" t="s">
        <v>42</v>
      </c>
      <c r="E49" s="24" t="s">
        <v>43</v>
      </c>
      <c r="F49" s="25">
        <v>0</v>
      </c>
    </row>
    <row r="50" spans="1:6" ht="15">
      <c r="A50" s="20" t="s">
        <v>48</v>
      </c>
      <c r="B50" s="21" t="s">
        <v>225</v>
      </c>
      <c r="C50" s="22">
        <f>segédlet_óvoda!B37</f>
        <v>0</v>
      </c>
      <c r="D50" s="30"/>
      <c r="E50" s="24"/>
      <c r="F50" s="25"/>
    </row>
    <row r="51" spans="1:6" ht="15">
      <c r="A51" s="31"/>
      <c r="B51" s="24" t="s">
        <v>64</v>
      </c>
      <c r="C51" s="25">
        <f>C48+C44+C39</f>
        <v>0</v>
      </c>
      <c r="D51" s="29"/>
      <c r="E51" s="24" t="s">
        <v>65</v>
      </c>
      <c r="F51" s="25">
        <f>F49+F45+F39</f>
        <v>0</v>
      </c>
    </row>
    <row r="53" ht="15">
      <c r="B53" s="60" t="s">
        <v>83</v>
      </c>
    </row>
    <row r="54" spans="1:7" ht="15">
      <c r="A54" s="9"/>
      <c r="B54" s="10" t="s">
        <v>7</v>
      </c>
      <c r="C54" s="11" t="s">
        <v>6</v>
      </c>
      <c r="D54" s="12"/>
      <c r="E54" s="10" t="s">
        <v>2</v>
      </c>
      <c r="F54" s="11" t="s">
        <v>6</v>
      </c>
      <c r="G54" s="55"/>
    </row>
    <row r="55" spans="1:6" ht="15">
      <c r="A55" s="14" t="s">
        <v>10</v>
      </c>
      <c r="B55" s="15" t="s">
        <v>11</v>
      </c>
      <c r="C55" s="16">
        <f>SUM(C56:C59)</f>
        <v>0</v>
      </c>
      <c r="D55" s="9" t="s">
        <v>10</v>
      </c>
      <c r="E55" s="15" t="s">
        <v>12</v>
      </c>
      <c r="F55" s="16">
        <f>SUM(F56:F60)</f>
        <v>24392535</v>
      </c>
    </row>
    <row r="56" spans="1:6" ht="15">
      <c r="A56" s="17" t="s">
        <v>13</v>
      </c>
      <c r="B56" s="21" t="s">
        <v>24</v>
      </c>
      <c r="C56" s="22">
        <f>C8+C24+C40</f>
        <v>0</v>
      </c>
      <c r="D56" s="20" t="s">
        <v>13</v>
      </c>
      <c r="E56" s="21" t="s">
        <v>15</v>
      </c>
      <c r="F56" s="22">
        <f>F8+F24+F40</f>
        <v>15603584</v>
      </c>
    </row>
    <row r="57" spans="1:6" ht="25.5">
      <c r="A57" s="17" t="s">
        <v>17</v>
      </c>
      <c r="B57" s="21" t="s">
        <v>27</v>
      </c>
      <c r="C57" s="22">
        <f aca="true" t="shared" si="0" ref="C57:C67">C9+C25+C41</f>
        <v>0</v>
      </c>
      <c r="D57" s="20" t="s">
        <v>17</v>
      </c>
      <c r="E57" s="21" t="s">
        <v>1</v>
      </c>
      <c r="F57" s="22">
        <f aca="true" t="shared" si="1" ref="F57:F65">F9+F25+F41</f>
        <v>3023199</v>
      </c>
    </row>
    <row r="58" spans="1:6" ht="15">
      <c r="A58" s="17" t="s">
        <v>19</v>
      </c>
      <c r="B58" s="21" t="s">
        <v>3</v>
      </c>
      <c r="C58" s="22">
        <f t="shared" si="0"/>
        <v>0</v>
      </c>
      <c r="D58" s="20" t="s">
        <v>19</v>
      </c>
      <c r="E58" s="21" t="s">
        <v>20</v>
      </c>
      <c r="F58" s="22">
        <f t="shared" si="1"/>
        <v>5765752</v>
      </c>
    </row>
    <row r="59" spans="1:6" ht="15">
      <c r="A59" s="17" t="s">
        <v>22</v>
      </c>
      <c r="B59" s="21" t="s">
        <v>38</v>
      </c>
      <c r="C59" s="22">
        <f t="shared" si="0"/>
        <v>0</v>
      </c>
      <c r="D59" s="20" t="s">
        <v>22</v>
      </c>
      <c r="E59" s="21" t="s">
        <v>26</v>
      </c>
      <c r="F59" s="22">
        <f t="shared" si="1"/>
        <v>0</v>
      </c>
    </row>
    <row r="60" spans="1:6" ht="15">
      <c r="A60" s="14" t="s">
        <v>30</v>
      </c>
      <c r="B60" s="24" t="s">
        <v>41</v>
      </c>
      <c r="C60" s="25">
        <f t="shared" si="0"/>
        <v>0</v>
      </c>
      <c r="D60" s="20" t="s">
        <v>25</v>
      </c>
      <c r="E60" s="21" t="s">
        <v>29</v>
      </c>
      <c r="F60" s="22">
        <f t="shared" si="1"/>
        <v>0</v>
      </c>
    </row>
    <row r="61" spans="1:6" ht="25.5">
      <c r="A61" s="17" t="s">
        <v>32</v>
      </c>
      <c r="B61" s="21" t="s">
        <v>47</v>
      </c>
      <c r="C61" s="22">
        <f t="shared" si="0"/>
        <v>0</v>
      </c>
      <c r="D61" s="9" t="s">
        <v>30</v>
      </c>
      <c r="E61" s="24" t="s">
        <v>31</v>
      </c>
      <c r="F61" s="25">
        <f t="shared" si="1"/>
        <v>2500000</v>
      </c>
    </row>
    <row r="62" spans="1:6" ht="15">
      <c r="A62" s="17" t="s">
        <v>35</v>
      </c>
      <c r="B62" s="21" t="s">
        <v>50</v>
      </c>
      <c r="C62" s="22">
        <f t="shared" si="0"/>
        <v>0</v>
      </c>
      <c r="D62" s="20" t="s">
        <v>32</v>
      </c>
      <c r="E62" s="21" t="s">
        <v>33</v>
      </c>
      <c r="F62" s="22">
        <f t="shared" si="1"/>
        <v>2500000</v>
      </c>
    </row>
    <row r="63" spans="1:6" ht="15">
      <c r="A63" s="17" t="s">
        <v>39</v>
      </c>
      <c r="B63" s="21" t="s">
        <v>58</v>
      </c>
      <c r="C63" s="22">
        <f t="shared" si="0"/>
        <v>0</v>
      </c>
      <c r="D63" s="20" t="s">
        <v>35</v>
      </c>
      <c r="E63" s="21" t="s">
        <v>36</v>
      </c>
      <c r="F63" s="22">
        <f t="shared" si="1"/>
        <v>0</v>
      </c>
    </row>
    <row r="64" spans="1:6" ht="15">
      <c r="A64" s="9" t="s">
        <v>42</v>
      </c>
      <c r="B64" s="24" t="s">
        <v>59</v>
      </c>
      <c r="C64" s="25">
        <f t="shared" si="0"/>
        <v>26892535</v>
      </c>
      <c r="D64" s="20" t="s">
        <v>39</v>
      </c>
      <c r="E64" s="21" t="s">
        <v>40</v>
      </c>
      <c r="F64" s="22">
        <f t="shared" si="1"/>
        <v>0</v>
      </c>
    </row>
    <row r="65" spans="1:6" ht="15">
      <c r="A65" s="20" t="s">
        <v>45</v>
      </c>
      <c r="B65" s="21" t="s">
        <v>60</v>
      </c>
      <c r="C65" s="22">
        <f t="shared" si="0"/>
        <v>14818</v>
      </c>
      <c r="D65" s="9" t="s">
        <v>42</v>
      </c>
      <c r="E65" s="24" t="s">
        <v>43</v>
      </c>
      <c r="F65" s="25">
        <f t="shared" si="1"/>
        <v>0</v>
      </c>
    </row>
    <row r="66" spans="1:6" ht="15">
      <c r="A66" s="20" t="s">
        <v>48</v>
      </c>
      <c r="B66" s="21" t="s">
        <v>225</v>
      </c>
      <c r="C66" s="22">
        <f t="shared" si="0"/>
        <v>26877717</v>
      </c>
      <c r="D66" s="30"/>
      <c r="E66" s="24"/>
      <c r="F66" s="25"/>
    </row>
    <row r="67" spans="1:6" ht="15">
      <c r="A67" s="31"/>
      <c r="B67" s="24" t="s">
        <v>64</v>
      </c>
      <c r="C67" s="25">
        <f t="shared" si="0"/>
        <v>26892535</v>
      </c>
      <c r="D67" s="29"/>
      <c r="E67" s="24" t="s">
        <v>65</v>
      </c>
      <c r="F67" s="25">
        <f>F65+F61+F55</f>
        <v>26892535</v>
      </c>
    </row>
  </sheetData>
  <sheetProtection/>
  <mergeCells count="2">
    <mergeCell ref="B3:F3"/>
    <mergeCell ref="A1:F1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portrait" paperSize="9" scale="69" r:id="rId1"/>
  <rowBreaks count="1" manualBreakCount="1">
    <brk id="35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G67"/>
  <sheetViews>
    <sheetView view="pageBreakPreview" zoomScaleSheetLayoutView="100" workbookViewId="0" topLeftCell="A1">
      <selection activeCell="B3" sqref="B3:F3"/>
    </sheetView>
  </sheetViews>
  <sheetFormatPr defaultColWidth="9.140625" defaultRowHeight="15"/>
  <cols>
    <col min="1" max="1" width="3.00390625" style="0" customWidth="1"/>
    <col min="2" max="2" width="46.8515625" style="0" customWidth="1"/>
    <col min="3" max="3" width="14.00390625" style="48" customWidth="1"/>
    <col min="4" max="4" width="3.140625" style="0" customWidth="1"/>
    <col min="5" max="5" width="42.7109375" style="0" customWidth="1"/>
    <col min="6" max="6" width="14.57421875" style="48" customWidth="1"/>
    <col min="8" max="8" width="11.140625" style="0" bestFit="1" customWidth="1"/>
  </cols>
  <sheetData>
    <row r="1" spans="1:6" ht="15">
      <c r="A1" s="185" t="s">
        <v>273</v>
      </c>
      <c r="B1" s="185"/>
      <c r="C1" s="185"/>
      <c r="D1" s="185"/>
      <c r="E1" s="185"/>
      <c r="F1" s="185"/>
    </row>
    <row r="3" spans="2:6" ht="28.5" customHeight="1">
      <c r="B3" s="175" t="s">
        <v>263</v>
      </c>
      <c r="C3" s="175"/>
      <c r="D3" s="175"/>
      <c r="E3" s="175"/>
      <c r="F3" s="175"/>
    </row>
    <row r="4" spans="2:6" ht="10.5" customHeight="1">
      <c r="B4" s="49"/>
      <c r="C4" s="49"/>
      <c r="D4" s="49"/>
      <c r="E4" s="49"/>
      <c r="F4" s="49"/>
    </row>
    <row r="5" spans="2:6" ht="15">
      <c r="B5" s="50" t="s">
        <v>78</v>
      </c>
      <c r="C5" s="4"/>
      <c r="D5" s="51"/>
      <c r="E5" s="51"/>
      <c r="F5" s="4" t="s">
        <v>9</v>
      </c>
    </row>
    <row r="6" spans="1:6" s="55" customFormat="1" ht="12">
      <c r="A6" s="9"/>
      <c r="B6" s="10" t="s">
        <v>7</v>
      </c>
      <c r="C6" s="11" t="s">
        <v>6</v>
      </c>
      <c r="D6" s="12"/>
      <c r="E6" s="10" t="s">
        <v>2</v>
      </c>
      <c r="F6" s="11" t="s">
        <v>6</v>
      </c>
    </row>
    <row r="7" spans="1:6" ht="19.5" customHeight="1">
      <c r="A7" s="14" t="s">
        <v>10</v>
      </c>
      <c r="B7" s="15" t="s">
        <v>11</v>
      </c>
      <c r="C7" s="16">
        <f>SUM(C8:C11)</f>
        <v>4871000</v>
      </c>
      <c r="D7" s="9" t="s">
        <v>10</v>
      </c>
      <c r="E7" s="15" t="s">
        <v>12</v>
      </c>
      <c r="F7" s="16">
        <f>SUM(F8:F12)</f>
        <v>24633234</v>
      </c>
    </row>
    <row r="8" spans="1:6" ht="19.5" customHeight="1">
      <c r="A8" s="17" t="s">
        <v>13</v>
      </c>
      <c r="B8" s="21" t="s">
        <v>24</v>
      </c>
      <c r="C8" s="22">
        <f>C56-C40-C24</f>
        <v>0</v>
      </c>
      <c r="D8" s="20" t="s">
        <v>13</v>
      </c>
      <c r="E8" s="21" t="s">
        <v>15</v>
      </c>
      <c r="F8" s="22">
        <f>F56-F40-F24</f>
        <v>8482305.6</v>
      </c>
    </row>
    <row r="9" spans="1:6" ht="24" customHeight="1">
      <c r="A9" s="17" t="s">
        <v>17</v>
      </c>
      <c r="B9" s="21" t="s">
        <v>27</v>
      </c>
      <c r="C9" s="22">
        <f aca="true" t="shared" si="0" ref="C9:C18">C57-C41-C25</f>
        <v>0</v>
      </c>
      <c r="D9" s="20" t="s">
        <v>17</v>
      </c>
      <c r="E9" s="21" t="s">
        <v>1</v>
      </c>
      <c r="F9" s="22">
        <f aca="true" t="shared" si="1" ref="F9:F17">F57-F41-F25</f>
        <v>1638957.5999999999</v>
      </c>
    </row>
    <row r="10" spans="1:6" ht="32.25" customHeight="1">
      <c r="A10" s="17" t="s">
        <v>19</v>
      </c>
      <c r="B10" s="21" t="s">
        <v>3</v>
      </c>
      <c r="C10" s="22">
        <f t="shared" si="0"/>
        <v>4871000</v>
      </c>
      <c r="D10" s="20" t="s">
        <v>19</v>
      </c>
      <c r="E10" s="21" t="s">
        <v>20</v>
      </c>
      <c r="F10" s="22">
        <f t="shared" si="1"/>
        <v>14511970.799999999</v>
      </c>
    </row>
    <row r="11" spans="1:6" ht="32.25" customHeight="1">
      <c r="A11" s="17" t="s">
        <v>22</v>
      </c>
      <c r="B11" s="21" t="s">
        <v>38</v>
      </c>
      <c r="C11" s="22">
        <f t="shared" si="0"/>
        <v>0</v>
      </c>
      <c r="D11" s="20" t="s">
        <v>22</v>
      </c>
      <c r="E11" s="21" t="s">
        <v>26</v>
      </c>
      <c r="F11" s="22">
        <f t="shared" si="1"/>
        <v>0</v>
      </c>
    </row>
    <row r="12" spans="1:6" ht="26.25" customHeight="1">
      <c r="A12" s="14" t="s">
        <v>30</v>
      </c>
      <c r="B12" s="24" t="s">
        <v>41</v>
      </c>
      <c r="C12" s="25">
        <f>SUM(C13:C15)</f>
        <v>0</v>
      </c>
      <c r="D12" s="20" t="s">
        <v>25</v>
      </c>
      <c r="E12" s="21" t="s">
        <v>29</v>
      </c>
      <c r="F12" s="22">
        <f t="shared" si="1"/>
        <v>0</v>
      </c>
    </row>
    <row r="13" spans="1:6" ht="24" customHeight="1">
      <c r="A13" s="17" t="s">
        <v>32</v>
      </c>
      <c r="B13" s="21" t="s">
        <v>47</v>
      </c>
      <c r="C13" s="22">
        <f t="shared" si="0"/>
        <v>0</v>
      </c>
      <c r="D13" s="9" t="s">
        <v>30</v>
      </c>
      <c r="E13" s="24" t="s">
        <v>31</v>
      </c>
      <c r="F13" s="25">
        <f>SUM(F14:F16)</f>
        <v>390000</v>
      </c>
    </row>
    <row r="14" spans="1:6" ht="19.5" customHeight="1">
      <c r="A14" s="17" t="s">
        <v>35</v>
      </c>
      <c r="B14" s="21" t="s">
        <v>50</v>
      </c>
      <c r="C14" s="22">
        <f t="shared" si="0"/>
        <v>0</v>
      </c>
      <c r="D14" s="20" t="s">
        <v>32</v>
      </c>
      <c r="E14" s="21" t="s">
        <v>33</v>
      </c>
      <c r="F14" s="22">
        <f t="shared" si="1"/>
        <v>390000</v>
      </c>
    </row>
    <row r="15" spans="1:6" ht="19.5" customHeight="1">
      <c r="A15" s="17" t="s">
        <v>39</v>
      </c>
      <c r="B15" s="21" t="s">
        <v>58</v>
      </c>
      <c r="C15" s="22">
        <f t="shared" si="0"/>
        <v>0</v>
      </c>
      <c r="D15" s="20" t="s">
        <v>35</v>
      </c>
      <c r="E15" s="21" t="s">
        <v>36</v>
      </c>
      <c r="F15" s="22">
        <f t="shared" si="1"/>
        <v>0</v>
      </c>
    </row>
    <row r="16" spans="1:6" ht="19.5" customHeight="1">
      <c r="A16" s="9" t="s">
        <v>42</v>
      </c>
      <c r="B16" s="24" t="s">
        <v>59</v>
      </c>
      <c r="C16" s="25">
        <f>SUM(C17:C18)</f>
        <v>18834390</v>
      </c>
      <c r="D16" s="20" t="s">
        <v>39</v>
      </c>
      <c r="E16" s="21" t="s">
        <v>40</v>
      </c>
      <c r="F16" s="22">
        <f t="shared" si="1"/>
        <v>0</v>
      </c>
    </row>
    <row r="17" spans="1:6" ht="19.5" customHeight="1">
      <c r="A17" s="20" t="s">
        <v>45</v>
      </c>
      <c r="B17" s="21" t="s">
        <v>60</v>
      </c>
      <c r="C17" s="22">
        <f t="shared" si="0"/>
        <v>223799</v>
      </c>
      <c r="D17" s="9" t="s">
        <v>42</v>
      </c>
      <c r="E17" s="24" t="s">
        <v>43</v>
      </c>
      <c r="F17" s="25">
        <f t="shared" si="1"/>
        <v>0</v>
      </c>
    </row>
    <row r="18" spans="1:6" ht="19.5" customHeight="1">
      <c r="A18" s="20" t="s">
        <v>48</v>
      </c>
      <c r="B18" s="21" t="s">
        <v>225</v>
      </c>
      <c r="C18" s="22">
        <f t="shared" si="0"/>
        <v>18610591</v>
      </c>
      <c r="D18" s="30"/>
      <c r="E18" s="24"/>
      <c r="F18" s="25"/>
    </row>
    <row r="19" spans="1:6" ht="19.5" customHeight="1">
      <c r="A19" s="31"/>
      <c r="B19" s="24" t="s">
        <v>64</v>
      </c>
      <c r="C19" s="25">
        <f>C16+C12+C7</f>
        <v>23705390</v>
      </c>
      <c r="D19" s="29"/>
      <c r="E19" s="24" t="s">
        <v>65</v>
      </c>
      <c r="F19" s="25">
        <f>F17+F13+F7</f>
        <v>25023234</v>
      </c>
    </row>
    <row r="20" spans="1:6" ht="15">
      <c r="A20" s="56"/>
      <c r="B20" s="57"/>
      <c r="C20" s="58"/>
      <c r="D20" s="59"/>
      <c r="E20" s="57"/>
      <c r="F20" s="58"/>
    </row>
    <row r="21" ht="15">
      <c r="B21" s="60" t="s">
        <v>81</v>
      </c>
    </row>
    <row r="22" spans="1:7" ht="15">
      <c r="A22" s="9"/>
      <c r="B22" s="10" t="s">
        <v>7</v>
      </c>
      <c r="C22" s="11" t="s">
        <v>6</v>
      </c>
      <c r="D22" s="12"/>
      <c r="E22" s="10" t="s">
        <v>2</v>
      </c>
      <c r="F22" s="11" t="s">
        <v>6</v>
      </c>
      <c r="G22" s="55"/>
    </row>
    <row r="23" spans="1:6" ht="15">
      <c r="A23" s="14" t="s">
        <v>10</v>
      </c>
      <c r="B23" s="15" t="s">
        <v>11</v>
      </c>
      <c r="C23" s="16">
        <f>SUM(C24:C27)</f>
        <v>18000000</v>
      </c>
      <c r="D23" s="9" t="s">
        <v>10</v>
      </c>
      <c r="E23" s="15" t="s">
        <v>12</v>
      </c>
      <c r="F23" s="16">
        <f>SUM(F24:F28)</f>
        <v>16422156.000000002</v>
      </c>
    </row>
    <row r="24" spans="1:6" ht="15">
      <c r="A24" s="17" t="s">
        <v>13</v>
      </c>
      <c r="B24" s="21" t="s">
        <v>24</v>
      </c>
      <c r="C24" s="22">
        <v>0</v>
      </c>
      <c r="D24" s="20" t="s">
        <v>13</v>
      </c>
      <c r="E24" s="21" t="s">
        <v>15</v>
      </c>
      <c r="F24" s="22">
        <f>F56*0.4</f>
        <v>5654870.4</v>
      </c>
    </row>
    <row r="25" spans="1:6" ht="25.5">
      <c r="A25" s="17" t="s">
        <v>17</v>
      </c>
      <c r="B25" s="21" t="s">
        <v>27</v>
      </c>
      <c r="C25" s="22">
        <v>0</v>
      </c>
      <c r="D25" s="20" t="s">
        <v>17</v>
      </c>
      <c r="E25" s="21" t="s">
        <v>1</v>
      </c>
      <c r="F25" s="22">
        <f>F57*0.4</f>
        <v>1092638.4000000001</v>
      </c>
    </row>
    <row r="26" spans="1:6" ht="15">
      <c r="A26" s="17" t="s">
        <v>19</v>
      </c>
      <c r="B26" s="21" t="s">
        <v>3</v>
      </c>
      <c r="C26" s="22">
        <f>'segédlet_közétk int'!B12</f>
        <v>18000000</v>
      </c>
      <c r="D26" s="20" t="s">
        <v>19</v>
      </c>
      <c r="E26" s="21" t="s">
        <v>20</v>
      </c>
      <c r="F26" s="22">
        <f>F58*0.4</f>
        <v>9674647.200000001</v>
      </c>
    </row>
    <row r="27" spans="1:6" ht="15">
      <c r="A27" s="17" t="s">
        <v>22</v>
      </c>
      <c r="B27" s="21" t="s">
        <v>38</v>
      </c>
      <c r="C27" s="22">
        <v>0</v>
      </c>
      <c r="D27" s="20" t="s">
        <v>22</v>
      </c>
      <c r="E27" s="21" t="s">
        <v>26</v>
      </c>
      <c r="F27" s="22">
        <f>F59*0.4</f>
        <v>0</v>
      </c>
    </row>
    <row r="28" spans="1:6" ht="15">
      <c r="A28" s="14" t="s">
        <v>30</v>
      </c>
      <c r="B28" s="24" t="s">
        <v>41</v>
      </c>
      <c r="C28" s="25">
        <f>SUM(C29:C31)</f>
        <v>0</v>
      </c>
      <c r="D28" s="20" t="s">
        <v>25</v>
      </c>
      <c r="E28" s="21" t="s">
        <v>29</v>
      </c>
      <c r="F28" s="22">
        <f>F60*0.4</f>
        <v>0</v>
      </c>
    </row>
    <row r="29" spans="1:6" ht="25.5">
      <c r="A29" s="17" t="s">
        <v>32</v>
      </c>
      <c r="B29" s="21" t="s">
        <v>47</v>
      </c>
      <c r="C29" s="22">
        <v>0</v>
      </c>
      <c r="D29" s="9" t="s">
        <v>30</v>
      </c>
      <c r="E29" s="24" t="s">
        <v>31</v>
      </c>
      <c r="F29" s="25">
        <f>SUM(F30:F32)</f>
        <v>260000</v>
      </c>
    </row>
    <row r="30" spans="1:6" ht="15">
      <c r="A30" s="17" t="s">
        <v>35</v>
      </c>
      <c r="B30" s="21" t="s">
        <v>50</v>
      </c>
      <c r="C30" s="22">
        <v>0</v>
      </c>
      <c r="D30" s="20" t="s">
        <v>32</v>
      </c>
      <c r="E30" s="21" t="s">
        <v>33</v>
      </c>
      <c r="F30" s="22">
        <f>F62*0.4</f>
        <v>260000</v>
      </c>
    </row>
    <row r="31" spans="1:6" ht="15">
      <c r="A31" s="17" t="s">
        <v>39</v>
      </c>
      <c r="B31" s="21" t="s">
        <v>58</v>
      </c>
      <c r="C31" s="22">
        <v>0</v>
      </c>
      <c r="D31" s="20" t="s">
        <v>35</v>
      </c>
      <c r="E31" s="21" t="s">
        <v>36</v>
      </c>
      <c r="F31" s="22">
        <f>F63*0.4</f>
        <v>0</v>
      </c>
    </row>
    <row r="32" spans="1:6" ht="15">
      <c r="A32" s="9" t="s">
        <v>42</v>
      </c>
      <c r="B32" s="24" t="s">
        <v>59</v>
      </c>
      <c r="C32" s="25">
        <f>SUM(C33:C34)</f>
        <v>0</v>
      </c>
      <c r="D32" s="20" t="s">
        <v>39</v>
      </c>
      <c r="E32" s="21" t="s">
        <v>40</v>
      </c>
      <c r="F32" s="22">
        <f>F64*0.4</f>
        <v>0</v>
      </c>
    </row>
    <row r="33" spans="1:6" ht="15">
      <c r="A33" s="20" t="s">
        <v>45</v>
      </c>
      <c r="B33" s="21" t="s">
        <v>60</v>
      </c>
      <c r="C33" s="22">
        <f>segédlet_óvoda!B22</f>
        <v>0</v>
      </c>
      <c r="D33" s="9" t="s">
        <v>42</v>
      </c>
      <c r="E33" s="24" t="s">
        <v>43</v>
      </c>
      <c r="F33" s="25">
        <f>F65*0.4</f>
        <v>0</v>
      </c>
    </row>
    <row r="34" spans="1:6" ht="15">
      <c r="A34" s="20" t="s">
        <v>48</v>
      </c>
      <c r="B34" s="21" t="s">
        <v>225</v>
      </c>
      <c r="C34" s="22">
        <f>segédlet_óvoda!B21</f>
        <v>0</v>
      </c>
      <c r="D34" s="30"/>
      <c r="E34" s="24"/>
      <c r="F34" s="25"/>
    </row>
    <row r="35" spans="1:6" ht="15">
      <c r="A35" s="31"/>
      <c r="B35" s="24" t="s">
        <v>64</v>
      </c>
      <c r="C35" s="25">
        <f>C32+C28+C23</f>
        <v>18000000</v>
      </c>
      <c r="D35" s="29"/>
      <c r="E35" s="24" t="s">
        <v>65</v>
      </c>
      <c r="F35" s="25">
        <f>F33+F29+F23</f>
        <v>16682156.000000002</v>
      </c>
    </row>
    <row r="37" ht="15">
      <c r="B37" s="60" t="s">
        <v>82</v>
      </c>
    </row>
    <row r="38" spans="1:7" ht="15">
      <c r="A38" s="9"/>
      <c r="B38" s="10" t="s">
        <v>7</v>
      </c>
      <c r="C38" s="11" t="s">
        <v>6</v>
      </c>
      <c r="D38" s="12"/>
      <c r="E38" s="10" t="s">
        <v>2</v>
      </c>
      <c r="F38" s="11" t="s">
        <v>6</v>
      </c>
      <c r="G38" s="55"/>
    </row>
    <row r="39" spans="1:6" ht="15">
      <c r="A39" s="14" t="s">
        <v>10</v>
      </c>
      <c r="B39" s="15" t="s">
        <v>11</v>
      </c>
      <c r="C39" s="16">
        <f>SUM(C40:C43)</f>
        <v>0</v>
      </c>
      <c r="D39" s="9" t="s">
        <v>10</v>
      </c>
      <c r="E39" s="15" t="s">
        <v>12</v>
      </c>
      <c r="F39" s="16">
        <f>SUM(F40:F44)</f>
        <v>0</v>
      </c>
    </row>
    <row r="40" spans="1:6" ht="15">
      <c r="A40" s="17" t="s">
        <v>13</v>
      </c>
      <c r="B40" s="21" t="s">
        <v>24</v>
      </c>
      <c r="C40" s="22">
        <v>0</v>
      </c>
      <c r="D40" s="20" t="s">
        <v>13</v>
      </c>
      <c r="E40" s="21" t="s">
        <v>15</v>
      </c>
      <c r="F40" s="22">
        <f>SUM(segédlet_óvoda!F37:F38)</f>
        <v>0</v>
      </c>
    </row>
    <row r="41" spans="1:6" ht="25.5">
      <c r="A41" s="17" t="s">
        <v>17</v>
      </c>
      <c r="B41" s="21" t="s">
        <v>27</v>
      </c>
      <c r="C41" s="22">
        <v>0</v>
      </c>
      <c r="D41" s="20" t="s">
        <v>17</v>
      </c>
      <c r="E41" s="21" t="s">
        <v>1</v>
      </c>
      <c r="F41" s="22">
        <f>segédlet_óvoda!F39</f>
        <v>0</v>
      </c>
    </row>
    <row r="42" spans="1:6" ht="15">
      <c r="A42" s="17" t="s">
        <v>19</v>
      </c>
      <c r="B42" s="21" t="s">
        <v>3</v>
      </c>
      <c r="C42" s="22">
        <v>0</v>
      </c>
      <c r="D42" s="20" t="s">
        <v>19</v>
      </c>
      <c r="E42" s="21" t="s">
        <v>20</v>
      </c>
      <c r="F42" s="22">
        <f>SUM(segédlet_óvoda!F40:F48)</f>
        <v>0</v>
      </c>
    </row>
    <row r="43" spans="1:6" ht="15">
      <c r="A43" s="17" t="s">
        <v>22</v>
      </c>
      <c r="B43" s="21" t="s">
        <v>38</v>
      </c>
      <c r="C43" s="22">
        <v>0</v>
      </c>
      <c r="D43" s="20" t="s">
        <v>22</v>
      </c>
      <c r="E43" s="21" t="s">
        <v>26</v>
      </c>
      <c r="F43" s="22">
        <f>segédlet_önkormányzat!B85</f>
        <v>0</v>
      </c>
    </row>
    <row r="44" spans="1:6" ht="15">
      <c r="A44" s="14" t="s">
        <v>30</v>
      </c>
      <c r="B44" s="24" t="s">
        <v>41</v>
      </c>
      <c r="C44" s="25">
        <f>SUM(C45:C47)</f>
        <v>0</v>
      </c>
      <c r="D44" s="20" t="s">
        <v>25</v>
      </c>
      <c r="E44" s="21" t="s">
        <v>29</v>
      </c>
      <c r="F44" s="22">
        <f>segédlet_önkormányzat!B83</f>
        <v>0</v>
      </c>
    </row>
    <row r="45" spans="1:6" ht="25.5">
      <c r="A45" s="17" t="s">
        <v>32</v>
      </c>
      <c r="B45" s="21" t="s">
        <v>47</v>
      </c>
      <c r="C45" s="22">
        <v>0</v>
      </c>
      <c r="D45" s="9" t="s">
        <v>30</v>
      </c>
      <c r="E45" s="24" t="s">
        <v>31</v>
      </c>
      <c r="F45" s="25">
        <f>SUM(F46:F48)</f>
        <v>0</v>
      </c>
    </row>
    <row r="46" spans="1:6" ht="15">
      <c r="A46" s="17" t="s">
        <v>35</v>
      </c>
      <c r="B46" s="21" t="s">
        <v>50</v>
      </c>
      <c r="C46" s="22">
        <v>0</v>
      </c>
      <c r="D46" s="20" t="s">
        <v>32</v>
      </c>
      <c r="E46" s="21" t="s">
        <v>33</v>
      </c>
      <c r="F46" s="22">
        <f>segédlet_óvoda!F49</f>
        <v>0</v>
      </c>
    </row>
    <row r="47" spans="1:6" ht="15">
      <c r="A47" s="17" t="s">
        <v>39</v>
      </c>
      <c r="B47" s="21" t="s">
        <v>58</v>
      </c>
      <c r="C47" s="22">
        <v>0</v>
      </c>
      <c r="D47" s="20" t="s">
        <v>35</v>
      </c>
      <c r="E47" s="21" t="s">
        <v>36</v>
      </c>
      <c r="F47" s="22">
        <f>segédlet_önkormányzat!B90</f>
        <v>0</v>
      </c>
    </row>
    <row r="48" spans="1:6" ht="15">
      <c r="A48" s="9" t="s">
        <v>42</v>
      </c>
      <c r="B48" s="24" t="s">
        <v>59</v>
      </c>
      <c r="C48" s="25">
        <f>SUM(C49:C50)</f>
        <v>0</v>
      </c>
      <c r="D48" s="20" t="s">
        <v>39</v>
      </c>
      <c r="E48" s="21" t="s">
        <v>40</v>
      </c>
      <c r="F48" s="22">
        <v>0</v>
      </c>
    </row>
    <row r="49" spans="1:6" ht="15">
      <c r="A49" s="20" t="s">
        <v>45</v>
      </c>
      <c r="B49" s="21" t="s">
        <v>60</v>
      </c>
      <c r="C49" s="22">
        <f>segédlet_óvoda!B38</f>
        <v>0</v>
      </c>
      <c r="D49" s="9" t="s">
        <v>42</v>
      </c>
      <c r="E49" s="24" t="s">
        <v>43</v>
      </c>
      <c r="F49" s="25">
        <v>0</v>
      </c>
    </row>
    <row r="50" spans="1:6" ht="15">
      <c r="A50" s="20" t="s">
        <v>48</v>
      </c>
      <c r="B50" s="21" t="s">
        <v>225</v>
      </c>
      <c r="C50" s="22">
        <f>segédlet_óvoda!B37</f>
        <v>0</v>
      </c>
      <c r="D50" s="30"/>
      <c r="E50" s="24"/>
      <c r="F50" s="25"/>
    </row>
    <row r="51" spans="1:6" ht="15">
      <c r="A51" s="31"/>
      <c r="B51" s="24" t="s">
        <v>64</v>
      </c>
      <c r="C51" s="25">
        <f>C48+C44+C39</f>
        <v>0</v>
      </c>
      <c r="D51" s="29"/>
      <c r="E51" s="24" t="s">
        <v>65</v>
      </c>
      <c r="F51" s="25">
        <f>F49+F45+F39</f>
        <v>0</v>
      </c>
    </row>
    <row r="53" ht="15">
      <c r="B53" s="60" t="s">
        <v>83</v>
      </c>
    </row>
    <row r="54" spans="1:7" ht="15">
      <c r="A54" s="9"/>
      <c r="B54" s="10" t="s">
        <v>7</v>
      </c>
      <c r="C54" s="11" t="s">
        <v>6</v>
      </c>
      <c r="D54" s="12"/>
      <c r="E54" s="10" t="s">
        <v>2</v>
      </c>
      <c r="F54" s="11" t="s">
        <v>6</v>
      </c>
      <c r="G54" s="55"/>
    </row>
    <row r="55" spans="1:6" ht="15">
      <c r="A55" s="14" t="s">
        <v>10</v>
      </c>
      <c r="B55" s="15" t="s">
        <v>11</v>
      </c>
      <c r="C55" s="158">
        <f>'3 melléklet'!C6</f>
        <v>22871000</v>
      </c>
      <c r="D55" s="149" t="s">
        <v>10</v>
      </c>
      <c r="E55" s="150" t="s">
        <v>12</v>
      </c>
      <c r="F55" s="158">
        <f>'3 melléklet'!F6</f>
        <v>41055390</v>
      </c>
    </row>
    <row r="56" spans="1:6" ht="15">
      <c r="A56" s="17" t="s">
        <v>13</v>
      </c>
      <c r="B56" s="21" t="s">
        <v>24</v>
      </c>
      <c r="C56" s="155">
        <f>'3 melléklet'!C7</f>
        <v>0</v>
      </c>
      <c r="D56" s="156" t="s">
        <v>13</v>
      </c>
      <c r="E56" s="157" t="s">
        <v>15</v>
      </c>
      <c r="F56" s="155">
        <f>'3 melléklet'!F7</f>
        <v>14137176</v>
      </c>
    </row>
    <row r="57" spans="1:6" ht="25.5">
      <c r="A57" s="17" t="s">
        <v>17</v>
      </c>
      <c r="B57" s="21" t="s">
        <v>27</v>
      </c>
      <c r="C57" s="155">
        <f>'3 melléklet'!C8</f>
        <v>0</v>
      </c>
      <c r="D57" s="156" t="s">
        <v>17</v>
      </c>
      <c r="E57" s="157" t="s">
        <v>1</v>
      </c>
      <c r="F57" s="155">
        <f>'3 melléklet'!F8</f>
        <v>2731596</v>
      </c>
    </row>
    <row r="58" spans="1:6" ht="15">
      <c r="A58" s="17" t="s">
        <v>19</v>
      </c>
      <c r="B58" s="21" t="s">
        <v>3</v>
      </c>
      <c r="C58" s="155">
        <f>'3 melléklet'!C9</f>
        <v>22871000</v>
      </c>
      <c r="D58" s="156" t="s">
        <v>19</v>
      </c>
      <c r="E58" s="157" t="s">
        <v>20</v>
      </c>
      <c r="F58" s="155">
        <f>'3 melléklet'!F9</f>
        <v>24186618</v>
      </c>
    </row>
    <row r="59" spans="1:6" ht="15">
      <c r="A59" s="17" t="s">
        <v>22</v>
      </c>
      <c r="B59" s="21" t="s">
        <v>38</v>
      </c>
      <c r="C59" s="155">
        <f>'3 melléklet'!C10</f>
        <v>0</v>
      </c>
      <c r="D59" s="156" t="s">
        <v>22</v>
      </c>
      <c r="E59" s="157" t="s">
        <v>26</v>
      </c>
      <c r="F59" s="155">
        <f>'3 melléklet'!F10</f>
        <v>0</v>
      </c>
    </row>
    <row r="60" spans="1:6" ht="15">
      <c r="A60" s="14" t="s">
        <v>30</v>
      </c>
      <c r="B60" s="24" t="s">
        <v>41</v>
      </c>
      <c r="C60" s="158">
        <f>'3 melléklet'!C11</f>
        <v>0</v>
      </c>
      <c r="D60" s="156" t="s">
        <v>25</v>
      </c>
      <c r="E60" s="157" t="s">
        <v>29</v>
      </c>
      <c r="F60" s="155">
        <f>'3 melléklet'!F11</f>
        <v>0</v>
      </c>
    </row>
    <row r="61" spans="1:6" ht="25.5">
      <c r="A61" s="17" t="s">
        <v>32</v>
      </c>
      <c r="B61" s="21" t="s">
        <v>47</v>
      </c>
      <c r="C61" s="155">
        <f>'3 melléklet'!C12</f>
        <v>0</v>
      </c>
      <c r="D61" s="159" t="s">
        <v>30</v>
      </c>
      <c r="E61" s="160" t="s">
        <v>31</v>
      </c>
      <c r="F61" s="158">
        <f>'3 melléklet'!F12</f>
        <v>650000</v>
      </c>
    </row>
    <row r="62" spans="1:6" ht="15">
      <c r="A62" s="17" t="s">
        <v>35</v>
      </c>
      <c r="B62" s="21" t="s">
        <v>50</v>
      </c>
      <c r="C62" s="155">
        <f>'3 melléklet'!C13</f>
        <v>0</v>
      </c>
      <c r="D62" s="156" t="s">
        <v>32</v>
      </c>
      <c r="E62" s="157" t="s">
        <v>33</v>
      </c>
      <c r="F62" s="155">
        <f>'3 melléklet'!F13</f>
        <v>650000</v>
      </c>
    </row>
    <row r="63" spans="1:6" ht="15">
      <c r="A63" s="17" t="s">
        <v>39</v>
      </c>
      <c r="B63" s="21" t="s">
        <v>58</v>
      </c>
      <c r="C63" s="155">
        <f>'3 melléklet'!C14</f>
        <v>0</v>
      </c>
      <c r="D63" s="156" t="s">
        <v>35</v>
      </c>
      <c r="E63" s="157" t="s">
        <v>36</v>
      </c>
      <c r="F63" s="155">
        <f>'3 melléklet'!F14</f>
        <v>0</v>
      </c>
    </row>
    <row r="64" spans="1:6" ht="15">
      <c r="A64" s="9" t="s">
        <v>42</v>
      </c>
      <c r="B64" s="24" t="s">
        <v>59</v>
      </c>
      <c r="C64" s="158">
        <f>'3 melléklet'!C15</f>
        <v>18834390</v>
      </c>
      <c r="D64" s="156" t="s">
        <v>39</v>
      </c>
      <c r="E64" s="157" t="s">
        <v>40</v>
      </c>
      <c r="F64" s="155">
        <f>'3 melléklet'!F15</f>
        <v>0</v>
      </c>
    </row>
    <row r="65" spans="1:6" ht="15">
      <c r="A65" s="20" t="s">
        <v>45</v>
      </c>
      <c r="B65" s="21" t="s">
        <v>60</v>
      </c>
      <c r="C65" s="155">
        <f>'3 melléklet'!C16</f>
        <v>223799</v>
      </c>
      <c r="D65" s="159" t="s">
        <v>42</v>
      </c>
      <c r="E65" s="160" t="s">
        <v>43</v>
      </c>
      <c r="F65" s="158">
        <f>'3 melléklet'!F16</f>
        <v>0</v>
      </c>
    </row>
    <row r="66" spans="1:6" ht="15">
      <c r="A66" s="20" t="s">
        <v>48</v>
      </c>
      <c r="B66" s="21" t="s">
        <v>225</v>
      </c>
      <c r="C66" s="151">
        <f>'3 melléklet'!C17</f>
        <v>18610591</v>
      </c>
      <c r="D66" s="153"/>
      <c r="E66" s="152"/>
      <c r="F66" s="151"/>
    </row>
    <row r="67" spans="1:6" ht="15">
      <c r="A67" s="31"/>
      <c r="B67" s="24" t="s">
        <v>64</v>
      </c>
      <c r="C67" s="148">
        <f>'3 melléklet'!C18</f>
        <v>41705390</v>
      </c>
      <c r="D67" s="154"/>
      <c r="E67" s="152" t="s">
        <v>65</v>
      </c>
      <c r="F67" s="148">
        <f>'3 melléklet'!F18</f>
        <v>41705390</v>
      </c>
    </row>
  </sheetData>
  <sheetProtection/>
  <mergeCells count="2">
    <mergeCell ref="B3:F3"/>
    <mergeCell ref="A1:F1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portrait" paperSize="9" scale="69" r:id="rId1"/>
  <rowBreaks count="1" manualBreakCount="1">
    <brk id="57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H8"/>
  <sheetViews>
    <sheetView zoomScalePageLayoutView="0" workbookViewId="0" topLeftCell="A1">
      <selection activeCell="I3" sqref="I3"/>
    </sheetView>
  </sheetViews>
  <sheetFormatPr defaultColWidth="9.140625" defaultRowHeight="15"/>
  <cols>
    <col min="1" max="1" width="9.140625" style="94" customWidth="1"/>
    <col min="2" max="2" width="23.00390625" style="94" customWidth="1"/>
    <col min="3" max="3" width="11.8515625" style="94" customWidth="1"/>
    <col min="4" max="16384" width="9.140625" style="94" customWidth="1"/>
  </cols>
  <sheetData>
    <row r="1" spans="1:8" ht="15">
      <c r="A1" s="187" t="s">
        <v>274</v>
      </c>
      <c r="B1" s="187"/>
      <c r="C1" s="187"/>
      <c r="D1" s="187"/>
      <c r="E1" s="187"/>
      <c r="F1" s="187"/>
      <c r="G1" s="187"/>
      <c r="H1" s="187"/>
    </row>
    <row r="3" spans="1:8" ht="15">
      <c r="A3" s="176" t="s">
        <v>254</v>
      </c>
      <c r="B3" s="176"/>
      <c r="C3" s="176"/>
      <c r="D3" s="176"/>
      <c r="E3" s="176"/>
      <c r="F3" s="176"/>
      <c r="G3" s="176"/>
      <c r="H3" s="176"/>
    </row>
    <row r="4" spans="1:8" ht="15">
      <c r="A4" s="141"/>
      <c r="B4" s="141"/>
      <c r="C4" s="141"/>
      <c r="D4" s="141"/>
      <c r="E4" s="141"/>
      <c r="F4" s="141"/>
      <c r="G4" s="141"/>
      <c r="H4" s="141"/>
    </row>
    <row r="5" spans="1:8" ht="15">
      <c r="A5" s="144"/>
      <c r="B5" s="144"/>
      <c r="C5" s="144"/>
      <c r="D5" s="144"/>
      <c r="E5" s="144"/>
      <c r="F5" s="144"/>
      <c r="G5" s="144"/>
      <c r="H5" s="145" t="s">
        <v>9</v>
      </c>
    </row>
    <row r="6" spans="1:8" ht="39">
      <c r="A6" s="143" t="s">
        <v>250</v>
      </c>
      <c r="B6" s="143" t="s">
        <v>251</v>
      </c>
      <c r="C6" s="143" t="s">
        <v>252</v>
      </c>
      <c r="D6" s="143">
        <v>2019</v>
      </c>
      <c r="E6" s="143">
        <v>2020</v>
      </c>
      <c r="F6" s="143">
        <v>2021</v>
      </c>
      <c r="G6" s="143">
        <v>2022</v>
      </c>
      <c r="H6" s="143">
        <v>2023</v>
      </c>
    </row>
    <row r="7" spans="1:8" ht="30">
      <c r="A7" s="140" t="s">
        <v>253</v>
      </c>
      <c r="B7" s="140" t="s">
        <v>255</v>
      </c>
      <c r="C7" s="142" t="s">
        <v>256</v>
      </c>
      <c r="D7" s="146">
        <v>378978</v>
      </c>
      <c r="E7" s="146">
        <v>378978</v>
      </c>
      <c r="F7" s="146">
        <v>378978</v>
      </c>
      <c r="G7" s="146">
        <v>378978</v>
      </c>
      <c r="H7" s="146">
        <v>94746</v>
      </c>
    </row>
    <row r="8" spans="1:8" ht="26.25">
      <c r="A8" s="140" t="s">
        <v>259</v>
      </c>
      <c r="B8" s="140" t="s">
        <v>260</v>
      </c>
      <c r="C8" s="142" t="s">
        <v>261</v>
      </c>
      <c r="D8" s="146">
        <v>1069608</v>
      </c>
      <c r="E8" s="146">
        <v>1069608</v>
      </c>
      <c r="F8" s="146">
        <v>900253</v>
      </c>
      <c r="G8" s="146">
        <v>0</v>
      </c>
      <c r="H8" s="146">
        <v>0</v>
      </c>
    </row>
  </sheetData>
  <sheetProtection/>
  <mergeCells count="2">
    <mergeCell ref="A3:H3"/>
    <mergeCell ref="A1:H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4"/>
  <sheetViews>
    <sheetView zoomScalePageLayoutView="0" workbookViewId="0" topLeftCell="A1">
      <selection activeCell="D1" sqref="D1"/>
    </sheetView>
  </sheetViews>
  <sheetFormatPr defaultColWidth="9.140625" defaultRowHeight="15"/>
  <cols>
    <col min="1" max="3" width="18.57421875" style="0" customWidth="1"/>
  </cols>
  <sheetData>
    <row r="1" spans="1:3" ht="45" customHeight="1">
      <c r="A1" s="177" t="s">
        <v>275</v>
      </c>
      <c r="B1" s="177"/>
      <c r="C1" s="177"/>
    </row>
    <row r="2" spans="1:3" ht="15">
      <c r="A2" s="178" t="s">
        <v>233</v>
      </c>
      <c r="B2" s="178"/>
      <c r="C2" s="178"/>
    </row>
    <row r="3" spans="1:3" ht="39">
      <c r="A3" s="124" t="s">
        <v>258</v>
      </c>
      <c r="B3" s="161">
        <v>585000</v>
      </c>
      <c r="C3" s="125" t="s">
        <v>234</v>
      </c>
    </row>
    <row r="4" spans="1:3" ht="30">
      <c r="A4" s="127" t="s">
        <v>235</v>
      </c>
      <c r="B4" s="162">
        <f>SUM(B3:B3)</f>
        <v>585000</v>
      </c>
      <c r="C4" s="128" t="s">
        <v>234</v>
      </c>
    </row>
  </sheetData>
  <sheetProtection/>
  <mergeCells count="2">
    <mergeCell ref="A1:C1"/>
    <mergeCell ref="A2:C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59"/>
  <sheetViews>
    <sheetView tabSelected="1" zoomScalePageLayoutView="0" workbookViewId="0" topLeftCell="A1">
      <selection activeCell="E11" sqref="E11"/>
    </sheetView>
  </sheetViews>
  <sheetFormatPr defaultColWidth="9.140625" defaultRowHeight="15"/>
  <cols>
    <col min="1" max="1" width="8.57421875" style="94" customWidth="1"/>
    <col min="2" max="2" width="36.140625" style="94" customWidth="1"/>
    <col min="3" max="3" width="32.421875" style="94" customWidth="1"/>
    <col min="4" max="4" width="24.7109375" style="94" customWidth="1"/>
    <col min="5" max="16384" width="9.140625" style="94" customWidth="1"/>
  </cols>
  <sheetData>
    <row r="1" spans="1:4" ht="15">
      <c r="A1" s="188" t="s">
        <v>276</v>
      </c>
      <c r="B1" s="189"/>
      <c r="C1" s="189"/>
      <c r="D1" s="189"/>
    </row>
    <row r="2" spans="1:4" ht="15">
      <c r="A2" s="178" t="s">
        <v>236</v>
      </c>
      <c r="B2" s="178"/>
      <c r="C2" s="178"/>
      <c r="D2" s="178"/>
    </row>
    <row r="3" spans="1:4" ht="52.5" thickBot="1">
      <c r="A3" s="129" t="s">
        <v>237</v>
      </c>
      <c r="B3" s="129" t="s">
        <v>238</v>
      </c>
      <c r="C3" s="129" t="s">
        <v>239</v>
      </c>
      <c r="D3" s="129" t="s">
        <v>249</v>
      </c>
    </row>
    <row r="4" spans="1:4" ht="15">
      <c r="A4" s="179">
        <v>2020</v>
      </c>
      <c r="B4" s="130" t="s">
        <v>240</v>
      </c>
      <c r="C4" s="131">
        <f>segédlet_önkormányzat!B18</f>
        <v>1821200</v>
      </c>
      <c r="D4" s="181">
        <v>379</v>
      </c>
    </row>
    <row r="5" spans="1:4" ht="15">
      <c r="A5" s="179"/>
      <c r="B5" s="126" t="s">
        <v>5</v>
      </c>
      <c r="C5" s="132">
        <f>segédlet_önkormányzat!B17</f>
        <v>9668755</v>
      </c>
      <c r="D5" s="181"/>
    </row>
    <row r="6" spans="1:4" ht="26.25">
      <c r="A6" s="179"/>
      <c r="B6" s="126" t="s">
        <v>241</v>
      </c>
      <c r="C6" s="132">
        <f>segédlet_önkormányzat!B19</f>
        <v>2448143</v>
      </c>
      <c r="D6" s="181"/>
    </row>
    <row r="7" spans="1:4" ht="15">
      <c r="A7" s="179"/>
      <c r="B7" s="126" t="s">
        <v>8</v>
      </c>
      <c r="C7" s="132">
        <f>segédlet_önkormányzat!B20</f>
        <v>38213</v>
      </c>
      <c r="D7" s="181"/>
    </row>
    <row r="8" spans="1:4" ht="15.75" thickBot="1">
      <c r="A8" s="179"/>
      <c r="B8" s="133" t="s">
        <v>4</v>
      </c>
      <c r="C8" s="134">
        <f>SUM(C4:C7)</f>
        <v>13976311</v>
      </c>
      <c r="D8" s="181"/>
    </row>
    <row r="9" spans="1:4" ht="15">
      <c r="A9" s="179"/>
      <c r="B9" s="130" t="s">
        <v>243</v>
      </c>
      <c r="C9" s="131">
        <f>segédlet_önkormányzat!B24</f>
        <v>500000</v>
      </c>
      <c r="D9" s="181"/>
    </row>
    <row r="10" spans="1:4" ht="15">
      <c r="A10" s="179"/>
      <c r="B10" s="126" t="s">
        <v>244</v>
      </c>
      <c r="C10" s="132">
        <f>('segédlet_közétk int'!B10+'segédlet_közétk int'!B11)/1.27</f>
        <v>3748031.496062992</v>
      </c>
      <c r="D10" s="181"/>
    </row>
    <row r="11" spans="1:4" ht="15">
      <c r="A11" s="179"/>
      <c r="B11" s="126" t="s">
        <v>245</v>
      </c>
      <c r="C11" s="132">
        <f>'segédlet_közétk int'!B12/1.27</f>
        <v>14173228.346456693</v>
      </c>
      <c r="D11" s="181"/>
    </row>
    <row r="12" spans="1:4" ht="15">
      <c r="A12" s="179"/>
      <c r="B12" s="126" t="s">
        <v>118</v>
      </c>
      <c r="C12" s="132">
        <f>segédlet_önkormányzat!B22/1.27</f>
        <v>7874015.748031496</v>
      </c>
      <c r="D12" s="181"/>
    </row>
    <row r="13" spans="1:4" ht="26.25">
      <c r="A13" s="179"/>
      <c r="B13" s="126" t="s">
        <v>246</v>
      </c>
      <c r="C13" s="132">
        <f>segédlet_önkormányzat!B21/1.27</f>
        <v>2070866.1417322834</v>
      </c>
      <c r="D13" s="181"/>
    </row>
    <row r="14" spans="1:4" ht="26.25">
      <c r="A14" s="179"/>
      <c r="B14" s="126" t="s">
        <v>247</v>
      </c>
      <c r="C14" s="132">
        <f>485000/1.27</f>
        <v>381889.76377952757</v>
      </c>
      <c r="D14" s="181"/>
    </row>
    <row r="15" spans="1:4" ht="15">
      <c r="A15" s="179"/>
      <c r="B15" s="126" t="s">
        <v>248</v>
      </c>
      <c r="C15" s="132">
        <f>SUM(C10:C14)*0.27</f>
        <v>7626968.503937009</v>
      </c>
      <c r="D15" s="181"/>
    </row>
    <row r="16" spans="1:4" ht="15.75" thickBot="1">
      <c r="A16" s="179"/>
      <c r="B16" s="135" t="s">
        <v>3</v>
      </c>
      <c r="C16" s="136">
        <f>SUM(C9:C15)</f>
        <v>36375000</v>
      </c>
      <c r="D16" s="181"/>
    </row>
    <row r="17" spans="1:4" ht="16.5" thickBot="1" thickTop="1">
      <c r="A17" s="183"/>
      <c r="B17" s="137" t="s">
        <v>83</v>
      </c>
      <c r="C17" s="138">
        <f>C8+C16</f>
        <v>50351311</v>
      </c>
      <c r="D17" s="182"/>
    </row>
    <row r="18" spans="1:4" ht="15">
      <c r="A18" s="179">
        <v>2021</v>
      </c>
      <c r="B18" s="130" t="s">
        <v>240</v>
      </c>
      <c r="C18" s="131">
        <f>C4</f>
        <v>1821200</v>
      </c>
      <c r="D18" s="181">
        <v>379</v>
      </c>
    </row>
    <row r="19" spans="1:4" ht="15">
      <c r="A19" s="179"/>
      <c r="B19" s="126" t="s">
        <v>5</v>
      </c>
      <c r="C19" s="131">
        <f>C5</f>
        <v>9668755</v>
      </c>
      <c r="D19" s="181"/>
    </row>
    <row r="20" spans="1:4" ht="26.25">
      <c r="A20" s="179"/>
      <c r="B20" s="126" t="s">
        <v>241</v>
      </c>
      <c r="C20" s="131">
        <f>C6</f>
        <v>2448143</v>
      </c>
      <c r="D20" s="181"/>
    </row>
    <row r="21" spans="1:4" ht="15">
      <c r="A21" s="179"/>
      <c r="B21" s="126" t="s">
        <v>242</v>
      </c>
      <c r="C21" s="131">
        <f>C7</f>
        <v>38213</v>
      </c>
      <c r="D21" s="181"/>
    </row>
    <row r="22" spans="1:4" ht="15.75" thickBot="1">
      <c r="A22" s="179"/>
      <c r="B22" s="133" t="s">
        <v>4</v>
      </c>
      <c r="C22" s="134">
        <f>SUM(C18:C21)</f>
        <v>13976311</v>
      </c>
      <c r="D22" s="181"/>
    </row>
    <row r="23" spans="1:4" ht="15">
      <c r="A23" s="179"/>
      <c r="B23" s="130" t="s">
        <v>243</v>
      </c>
      <c r="C23" s="131">
        <f>C9</f>
        <v>500000</v>
      </c>
      <c r="D23" s="181"/>
    </row>
    <row r="24" spans="1:4" ht="15">
      <c r="A24" s="179"/>
      <c r="B24" s="126" t="s">
        <v>244</v>
      </c>
      <c r="C24" s="131">
        <f aca="true" t="shared" si="0" ref="C24:C29">C10</f>
        <v>3748031.496062992</v>
      </c>
      <c r="D24" s="181"/>
    </row>
    <row r="25" spans="1:4" ht="15">
      <c r="A25" s="179"/>
      <c r="B25" s="126" t="s">
        <v>245</v>
      </c>
      <c r="C25" s="131">
        <f t="shared" si="0"/>
        <v>14173228.346456693</v>
      </c>
      <c r="D25" s="181"/>
    </row>
    <row r="26" spans="1:4" ht="15">
      <c r="A26" s="179"/>
      <c r="B26" s="126" t="s">
        <v>118</v>
      </c>
      <c r="C26" s="131">
        <f t="shared" si="0"/>
        <v>7874015.748031496</v>
      </c>
      <c r="D26" s="181"/>
    </row>
    <row r="27" spans="1:4" ht="26.25">
      <c r="A27" s="179"/>
      <c r="B27" s="126" t="s">
        <v>246</v>
      </c>
      <c r="C27" s="131">
        <f t="shared" si="0"/>
        <v>2070866.1417322834</v>
      </c>
      <c r="D27" s="181"/>
    </row>
    <row r="28" spans="1:4" ht="26.25">
      <c r="A28" s="179"/>
      <c r="B28" s="126" t="s">
        <v>247</v>
      </c>
      <c r="C28" s="131">
        <f t="shared" si="0"/>
        <v>381889.76377952757</v>
      </c>
      <c r="D28" s="181"/>
    </row>
    <row r="29" spans="1:4" ht="15">
      <c r="A29" s="179"/>
      <c r="B29" s="126" t="s">
        <v>248</v>
      </c>
      <c r="C29" s="131">
        <f t="shared" si="0"/>
        <v>7626968.503937009</v>
      </c>
      <c r="D29" s="181"/>
    </row>
    <row r="30" spans="1:4" ht="15.75" thickBot="1">
      <c r="A30" s="179"/>
      <c r="B30" s="135" t="s">
        <v>3</v>
      </c>
      <c r="C30" s="136">
        <f>SUM(C23:C29)</f>
        <v>36375000</v>
      </c>
      <c r="D30" s="181"/>
    </row>
    <row r="31" spans="1:4" ht="16.5" thickBot="1" thickTop="1">
      <c r="A31" s="183"/>
      <c r="B31" s="137" t="s">
        <v>83</v>
      </c>
      <c r="C31" s="138">
        <f>C22+C30</f>
        <v>50351311</v>
      </c>
      <c r="D31" s="182"/>
    </row>
    <row r="32" spans="1:4" ht="15">
      <c r="A32" s="179">
        <v>2022</v>
      </c>
      <c r="B32" s="130" t="s">
        <v>240</v>
      </c>
      <c r="C32" s="131">
        <f>C18</f>
        <v>1821200</v>
      </c>
      <c r="D32" s="181">
        <v>379</v>
      </c>
    </row>
    <row r="33" spans="1:4" ht="15">
      <c r="A33" s="179"/>
      <c r="B33" s="126" t="s">
        <v>5</v>
      </c>
      <c r="C33" s="131">
        <f>C19</f>
        <v>9668755</v>
      </c>
      <c r="D33" s="181"/>
    </row>
    <row r="34" spans="1:4" ht="26.25">
      <c r="A34" s="179"/>
      <c r="B34" s="126" t="s">
        <v>241</v>
      </c>
      <c r="C34" s="131">
        <f>C20</f>
        <v>2448143</v>
      </c>
      <c r="D34" s="181"/>
    </row>
    <row r="35" spans="1:4" ht="15">
      <c r="A35" s="179"/>
      <c r="B35" s="126" t="s">
        <v>242</v>
      </c>
      <c r="C35" s="131">
        <f>C21</f>
        <v>38213</v>
      </c>
      <c r="D35" s="181"/>
    </row>
    <row r="36" spans="1:4" ht="15.75" thickBot="1">
      <c r="A36" s="179"/>
      <c r="B36" s="133" t="s">
        <v>4</v>
      </c>
      <c r="C36" s="134">
        <f>SUM(C32:C35)</f>
        <v>13976311</v>
      </c>
      <c r="D36" s="181"/>
    </row>
    <row r="37" spans="1:4" ht="15">
      <c r="A37" s="179"/>
      <c r="B37" s="130" t="s">
        <v>243</v>
      </c>
      <c r="C37" s="131">
        <f>C9</f>
        <v>500000</v>
      </c>
      <c r="D37" s="181"/>
    </row>
    <row r="38" spans="1:4" ht="15">
      <c r="A38" s="179"/>
      <c r="B38" s="126" t="s">
        <v>244</v>
      </c>
      <c r="C38" s="131">
        <f aca="true" t="shared" si="1" ref="C38:C43">C10</f>
        <v>3748031.496062992</v>
      </c>
      <c r="D38" s="181"/>
    </row>
    <row r="39" spans="1:4" ht="15">
      <c r="A39" s="179"/>
      <c r="B39" s="126" t="s">
        <v>245</v>
      </c>
      <c r="C39" s="131">
        <f t="shared" si="1"/>
        <v>14173228.346456693</v>
      </c>
      <c r="D39" s="181"/>
    </row>
    <row r="40" spans="1:4" ht="15">
      <c r="A40" s="179"/>
      <c r="B40" s="126" t="s">
        <v>118</v>
      </c>
      <c r="C40" s="131">
        <f t="shared" si="1"/>
        <v>7874015.748031496</v>
      </c>
      <c r="D40" s="181"/>
    </row>
    <row r="41" spans="1:4" ht="26.25">
      <c r="A41" s="179"/>
      <c r="B41" s="126" t="s">
        <v>246</v>
      </c>
      <c r="C41" s="131">
        <f t="shared" si="1"/>
        <v>2070866.1417322834</v>
      </c>
      <c r="D41" s="181"/>
    </row>
    <row r="42" spans="1:4" ht="26.25">
      <c r="A42" s="179"/>
      <c r="B42" s="126" t="s">
        <v>247</v>
      </c>
      <c r="C42" s="131">
        <f t="shared" si="1"/>
        <v>381889.76377952757</v>
      </c>
      <c r="D42" s="181"/>
    </row>
    <row r="43" spans="1:4" ht="15">
      <c r="A43" s="179"/>
      <c r="B43" s="126" t="s">
        <v>248</v>
      </c>
      <c r="C43" s="131">
        <f t="shared" si="1"/>
        <v>7626968.503937009</v>
      </c>
      <c r="D43" s="181"/>
    </row>
    <row r="44" spans="1:4" ht="15.75" thickBot="1">
      <c r="A44" s="179"/>
      <c r="B44" s="135" t="s">
        <v>3</v>
      </c>
      <c r="C44" s="136">
        <f>SUM(C37:C43)</f>
        <v>36375000</v>
      </c>
      <c r="D44" s="181"/>
    </row>
    <row r="45" spans="1:4" ht="16.5" thickBot="1" thickTop="1">
      <c r="A45" s="180"/>
      <c r="B45" s="139" t="s">
        <v>83</v>
      </c>
      <c r="C45" s="138">
        <f>C36+C44</f>
        <v>50351311</v>
      </c>
      <c r="D45" s="182"/>
    </row>
    <row r="46" spans="1:4" ht="15">
      <c r="A46" s="179">
        <v>2023</v>
      </c>
      <c r="B46" s="130" t="s">
        <v>240</v>
      </c>
      <c r="C46" s="131">
        <f>C32</f>
        <v>1821200</v>
      </c>
      <c r="D46" s="181">
        <v>95</v>
      </c>
    </row>
    <row r="47" spans="1:4" ht="15">
      <c r="A47" s="179"/>
      <c r="B47" s="126" t="s">
        <v>5</v>
      </c>
      <c r="C47" s="131">
        <f>C33</f>
        <v>9668755</v>
      </c>
      <c r="D47" s="181"/>
    </row>
    <row r="48" spans="1:4" ht="26.25">
      <c r="A48" s="179"/>
      <c r="B48" s="126" t="s">
        <v>241</v>
      </c>
      <c r="C48" s="131">
        <f>C34</f>
        <v>2448143</v>
      </c>
      <c r="D48" s="181"/>
    </row>
    <row r="49" spans="1:4" ht="15">
      <c r="A49" s="179"/>
      <c r="B49" s="126" t="s">
        <v>242</v>
      </c>
      <c r="C49" s="131">
        <f>C35</f>
        <v>38213</v>
      </c>
      <c r="D49" s="181"/>
    </row>
    <row r="50" spans="1:4" ht="15.75" thickBot="1">
      <c r="A50" s="179"/>
      <c r="B50" s="133" t="s">
        <v>4</v>
      </c>
      <c r="C50" s="134">
        <f>SUM(C46:C49)</f>
        <v>13976311</v>
      </c>
      <c r="D50" s="181"/>
    </row>
    <row r="51" spans="1:4" ht="15">
      <c r="A51" s="179"/>
      <c r="B51" s="130" t="s">
        <v>243</v>
      </c>
      <c r="C51" s="131">
        <f>C23</f>
        <v>500000</v>
      </c>
      <c r="D51" s="181"/>
    </row>
    <row r="52" spans="1:4" ht="15">
      <c r="A52" s="179"/>
      <c r="B52" s="126" t="s">
        <v>244</v>
      </c>
      <c r="C52" s="131">
        <f aca="true" t="shared" si="2" ref="C52:C57">C24</f>
        <v>3748031.496062992</v>
      </c>
      <c r="D52" s="181"/>
    </row>
    <row r="53" spans="1:4" ht="15">
      <c r="A53" s="179"/>
      <c r="B53" s="126" t="s">
        <v>245</v>
      </c>
      <c r="C53" s="131">
        <f t="shared" si="2"/>
        <v>14173228.346456693</v>
      </c>
      <c r="D53" s="181"/>
    </row>
    <row r="54" spans="1:4" ht="15">
      <c r="A54" s="179"/>
      <c r="B54" s="126" t="s">
        <v>118</v>
      </c>
      <c r="C54" s="131">
        <f t="shared" si="2"/>
        <v>7874015.748031496</v>
      </c>
      <c r="D54" s="181"/>
    </row>
    <row r="55" spans="1:4" ht="26.25">
      <c r="A55" s="179"/>
      <c r="B55" s="126" t="s">
        <v>246</v>
      </c>
      <c r="C55" s="131">
        <f t="shared" si="2"/>
        <v>2070866.1417322834</v>
      </c>
      <c r="D55" s="181"/>
    </row>
    <row r="56" spans="1:4" ht="26.25">
      <c r="A56" s="179"/>
      <c r="B56" s="126" t="s">
        <v>247</v>
      </c>
      <c r="C56" s="131">
        <f t="shared" si="2"/>
        <v>381889.76377952757</v>
      </c>
      <c r="D56" s="181"/>
    </row>
    <row r="57" spans="1:4" ht="15">
      <c r="A57" s="179"/>
      <c r="B57" s="126" t="s">
        <v>248</v>
      </c>
      <c r="C57" s="131">
        <f t="shared" si="2"/>
        <v>7626968.503937009</v>
      </c>
      <c r="D57" s="181"/>
    </row>
    <row r="58" spans="1:4" ht="15.75" thickBot="1">
      <c r="A58" s="179"/>
      <c r="B58" s="135" t="s">
        <v>3</v>
      </c>
      <c r="C58" s="136">
        <f>SUM(C51:C57)</f>
        <v>36375000</v>
      </c>
      <c r="D58" s="181"/>
    </row>
    <row r="59" spans="1:4" ht="16.5" thickBot="1" thickTop="1">
      <c r="A59" s="180"/>
      <c r="B59" s="139" t="s">
        <v>83</v>
      </c>
      <c r="C59" s="138">
        <f>C50+C58</f>
        <v>50351311</v>
      </c>
      <c r="D59" s="182"/>
    </row>
  </sheetData>
  <sheetProtection/>
  <mergeCells count="10">
    <mergeCell ref="A46:A59"/>
    <mergeCell ref="D46:D59"/>
    <mergeCell ref="A32:A45"/>
    <mergeCell ref="D32:D45"/>
    <mergeCell ref="A1:D1"/>
    <mergeCell ref="A2:D2"/>
    <mergeCell ref="A4:A17"/>
    <mergeCell ref="D4:D17"/>
    <mergeCell ref="A18:A31"/>
    <mergeCell ref="D18:D3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">
      <selection activeCell="B4" sqref="B4"/>
    </sheetView>
  </sheetViews>
  <sheetFormatPr defaultColWidth="17.140625" defaultRowHeight="15"/>
  <cols>
    <col min="1" max="1" width="28.57421875" style="94" customWidth="1"/>
    <col min="2" max="2" width="24.00390625" style="94" customWidth="1"/>
    <col min="3" max="4" width="17.140625" style="94" customWidth="1"/>
    <col min="5" max="5" width="19.7109375" style="94" customWidth="1"/>
    <col min="6" max="6" width="22.7109375" style="94" customWidth="1"/>
    <col min="7" max="16384" width="17.140625" style="94" customWidth="1"/>
  </cols>
  <sheetData>
    <row r="1" spans="1:6" ht="21">
      <c r="A1" s="163" t="s">
        <v>177</v>
      </c>
      <c r="B1" s="163"/>
      <c r="C1" s="170" t="s">
        <v>86</v>
      </c>
      <c r="D1" s="170"/>
      <c r="E1" s="171" t="s">
        <v>178</v>
      </c>
      <c r="F1" s="171"/>
    </row>
    <row r="2" spans="1:6" ht="21">
      <c r="A2" s="63" t="s">
        <v>88</v>
      </c>
      <c r="B2" s="64">
        <f>B6</f>
        <v>26892535</v>
      </c>
      <c r="C2" s="172">
        <f>B2-F2</f>
        <v>0</v>
      </c>
      <c r="D2" s="172"/>
      <c r="E2" s="63" t="s">
        <v>89</v>
      </c>
      <c r="F2" s="64">
        <f>SUM(F4:F16)</f>
        <v>26892535</v>
      </c>
    </row>
    <row r="3" spans="1:6" ht="15">
      <c r="A3" s="66" t="s">
        <v>90</v>
      </c>
      <c r="B3" s="66" t="s">
        <v>91</v>
      </c>
      <c r="E3" s="67" t="s">
        <v>92</v>
      </c>
      <c r="F3" s="66" t="s">
        <v>93</v>
      </c>
    </row>
    <row r="4" spans="1:6" ht="15">
      <c r="A4" s="68" t="s">
        <v>179</v>
      </c>
      <c r="B4" s="69">
        <f>'[1]Költségvetés excel'!B5</f>
        <v>26877717</v>
      </c>
      <c r="E4" s="81" t="s">
        <v>226</v>
      </c>
      <c r="F4" s="69">
        <v>15503584</v>
      </c>
    </row>
    <row r="5" spans="1:6" ht="30.75" thickBot="1">
      <c r="A5" s="95" t="s">
        <v>180</v>
      </c>
      <c r="B5" s="96">
        <v>14818</v>
      </c>
      <c r="E5" s="70" t="s">
        <v>181</v>
      </c>
      <c r="F5" s="69">
        <v>100000</v>
      </c>
    </row>
    <row r="6" spans="1:6" ht="30.75" thickTop="1">
      <c r="A6" s="73" t="s">
        <v>105</v>
      </c>
      <c r="B6" s="74">
        <f>SUM(B4:B5)</f>
        <v>26892535</v>
      </c>
      <c r="E6" s="81" t="s">
        <v>227</v>
      </c>
      <c r="F6" s="69">
        <v>3023199</v>
      </c>
    </row>
    <row r="7" spans="2:6" ht="15">
      <c r="B7" s="93"/>
      <c r="E7" s="70" t="s">
        <v>182</v>
      </c>
      <c r="F7" s="69">
        <v>450000</v>
      </c>
    </row>
    <row r="8" spans="5:6" ht="15">
      <c r="E8" s="81" t="s">
        <v>183</v>
      </c>
      <c r="F8" s="69">
        <v>100000</v>
      </c>
    </row>
    <row r="9" spans="5:6" ht="15">
      <c r="E9" s="81" t="s">
        <v>184</v>
      </c>
      <c r="F9" s="69">
        <v>100000</v>
      </c>
    </row>
    <row r="10" spans="5:6" ht="15">
      <c r="E10" s="81" t="s">
        <v>185</v>
      </c>
      <c r="F10" s="69">
        <v>500000</v>
      </c>
    </row>
    <row r="11" spans="5:6" ht="15">
      <c r="E11" s="81" t="s">
        <v>186</v>
      </c>
      <c r="F11" s="69">
        <v>70000</v>
      </c>
    </row>
    <row r="12" spans="5:6" ht="15">
      <c r="E12" s="81" t="s">
        <v>187</v>
      </c>
      <c r="F12" s="69">
        <v>50000</v>
      </c>
    </row>
    <row r="13" spans="5:6" ht="30">
      <c r="E13" s="81" t="s">
        <v>189</v>
      </c>
      <c r="F13" s="69">
        <v>2000000</v>
      </c>
    </row>
    <row r="14" spans="5:6" ht="30">
      <c r="E14" s="81" t="s">
        <v>190</v>
      </c>
      <c r="F14" s="69">
        <v>500000</v>
      </c>
    </row>
    <row r="15" spans="5:6" ht="15">
      <c r="E15" s="81" t="s">
        <v>185</v>
      </c>
      <c r="F15" s="69">
        <v>1995752</v>
      </c>
    </row>
    <row r="16" spans="5:6" ht="30">
      <c r="E16" s="81" t="s">
        <v>188</v>
      </c>
      <c r="F16" s="69">
        <v>2500000</v>
      </c>
    </row>
  </sheetData>
  <sheetProtection/>
  <mergeCells count="4">
    <mergeCell ref="A1:B1"/>
    <mergeCell ref="C1:D1"/>
    <mergeCell ref="E1:F1"/>
    <mergeCell ref="C2:D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">
      <selection activeCell="C3" sqref="C3"/>
    </sheetView>
  </sheetViews>
  <sheetFormatPr defaultColWidth="17.140625" defaultRowHeight="15"/>
  <cols>
    <col min="1" max="1" width="28.57421875" style="0" customWidth="1"/>
    <col min="2" max="2" width="24.00390625" style="0" customWidth="1"/>
    <col min="3" max="3" width="9.7109375" style="0" customWidth="1"/>
    <col min="4" max="4" width="9.57421875" style="0" customWidth="1"/>
    <col min="5" max="5" width="30.57421875" style="0" customWidth="1"/>
    <col min="6" max="6" width="22.7109375" style="0" customWidth="1"/>
  </cols>
  <sheetData>
    <row r="1" spans="1:6" ht="21">
      <c r="A1" s="163" t="s">
        <v>191</v>
      </c>
      <c r="B1" s="163"/>
      <c r="C1" s="170" t="s">
        <v>86</v>
      </c>
      <c r="D1" s="170"/>
      <c r="E1" s="171" t="s">
        <v>192</v>
      </c>
      <c r="F1" s="171"/>
    </row>
    <row r="2" spans="1:6" ht="21">
      <c r="A2" s="63" t="s">
        <v>88</v>
      </c>
      <c r="B2" s="64">
        <f>B7+SUM(B10:B28)</f>
        <v>41705390</v>
      </c>
      <c r="C2" s="172">
        <f>B2-F2</f>
        <v>0</v>
      </c>
      <c r="D2" s="172"/>
      <c r="E2" s="63" t="s">
        <v>89</v>
      </c>
      <c r="F2" s="64">
        <f>SUM(F4:F23)</f>
        <v>41705390</v>
      </c>
    </row>
    <row r="3" spans="1:6" ht="15">
      <c r="A3" s="66" t="s">
        <v>193</v>
      </c>
      <c r="B3" s="66" t="s">
        <v>194</v>
      </c>
      <c r="E3" s="67" t="s">
        <v>92</v>
      </c>
      <c r="F3" s="66" t="s">
        <v>93</v>
      </c>
    </row>
    <row r="4" spans="1:6" ht="15">
      <c r="A4" s="81" t="s">
        <v>195</v>
      </c>
      <c r="B4" s="69">
        <v>8531000</v>
      </c>
      <c r="E4" s="81" t="s">
        <v>226</v>
      </c>
      <c r="F4" s="69">
        <v>14037176</v>
      </c>
    </row>
    <row r="5" spans="1:6" ht="15">
      <c r="A5" s="81" t="s">
        <v>196</v>
      </c>
      <c r="B5" s="69">
        <v>9419591</v>
      </c>
      <c r="E5" s="70" t="s">
        <v>96</v>
      </c>
      <c r="F5" s="69">
        <v>100000</v>
      </c>
    </row>
    <row r="6" spans="1:6" ht="15.75" thickBot="1">
      <c r="A6" s="76" t="s">
        <v>208</v>
      </c>
      <c r="B6" s="77">
        <v>660000</v>
      </c>
      <c r="E6" s="81" t="s">
        <v>227</v>
      </c>
      <c r="F6" s="69">
        <v>2731596</v>
      </c>
    </row>
    <row r="7" spans="1:6" ht="15.75" thickTop="1">
      <c r="A7" s="73" t="s">
        <v>197</v>
      </c>
      <c r="B7" s="74">
        <f>SUM(B4:B6)</f>
        <v>18610591</v>
      </c>
      <c r="E7" s="90" t="s">
        <v>198</v>
      </c>
      <c r="F7" s="69">
        <v>30000</v>
      </c>
    </row>
    <row r="8" spans="2:6" ht="15">
      <c r="B8" s="75"/>
      <c r="E8" s="70" t="s">
        <v>199</v>
      </c>
      <c r="F8" s="69">
        <v>10000</v>
      </c>
    </row>
    <row r="9" spans="1:6" ht="15">
      <c r="A9" s="66" t="s">
        <v>200</v>
      </c>
      <c r="B9" s="66" t="s">
        <v>108</v>
      </c>
      <c r="E9" s="90" t="s">
        <v>201</v>
      </c>
      <c r="F9" s="91">
        <v>100000</v>
      </c>
    </row>
    <row r="10" spans="1:6" ht="15">
      <c r="A10" s="76" t="s">
        <v>202</v>
      </c>
      <c r="B10" s="77">
        <v>260000</v>
      </c>
      <c r="E10" s="70" t="s">
        <v>203</v>
      </c>
      <c r="F10" s="69">
        <v>1066800</v>
      </c>
    </row>
    <row r="11" spans="1:6" ht="15">
      <c r="A11" s="76" t="s">
        <v>204</v>
      </c>
      <c r="B11" s="77">
        <v>4500000</v>
      </c>
      <c r="E11" s="70" t="s">
        <v>205</v>
      </c>
      <c r="F11" s="69">
        <v>500000</v>
      </c>
    </row>
    <row r="12" spans="1:6" ht="15">
      <c r="A12" s="76" t="s">
        <v>206</v>
      </c>
      <c r="B12" s="77">
        <v>18000000</v>
      </c>
      <c r="E12" s="85" t="s">
        <v>207</v>
      </c>
      <c r="F12" s="69">
        <v>1800000</v>
      </c>
    </row>
    <row r="13" spans="1:6" ht="15">
      <c r="A13" s="76" t="s">
        <v>210</v>
      </c>
      <c r="B13" s="77">
        <v>60000</v>
      </c>
      <c r="E13" s="85" t="s">
        <v>209</v>
      </c>
      <c r="F13" s="69">
        <v>14219315</v>
      </c>
    </row>
    <row r="14" spans="1:6" ht="15">
      <c r="A14" s="76" t="s">
        <v>135</v>
      </c>
      <c r="B14" s="97">
        <v>1000</v>
      </c>
      <c r="D14" s="98"/>
      <c r="E14" s="85" t="s">
        <v>211</v>
      </c>
      <c r="F14" s="69">
        <v>1000000</v>
      </c>
    </row>
    <row r="15" spans="1:6" ht="15">
      <c r="A15" s="76" t="s">
        <v>200</v>
      </c>
      <c r="B15" s="77">
        <v>50000</v>
      </c>
      <c r="D15" s="87"/>
      <c r="E15" s="85" t="s">
        <v>212</v>
      </c>
      <c r="F15" s="69">
        <v>550000</v>
      </c>
    </row>
    <row r="16" spans="1:6" ht="15">
      <c r="A16" s="76" t="s">
        <v>180</v>
      </c>
      <c r="B16" s="77">
        <v>223799</v>
      </c>
      <c r="D16" s="99"/>
      <c r="E16" s="85" t="s">
        <v>185</v>
      </c>
      <c r="F16" s="69">
        <v>800000</v>
      </c>
    </row>
    <row r="17" spans="4:6" ht="15">
      <c r="D17" s="87"/>
      <c r="E17" s="85" t="s">
        <v>213</v>
      </c>
      <c r="F17" s="69">
        <v>600000</v>
      </c>
    </row>
    <row r="18" spans="4:6" ht="15">
      <c r="D18" s="99"/>
      <c r="E18" s="100" t="s">
        <v>190</v>
      </c>
      <c r="F18" s="101">
        <v>50503</v>
      </c>
    </row>
    <row r="19" spans="4:6" ht="15">
      <c r="D19" s="102"/>
      <c r="E19" s="76" t="s">
        <v>210</v>
      </c>
      <c r="F19" s="77">
        <v>60000</v>
      </c>
    </row>
    <row r="20" spans="5:6" ht="15">
      <c r="E20" s="70" t="s">
        <v>214</v>
      </c>
      <c r="F20" s="69">
        <v>3400000</v>
      </c>
    </row>
    <row r="21" spans="5:6" ht="15">
      <c r="E21" s="100" t="s">
        <v>188</v>
      </c>
      <c r="F21" s="101">
        <v>650000</v>
      </c>
    </row>
  </sheetData>
  <sheetProtection/>
  <mergeCells count="4">
    <mergeCell ref="A1:B1"/>
    <mergeCell ref="C1:D1"/>
    <mergeCell ref="E1:F1"/>
    <mergeCell ref="C2:D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zoomScalePageLayoutView="0" workbookViewId="0" topLeftCell="A1">
      <selection activeCell="A1" sqref="A1:F1"/>
    </sheetView>
  </sheetViews>
  <sheetFormatPr defaultColWidth="9.140625" defaultRowHeight="15"/>
  <cols>
    <col min="1" max="1" width="4.57421875" style="1" customWidth="1"/>
    <col min="2" max="2" width="58.57421875" style="2" customWidth="1"/>
    <col min="3" max="3" width="13.140625" style="3" customWidth="1"/>
    <col min="4" max="4" width="6.57421875" style="4" customWidth="1"/>
    <col min="5" max="5" width="58.00390625" style="5" customWidth="1"/>
    <col min="6" max="6" width="12.8515625" style="5" customWidth="1"/>
    <col min="7" max="8" width="9.140625" style="5" customWidth="1"/>
    <col min="9" max="9" width="11.7109375" style="5" bestFit="1" customWidth="1"/>
    <col min="10" max="16384" width="9.140625" style="5" customWidth="1"/>
  </cols>
  <sheetData>
    <row r="1" spans="1:6" ht="15" customHeight="1">
      <c r="A1" s="184" t="s">
        <v>264</v>
      </c>
      <c r="B1" s="184"/>
      <c r="C1" s="184"/>
      <c r="D1" s="184"/>
      <c r="E1" s="184"/>
      <c r="F1" s="184"/>
    </row>
    <row r="3" spans="2:6" ht="12.75">
      <c r="B3" s="173" t="s">
        <v>215</v>
      </c>
      <c r="C3" s="173"/>
      <c r="D3" s="173"/>
      <c r="E3" s="173"/>
      <c r="F3" s="173"/>
    </row>
    <row r="4" spans="2:6" ht="18">
      <c r="B4" s="6"/>
      <c r="C4" s="7"/>
      <c r="F4" s="8" t="s">
        <v>9</v>
      </c>
    </row>
    <row r="5" spans="1:9" ht="18">
      <c r="A5" s="9"/>
      <c r="B5" s="10" t="s">
        <v>7</v>
      </c>
      <c r="C5" s="11" t="s">
        <v>6</v>
      </c>
      <c r="D5" s="12"/>
      <c r="E5" s="10" t="s">
        <v>2</v>
      </c>
      <c r="F5" s="11" t="s">
        <v>6</v>
      </c>
      <c r="I5" s="13"/>
    </row>
    <row r="6" spans="1:6" ht="21" customHeight="1">
      <c r="A6" s="14" t="s">
        <v>10</v>
      </c>
      <c r="B6" s="15" t="s">
        <v>11</v>
      </c>
      <c r="C6" s="16">
        <f>C7+C12+C13+C14+C15+C16+C17</f>
        <v>129120693</v>
      </c>
      <c r="D6" s="9" t="s">
        <v>10</v>
      </c>
      <c r="E6" s="15" t="s">
        <v>12</v>
      </c>
      <c r="F6" s="16">
        <f>SUM(F7:F12)</f>
        <v>86569819</v>
      </c>
    </row>
    <row r="7" spans="1:9" ht="21.75" customHeight="1">
      <c r="A7" s="17" t="s">
        <v>13</v>
      </c>
      <c r="B7" s="18" t="s">
        <v>14</v>
      </c>
      <c r="C7" s="19">
        <f>SUM(C8:C11)</f>
        <v>71112163</v>
      </c>
      <c r="D7" s="20" t="s">
        <v>13</v>
      </c>
      <c r="E7" s="21" t="s">
        <v>15</v>
      </c>
      <c r="F7" s="22">
        <f>SUM(segédlet_önkormányzat!F4:F6)</f>
        <v>38797263</v>
      </c>
      <c r="I7" s="13"/>
    </row>
    <row r="8" spans="1:7" ht="24.75" customHeight="1">
      <c r="A8" s="17"/>
      <c r="B8" s="21" t="s">
        <v>16</v>
      </c>
      <c r="C8" s="19">
        <f>segédlet_önkormányzat!B4</f>
        <v>17894493</v>
      </c>
      <c r="D8" s="20" t="s">
        <v>17</v>
      </c>
      <c r="E8" s="21" t="s">
        <v>1</v>
      </c>
      <c r="F8" s="22">
        <f>segédlet_önkormányzat!F7</f>
        <v>6996649</v>
      </c>
      <c r="G8" s="23"/>
    </row>
    <row r="9" spans="1:9" ht="24.75" customHeight="1">
      <c r="A9" s="17"/>
      <c r="B9" s="21" t="s">
        <v>216</v>
      </c>
      <c r="C9" s="19">
        <f>segédlet_önkormányzat!B5</f>
        <v>26877717</v>
      </c>
      <c r="D9" s="20" t="s">
        <v>19</v>
      </c>
      <c r="E9" s="21" t="s">
        <v>20</v>
      </c>
      <c r="F9" s="22">
        <f>SUM(segédlet_önkormányzat!F8:F39)</f>
        <v>28190500</v>
      </c>
      <c r="H9" s="23"/>
      <c r="I9" s="13"/>
    </row>
    <row r="10" spans="1:9" ht="24.75" customHeight="1">
      <c r="A10" s="17"/>
      <c r="B10" s="21" t="s">
        <v>18</v>
      </c>
      <c r="C10" s="22">
        <f>segédlet_önkormányzat!B6+segédlet_önkormányzat!B7+segédlet_önkormányzat!B8</f>
        <v>24539953</v>
      </c>
      <c r="D10" s="20" t="s">
        <v>22</v>
      </c>
      <c r="E10" s="21" t="s">
        <v>23</v>
      </c>
      <c r="F10" s="22">
        <f>SUM(segédlet_önkormányzat!F40:F41)</f>
        <v>1741000</v>
      </c>
      <c r="G10" s="23"/>
      <c r="I10" s="23"/>
    </row>
    <row r="11" spans="1:6" ht="24.75" customHeight="1">
      <c r="A11" s="17"/>
      <c r="B11" s="21" t="s">
        <v>21</v>
      </c>
      <c r="C11" s="22">
        <f>segédlet_önkormányzat!B9</f>
        <v>1800000</v>
      </c>
      <c r="D11" s="20" t="s">
        <v>25</v>
      </c>
      <c r="E11" s="21" t="s">
        <v>26</v>
      </c>
      <c r="F11" s="22">
        <f>SUM(segédlet_önkormányzat!F42:F45)</f>
        <v>4021019</v>
      </c>
    </row>
    <row r="12" spans="1:6" ht="24.75" customHeight="1">
      <c r="A12" s="17" t="s">
        <v>17</v>
      </c>
      <c r="B12" s="21" t="s">
        <v>24</v>
      </c>
      <c r="C12" s="22">
        <v>0</v>
      </c>
      <c r="D12" s="20" t="s">
        <v>28</v>
      </c>
      <c r="E12" s="21" t="s">
        <v>29</v>
      </c>
      <c r="F12" s="22">
        <f>segédlet_önkormányzat!F55</f>
        <v>6823388</v>
      </c>
    </row>
    <row r="13" spans="1:7" ht="24.75" customHeight="1">
      <c r="A13" s="17" t="s">
        <v>19</v>
      </c>
      <c r="B13" s="21" t="s">
        <v>27</v>
      </c>
      <c r="C13" s="22">
        <f>SUM(segédlet_önkormányzat!B12:B14)</f>
        <v>26639925</v>
      </c>
      <c r="D13" s="9" t="s">
        <v>30</v>
      </c>
      <c r="E13" s="24" t="s">
        <v>31</v>
      </c>
      <c r="F13" s="25">
        <f>SUM(F14:F16)</f>
        <v>68302252</v>
      </c>
      <c r="G13" s="23"/>
    </row>
    <row r="14" spans="1:7" ht="24.75" customHeight="1">
      <c r="A14" s="17" t="s">
        <v>22</v>
      </c>
      <c r="B14" s="21" t="s">
        <v>4</v>
      </c>
      <c r="C14" s="22">
        <f>SUM(segédlet_önkormányzat!B17:B20)</f>
        <v>13976311</v>
      </c>
      <c r="D14" s="20" t="s">
        <v>32</v>
      </c>
      <c r="E14" s="21" t="s">
        <v>33</v>
      </c>
      <c r="F14" s="22">
        <f>SUM(segédlet_önkormányzat!F46:F47)</f>
        <v>3502252</v>
      </c>
      <c r="G14" s="23"/>
    </row>
    <row r="15" spans="1:6" ht="24.75" customHeight="1">
      <c r="A15" s="17" t="s">
        <v>25</v>
      </c>
      <c r="B15" s="21" t="s">
        <v>3</v>
      </c>
      <c r="C15" s="22">
        <f>SUM(segédlet_önkormányzat!B21:B29)</f>
        <v>17392294</v>
      </c>
      <c r="D15" s="20" t="s">
        <v>35</v>
      </c>
      <c r="E15" s="21" t="s">
        <v>36</v>
      </c>
      <c r="F15" s="22">
        <f>SUM(segédlet_önkormányzat!F48:F50)</f>
        <v>64800000</v>
      </c>
    </row>
    <row r="16" spans="1:6" ht="24.75" customHeight="1">
      <c r="A16" s="17" t="s">
        <v>28</v>
      </c>
      <c r="B16" s="21" t="s">
        <v>34</v>
      </c>
      <c r="C16" s="22">
        <v>0</v>
      </c>
      <c r="D16" s="20" t="s">
        <v>39</v>
      </c>
      <c r="E16" s="21" t="s">
        <v>40</v>
      </c>
      <c r="F16" s="22">
        <v>0</v>
      </c>
    </row>
    <row r="17" spans="1:6" ht="24.75" customHeight="1">
      <c r="A17" s="17" t="s">
        <v>37</v>
      </c>
      <c r="B17" s="21" t="s">
        <v>38</v>
      </c>
      <c r="C17" s="22">
        <v>0</v>
      </c>
      <c r="D17" s="9" t="s">
        <v>42</v>
      </c>
      <c r="E17" s="24" t="s">
        <v>43</v>
      </c>
      <c r="F17" s="25">
        <f>SUM(F18:F23)</f>
        <v>47529325</v>
      </c>
    </row>
    <row r="18" spans="1:6" ht="24.75" customHeight="1">
      <c r="A18" s="14" t="s">
        <v>30</v>
      </c>
      <c r="B18" s="24" t="s">
        <v>41</v>
      </c>
      <c r="C18" s="25">
        <f>C19+C20+C21+C22+C23</f>
        <v>54000000</v>
      </c>
      <c r="D18" s="20" t="s">
        <v>45</v>
      </c>
      <c r="E18" s="21" t="s">
        <v>46</v>
      </c>
      <c r="F18" s="22">
        <v>0</v>
      </c>
    </row>
    <row r="19" spans="1:6" ht="24.75" customHeight="1">
      <c r="A19" s="17" t="s">
        <v>32</v>
      </c>
      <c r="B19" s="21" t="s">
        <v>44</v>
      </c>
      <c r="C19" s="22">
        <v>0</v>
      </c>
      <c r="D19" s="20" t="s">
        <v>48</v>
      </c>
      <c r="E19" s="21" t="s">
        <v>49</v>
      </c>
      <c r="F19" s="22">
        <f>segédlet_önkormányzat!F53</f>
        <v>2381017</v>
      </c>
    </row>
    <row r="20" spans="1:7" ht="24.75" customHeight="1">
      <c r="A20" s="17" t="s">
        <v>35</v>
      </c>
      <c r="B20" s="21" t="s">
        <v>47</v>
      </c>
      <c r="C20" s="22">
        <f>segédlet_önkormányzat!B15</f>
        <v>54000000</v>
      </c>
      <c r="D20" s="20" t="s">
        <v>51</v>
      </c>
      <c r="E20" s="21" t="s">
        <v>225</v>
      </c>
      <c r="F20" s="22">
        <f>SUM(segédlet_önkormányzat!F51:F52)</f>
        <v>44828308</v>
      </c>
      <c r="G20" s="23"/>
    </row>
    <row r="21" spans="1:6" ht="24.75" customHeight="1">
      <c r="A21" s="17" t="s">
        <v>39</v>
      </c>
      <c r="B21" s="21" t="s">
        <v>50</v>
      </c>
      <c r="C21" s="22">
        <v>0</v>
      </c>
      <c r="D21" s="20" t="s">
        <v>55</v>
      </c>
      <c r="E21" s="21" t="s">
        <v>52</v>
      </c>
      <c r="F21" s="22">
        <v>0</v>
      </c>
    </row>
    <row r="22" spans="1:6" ht="24.75" customHeight="1">
      <c r="A22" s="17" t="s">
        <v>53</v>
      </c>
      <c r="B22" s="21" t="s">
        <v>84</v>
      </c>
      <c r="C22" s="22">
        <v>0</v>
      </c>
      <c r="D22" s="20" t="s">
        <v>221</v>
      </c>
      <c r="E22" s="21" t="s">
        <v>223</v>
      </c>
      <c r="F22" s="22">
        <f>segédlet_önkormányzat!F54</f>
        <v>320000</v>
      </c>
    </row>
    <row r="23" spans="1:6" ht="24.75" customHeight="1">
      <c r="A23" s="17" t="s">
        <v>57</v>
      </c>
      <c r="B23" s="21" t="s">
        <v>58</v>
      </c>
      <c r="C23" s="22">
        <v>0</v>
      </c>
      <c r="D23" s="20"/>
      <c r="E23" s="21"/>
      <c r="F23" s="22"/>
    </row>
    <row r="24" spans="1:6" ht="24.75" customHeight="1">
      <c r="A24" s="9" t="s">
        <v>42</v>
      </c>
      <c r="B24" s="24" t="s">
        <v>59</v>
      </c>
      <c r="C24" s="25">
        <f>SUM(C25:C28)</f>
        <v>19280703</v>
      </c>
      <c r="D24" s="20"/>
      <c r="E24" s="21"/>
      <c r="F24" s="22"/>
    </row>
    <row r="25" spans="1:6" ht="24.75" customHeight="1">
      <c r="A25" s="20" t="s">
        <v>45</v>
      </c>
      <c r="B25" s="21" t="s">
        <v>60</v>
      </c>
      <c r="C25" s="22">
        <f>segédlet_önkormányzat!B32</f>
        <v>19280703</v>
      </c>
      <c r="D25" s="27"/>
      <c r="E25" s="28"/>
      <c r="F25" s="28"/>
    </row>
    <row r="26" spans="1:6" ht="24.75" customHeight="1">
      <c r="A26" s="20" t="s">
        <v>48</v>
      </c>
      <c r="B26" s="21" t="s">
        <v>61</v>
      </c>
      <c r="C26" s="22">
        <v>0</v>
      </c>
      <c r="D26" s="27"/>
      <c r="E26" s="28"/>
      <c r="F26" s="28"/>
    </row>
    <row r="27" spans="1:6" ht="24.75" customHeight="1">
      <c r="A27" s="20" t="s">
        <v>51</v>
      </c>
      <c r="B27" s="21" t="s">
        <v>62</v>
      </c>
      <c r="C27" s="22">
        <v>0</v>
      </c>
      <c r="D27" s="30"/>
      <c r="E27" s="28"/>
      <c r="F27" s="28"/>
    </row>
    <row r="28" spans="1:9" ht="24.75" customHeight="1">
      <c r="A28" s="20" t="s">
        <v>55</v>
      </c>
      <c r="B28" s="21" t="s">
        <v>63</v>
      </c>
      <c r="C28" s="22">
        <v>0</v>
      </c>
      <c r="D28" s="29"/>
      <c r="E28" s="24"/>
      <c r="F28" s="25"/>
      <c r="H28" s="23"/>
      <c r="I28" s="23"/>
    </row>
    <row r="29" spans="1:6" ht="24.75" customHeight="1">
      <c r="A29" s="31"/>
      <c r="B29" s="24" t="s">
        <v>64</v>
      </c>
      <c r="C29" s="25">
        <f>C24+C18+C6</f>
        <v>202401396</v>
      </c>
      <c r="D29" s="29"/>
      <c r="E29" s="24" t="s">
        <v>65</v>
      </c>
      <c r="F29" s="25">
        <f>F17+F13+F6</f>
        <v>202401396</v>
      </c>
    </row>
  </sheetData>
  <sheetProtection/>
  <mergeCells count="2">
    <mergeCell ref="B3:F3"/>
    <mergeCell ref="A1:F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zoomScalePageLayoutView="0" workbookViewId="0" topLeftCell="A1">
      <selection activeCell="B3" sqref="B3:F3"/>
    </sheetView>
  </sheetViews>
  <sheetFormatPr defaultColWidth="9.140625" defaultRowHeight="15"/>
  <cols>
    <col min="1" max="1" width="4.57421875" style="1" customWidth="1"/>
    <col min="2" max="2" width="58.57421875" style="2" customWidth="1"/>
    <col min="3" max="3" width="13.140625" style="3" customWidth="1"/>
    <col min="4" max="4" width="6.57421875" style="4" customWidth="1"/>
    <col min="5" max="5" width="58.00390625" style="5" customWidth="1"/>
    <col min="6" max="6" width="12.8515625" style="5" customWidth="1"/>
    <col min="7" max="8" width="9.140625" style="5" customWidth="1"/>
    <col min="9" max="9" width="11.7109375" style="5" bestFit="1" customWidth="1"/>
    <col min="10" max="16384" width="9.140625" style="5" customWidth="1"/>
  </cols>
  <sheetData>
    <row r="1" spans="1:6" ht="15" customHeight="1">
      <c r="A1" s="184" t="s">
        <v>265</v>
      </c>
      <c r="B1" s="184"/>
      <c r="C1" s="184"/>
      <c r="D1" s="184"/>
      <c r="E1" s="184"/>
      <c r="F1" s="184"/>
    </row>
    <row r="3" spans="2:6" ht="12.75">
      <c r="B3" s="173" t="s">
        <v>224</v>
      </c>
      <c r="C3" s="173"/>
      <c r="D3" s="173"/>
      <c r="E3" s="173"/>
      <c r="F3" s="173"/>
    </row>
    <row r="4" spans="2:6" ht="18">
      <c r="B4" s="6"/>
      <c r="C4" s="7"/>
      <c r="F4" s="8" t="s">
        <v>9</v>
      </c>
    </row>
    <row r="5" spans="1:9" ht="18">
      <c r="A5" s="9"/>
      <c r="B5" s="10" t="s">
        <v>7</v>
      </c>
      <c r="C5" s="11" t="s">
        <v>6</v>
      </c>
      <c r="D5" s="12"/>
      <c r="E5" s="10" t="s">
        <v>2</v>
      </c>
      <c r="F5" s="11" t="s">
        <v>6</v>
      </c>
      <c r="I5" s="13"/>
    </row>
    <row r="6" spans="1:6" ht="21" customHeight="1">
      <c r="A6" s="14" t="s">
        <v>10</v>
      </c>
      <c r="B6" s="15" t="s">
        <v>11</v>
      </c>
      <c r="C6" s="16">
        <f>SUM(C7:C10)</f>
        <v>0</v>
      </c>
      <c r="D6" s="9" t="s">
        <v>10</v>
      </c>
      <c r="E6" s="15" t="s">
        <v>12</v>
      </c>
      <c r="F6" s="16">
        <f>SUM(F7:F11)</f>
        <v>24392535</v>
      </c>
    </row>
    <row r="7" spans="1:9" ht="21.75" customHeight="1">
      <c r="A7" s="17" t="s">
        <v>13</v>
      </c>
      <c r="B7" s="21" t="s">
        <v>24</v>
      </c>
      <c r="C7" s="22">
        <v>0</v>
      </c>
      <c r="D7" s="20" t="s">
        <v>13</v>
      </c>
      <c r="E7" s="21" t="s">
        <v>15</v>
      </c>
      <c r="F7" s="22">
        <f>SUM(segédlet_óvoda!F4:F5)</f>
        <v>15603584</v>
      </c>
      <c r="I7" s="13"/>
    </row>
    <row r="8" spans="1:7" ht="24.75" customHeight="1">
      <c r="A8" s="17" t="s">
        <v>17</v>
      </c>
      <c r="B8" s="21" t="s">
        <v>27</v>
      </c>
      <c r="C8" s="22">
        <v>0</v>
      </c>
      <c r="D8" s="20" t="s">
        <v>17</v>
      </c>
      <c r="E8" s="21" t="s">
        <v>1</v>
      </c>
      <c r="F8" s="22">
        <f>segédlet_óvoda!F6</f>
        <v>3023199</v>
      </c>
      <c r="G8" s="23"/>
    </row>
    <row r="9" spans="1:9" ht="24.75" customHeight="1">
      <c r="A9" s="17" t="s">
        <v>19</v>
      </c>
      <c r="B9" s="21" t="s">
        <v>3</v>
      </c>
      <c r="C9" s="22">
        <v>0</v>
      </c>
      <c r="D9" s="20" t="s">
        <v>19</v>
      </c>
      <c r="E9" s="21" t="s">
        <v>20</v>
      </c>
      <c r="F9" s="22">
        <f>SUM(segédlet_óvoda!F7:F15)</f>
        <v>5765752</v>
      </c>
      <c r="H9" s="23"/>
      <c r="I9" s="13"/>
    </row>
    <row r="10" spans="1:9" ht="24.75" customHeight="1">
      <c r="A10" s="17" t="s">
        <v>22</v>
      </c>
      <c r="B10" s="21" t="s">
        <v>38</v>
      </c>
      <c r="C10" s="22">
        <v>0</v>
      </c>
      <c r="D10" s="20" t="s">
        <v>22</v>
      </c>
      <c r="E10" s="21" t="s">
        <v>26</v>
      </c>
      <c r="F10" s="22">
        <f>segédlet_önkormányzat!B52</f>
        <v>0</v>
      </c>
      <c r="G10" s="23"/>
      <c r="I10" s="23"/>
    </row>
    <row r="11" spans="1:6" ht="24.75" customHeight="1">
      <c r="A11" s="14" t="s">
        <v>30</v>
      </c>
      <c r="B11" s="24" t="s">
        <v>41</v>
      </c>
      <c r="C11" s="25">
        <f>SUM(C12:C14)</f>
        <v>0</v>
      </c>
      <c r="D11" s="20" t="s">
        <v>25</v>
      </c>
      <c r="E11" s="21" t="s">
        <v>29</v>
      </c>
      <c r="F11" s="22">
        <f>segédlet_önkormányzat!B50</f>
        <v>0</v>
      </c>
    </row>
    <row r="12" spans="1:6" ht="24.75" customHeight="1">
      <c r="A12" s="17" t="s">
        <v>32</v>
      </c>
      <c r="B12" s="21" t="s">
        <v>47</v>
      </c>
      <c r="C12" s="22">
        <v>0</v>
      </c>
      <c r="D12" s="9" t="s">
        <v>30</v>
      </c>
      <c r="E12" s="24" t="s">
        <v>31</v>
      </c>
      <c r="F12" s="25">
        <f>SUM(F13:F15)</f>
        <v>2500000</v>
      </c>
    </row>
    <row r="13" spans="1:7" ht="24.75" customHeight="1">
      <c r="A13" s="17" t="s">
        <v>35</v>
      </c>
      <c r="B13" s="21" t="s">
        <v>50</v>
      </c>
      <c r="C13" s="22">
        <v>0</v>
      </c>
      <c r="D13" s="20" t="s">
        <v>32</v>
      </c>
      <c r="E13" s="21" t="s">
        <v>33</v>
      </c>
      <c r="F13" s="22">
        <f>segédlet_óvoda!F16</f>
        <v>2500000</v>
      </c>
      <c r="G13" s="23"/>
    </row>
    <row r="14" spans="1:7" ht="24.75" customHeight="1">
      <c r="A14" s="17" t="s">
        <v>39</v>
      </c>
      <c r="B14" s="21" t="s">
        <v>58</v>
      </c>
      <c r="C14" s="22">
        <v>0</v>
      </c>
      <c r="D14" s="20" t="s">
        <v>35</v>
      </c>
      <c r="E14" s="21" t="s">
        <v>36</v>
      </c>
      <c r="F14" s="22">
        <f>segédlet_önkormányzat!B57</f>
        <v>0</v>
      </c>
      <c r="G14" s="23"/>
    </row>
    <row r="15" spans="1:6" ht="24.75" customHeight="1">
      <c r="A15" s="9" t="s">
        <v>42</v>
      </c>
      <c r="B15" s="24" t="s">
        <v>59</v>
      </c>
      <c r="C15" s="25">
        <f>SUM(C16:C17)</f>
        <v>26892535</v>
      </c>
      <c r="D15" s="20" t="s">
        <v>39</v>
      </c>
      <c r="E15" s="21" t="s">
        <v>40</v>
      </c>
      <c r="F15" s="22">
        <v>0</v>
      </c>
    </row>
    <row r="16" spans="1:6" ht="24.75" customHeight="1">
      <c r="A16" s="20" t="s">
        <v>45</v>
      </c>
      <c r="B16" s="21" t="s">
        <v>60</v>
      </c>
      <c r="C16" s="22">
        <f>segédlet_óvoda!B5</f>
        <v>14818</v>
      </c>
      <c r="D16" s="9" t="s">
        <v>42</v>
      </c>
      <c r="E16" s="24" t="s">
        <v>43</v>
      </c>
      <c r="F16" s="25">
        <v>0</v>
      </c>
    </row>
    <row r="17" spans="1:6" ht="24.75" customHeight="1">
      <c r="A17" s="20" t="s">
        <v>48</v>
      </c>
      <c r="B17" s="21" t="s">
        <v>225</v>
      </c>
      <c r="C17" s="22">
        <f>segédlet_óvoda!B4</f>
        <v>26877717</v>
      </c>
      <c r="D17" s="30"/>
      <c r="E17" s="24"/>
      <c r="F17" s="25"/>
    </row>
    <row r="18" spans="1:6" ht="24.75" customHeight="1">
      <c r="A18" s="31"/>
      <c r="B18" s="24" t="s">
        <v>64</v>
      </c>
      <c r="C18" s="25">
        <f>C15+C11+C6</f>
        <v>26892535</v>
      </c>
      <c r="D18" s="29"/>
      <c r="E18" s="24" t="s">
        <v>65</v>
      </c>
      <c r="F18" s="25">
        <f>F16+F12+F6</f>
        <v>26892535</v>
      </c>
    </row>
    <row r="19" ht="24.75" customHeight="1"/>
    <row r="20" ht="24.75" customHeight="1">
      <c r="G20" s="23"/>
    </row>
    <row r="21" ht="24.75" customHeight="1"/>
    <row r="22" ht="24.75" customHeight="1"/>
    <row r="23" ht="24.75" customHeight="1"/>
    <row r="24" ht="24.75" customHeight="1"/>
    <row r="25" ht="24.75" customHeight="1"/>
    <row r="26" ht="24.75" customHeight="1"/>
    <row r="27" ht="24.75" customHeight="1"/>
    <row r="28" spans="8:9" ht="24.75" customHeight="1">
      <c r="H28" s="23"/>
      <c r="I28" s="23"/>
    </row>
    <row r="29" ht="24.75" customHeight="1"/>
  </sheetData>
  <sheetProtection/>
  <mergeCells count="2">
    <mergeCell ref="B3:F3"/>
    <mergeCell ref="A1:F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zoomScalePageLayoutView="0" workbookViewId="0" topLeftCell="A1">
      <selection activeCell="A1" sqref="A1:F1"/>
    </sheetView>
  </sheetViews>
  <sheetFormatPr defaultColWidth="9.140625" defaultRowHeight="15"/>
  <cols>
    <col min="1" max="1" width="4.57421875" style="1" customWidth="1"/>
    <col min="2" max="2" width="58.57421875" style="2" customWidth="1"/>
    <col min="3" max="3" width="13.140625" style="3" customWidth="1"/>
    <col min="4" max="4" width="6.57421875" style="4" customWidth="1"/>
    <col min="5" max="5" width="58.00390625" style="5" customWidth="1"/>
    <col min="6" max="6" width="12.8515625" style="5" customWidth="1"/>
    <col min="7" max="8" width="9.140625" style="5" customWidth="1"/>
    <col min="9" max="9" width="11.7109375" style="5" bestFit="1" customWidth="1"/>
    <col min="10" max="16384" width="9.140625" style="5" customWidth="1"/>
  </cols>
  <sheetData>
    <row r="1" spans="1:6" ht="15" customHeight="1">
      <c r="A1" s="184" t="s">
        <v>266</v>
      </c>
      <c r="B1" s="184"/>
      <c r="C1" s="184"/>
      <c r="D1" s="184"/>
      <c r="E1" s="184"/>
      <c r="F1" s="184"/>
    </row>
    <row r="3" spans="2:6" ht="12.75">
      <c r="B3" s="173" t="s">
        <v>228</v>
      </c>
      <c r="C3" s="173"/>
      <c r="D3" s="173"/>
      <c r="E3" s="173"/>
      <c r="F3" s="173"/>
    </row>
    <row r="4" spans="2:6" ht="18">
      <c r="B4" s="6"/>
      <c r="C4" s="7"/>
      <c r="F4" s="8" t="s">
        <v>9</v>
      </c>
    </row>
    <row r="5" spans="1:9" ht="18">
      <c r="A5" s="9"/>
      <c r="B5" s="10" t="s">
        <v>7</v>
      </c>
      <c r="C5" s="11" t="s">
        <v>6</v>
      </c>
      <c r="D5" s="12"/>
      <c r="E5" s="10" t="s">
        <v>2</v>
      </c>
      <c r="F5" s="11" t="s">
        <v>6</v>
      </c>
      <c r="I5" s="13"/>
    </row>
    <row r="6" spans="1:6" ht="21" customHeight="1">
      <c r="A6" s="14" t="s">
        <v>10</v>
      </c>
      <c r="B6" s="15" t="s">
        <v>11</v>
      </c>
      <c r="C6" s="16">
        <f>SUM(C7:C10)</f>
        <v>22871000</v>
      </c>
      <c r="D6" s="9" t="s">
        <v>10</v>
      </c>
      <c r="E6" s="15" t="s">
        <v>12</v>
      </c>
      <c r="F6" s="16">
        <f>SUM(F7:F11)</f>
        <v>41055390</v>
      </c>
    </row>
    <row r="7" spans="1:9" ht="21.75" customHeight="1">
      <c r="A7" s="17" t="s">
        <v>13</v>
      </c>
      <c r="B7" s="21" t="s">
        <v>24</v>
      </c>
      <c r="C7" s="22">
        <v>0</v>
      </c>
      <c r="D7" s="20" t="s">
        <v>13</v>
      </c>
      <c r="E7" s="21" t="s">
        <v>15</v>
      </c>
      <c r="F7" s="22">
        <f>SUM('segédlet_közétk int'!F4:F5)</f>
        <v>14137176</v>
      </c>
      <c r="I7" s="13"/>
    </row>
    <row r="8" spans="1:7" ht="24.75" customHeight="1">
      <c r="A8" s="17" t="s">
        <v>17</v>
      </c>
      <c r="B8" s="21" t="s">
        <v>27</v>
      </c>
      <c r="C8" s="22">
        <v>0</v>
      </c>
      <c r="D8" s="20" t="s">
        <v>17</v>
      </c>
      <c r="E8" s="21" t="s">
        <v>1</v>
      </c>
      <c r="F8" s="22">
        <f>'segédlet_közétk int'!F6</f>
        <v>2731596</v>
      </c>
      <c r="G8" s="23"/>
    </row>
    <row r="9" spans="1:9" ht="24.75" customHeight="1">
      <c r="A9" s="17" t="s">
        <v>19</v>
      </c>
      <c r="B9" s="21" t="s">
        <v>3</v>
      </c>
      <c r="C9" s="22">
        <f>SUM('segédlet_közétk int'!B10:B15)</f>
        <v>22871000</v>
      </c>
      <c r="D9" s="20" t="s">
        <v>19</v>
      </c>
      <c r="E9" s="21" t="s">
        <v>20</v>
      </c>
      <c r="F9" s="22">
        <f>SUM('segédlet_közétk int'!F7:F20)</f>
        <v>24186618</v>
      </c>
      <c r="H9" s="23"/>
      <c r="I9" s="13"/>
    </row>
    <row r="10" spans="1:9" ht="24.75" customHeight="1">
      <c r="A10" s="17" t="s">
        <v>22</v>
      </c>
      <c r="B10" s="21" t="s">
        <v>38</v>
      </c>
      <c r="C10" s="22">
        <v>0</v>
      </c>
      <c r="D10" s="20" t="s">
        <v>22</v>
      </c>
      <c r="E10" s="21" t="s">
        <v>26</v>
      </c>
      <c r="F10" s="22">
        <f>segédlet_önkormányzat!B52</f>
        <v>0</v>
      </c>
      <c r="G10" s="23"/>
      <c r="I10" s="23"/>
    </row>
    <row r="11" spans="1:6" ht="24.75" customHeight="1">
      <c r="A11" s="14" t="s">
        <v>30</v>
      </c>
      <c r="B11" s="24" t="s">
        <v>41</v>
      </c>
      <c r="C11" s="25">
        <f>SUM(C12:C14)</f>
        <v>0</v>
      </c>
      <c r="D11" s="20" t="s">
        <v>25</v>
      </c>
      <c r="E11" s="21" t="s">
        <v>29</v>
      </c>
      <c r="F11" s="22">
        <f>segédlet_önkormányzat!B50</f>
        <v>0</v>
      </c>
    </row>
    <row r="12" spans="1:6" ht="24.75" customHeight="1">
      <c r="A12" s="17" t="s">
        <v>32</v>
      </c>
      <c r="B12" s="21" t="s">
        <v>47</v>
      </c>
      <c r="C12" s="22">
        <v>0</v>
      </c>
      <c r="D12" s="9" t="s">
        <v>30</v>
      </c>
      <c r="E12" s="24" t="s">
        <v>31</v>
      </c>
      <c r="F12" s="25">
        <f>SUM(F13:F15)</f>
        <v>650000</v>
      </c>
    </row>
    <row r="13" spans="1:7" ht="24.75" customHeight="1">
      <c r="A13" s="17" t="s">
        <v>35</v>
      </c>
      <c r="B13" s="21" t="s">
        <v>50</v>
      </c>
      <c r="C13" s="22">
        <v>0</v>
      </c>
      <c r="D13" s="20" t="s">
        <v>32</v>
      </c>
      <c r="E13" s="21" t="s">
        <v>33</v>
      </c>
      <c r="F13" s="22">
        <f>'segédlet_közétk int'!F21</f>
        <v>650000</v>
      </c>
      <c r="G13" s="23"/>
    </row>
    <row r="14" spans="1:7" ht="24.75" customHeight="1">
      <c r="A14" s="17" t="s">
        <v>39</v>
      </c>
      <c r="B14" s="21" t="s">
        <v>58</v>
      </c>
      <c r="C14" s="22">
        <v>0</v>
      </c>
      <c r="D14" s="20" t="s">
        <v>35</v>
      </c>
      <c r="E14" s="21" t="s">
        <v>36</v>
      </c>
      <c r="F14" s="22">
        <f>segédlet_önkormányzat!B57</f>
        <v>0</v>
      </c>
      <c r="G14" s="23"/>
    </row>
    <row r="15" spans="1:6" ht="24.75" customHeight="1">
      <c r="A15" s="9" t="s">
        <v>42</v>
      </c>
      <c r="B15" s="24" t="s">
        <v>59</v>
      </c>
      <c r="C15" s="25">
        <f>SUM(C16:C17)</f>
        <v>18834390</v>
      </c>
      <c r="D15" s="20" t="s">
        <v>39</v>
      </c>
      <c r="E15" s="21" t="s">
        <v>40</v>
      </c>
      <c r="F15" s="22">
        <v>0</v>
      </c>
    </row>
    <row r="16" spans="1:6" ht="24.75" customHeight="1">
      <c r="A16" s="20" t="s">
        <v>45</v>
      </c>
      <c r="B16" s="21" t="s">
        <v>60</v>
      </c>
      <c r="C16" s="22">
        <f>'segédlet_közétk int'!B16</f>
        <v>223799</v>
      </c>
      <c r="D16" s="9" t="s">
        <v>42</v>
      </c>
      <c r="E16" s="24" t="s">
        <v>43</v>
      </c>
      <c r="F16" s="25">
        <v>0</v>
      </c>
    </row>
    <row r="17" spans="1:6" ht="24.75" customHeight="1">
      <c r="A17" s="20" t="s">
        <v>48</v>
      </c>
      <c r="B17" s="21" t="s">
        <v>225</v>
      </c>
      <c r="C17" s="22">
        <f>'segédlet_közétk int'!B7</f>
        <v>18610591</v>
      </c>
      <c r="D17" s="30"/>
      <c r="E17" s="24"/>
      <c r="F17" s="25"/>
    </row>
    <row r="18" spans="1:6" ht="24.75" customHeight="1">
      <c r="A18" s="31"/>
      <c r="B18" s="24" t="s">
        <v>64</v>
      </c>
      <c r="C18" s="25">
        <f>C15+C11+C6</f>
        <v>41705390</v>
      </c>
      <c r="D18" s="29"/>
      <c r="E18" s="24" t="s">
        <v>65</v>
      </c>
      <c r="F18" s="25">
        <f>F16+F12+F6</f>
        <v>41705390</v>
      </c>
    </row>
    <row r="19" ht="24.75" customHeight="1"/>
    <row r="20" ht="24.75" customHeight="1">
      <c r="G20" s="23"/>
    </row>
    <row r="21" ht="24.75" customHeight="1"/>
    <row r="22" ht="24.75" customHeight="1"/>
    <row r="23" ht="24.75" customHeight="1"/>
    <row r="24" ht="24.75" customHeight="1"/>
    <row r="25" ht="24.75" customHeight="1"/>
    <row r="26" ht="24.75" customHeight="1"/>
    <row r="27" ht="24.75" customHeight="1"/>
    <row r="28" spans="8:9" ht="24.75" customHeight="1">
      <c r="H28" s="23"/>
      <c r="I28" s="23"/>
    </row>
    <row r="29" ht="24.75" customHeight="1"/>
  </sheetData>
  <sheetProtection/>
  <mergeCells count="2">
    <mergeCell ref="B3:F3"/>
    <mergeCell ref="A1:F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7"/>
  <sheetViews>
    <sheetView zoomScalePageLayoutView="0" workbookViewId="0" topLeftCell="A1">
      <selection activeCell="A7" sqref="A7"/>
    </sheetView>
  </sheetViews>
  <sheetFormatPr defaultColWidth="11.57421875" defaultRowHeight="15"/>
  <cols>
    <col min="1" max="1" width="67.57421875" style="32" customWidth="1"/>
    <col min="2" max="2" width="12.7109375" style="37" customWidth="1"/>
    <col min="3" max="3" width="11.57421875" style="34" customWidth="1"/>
    <col min="4" max="4" width="12.7109375" style="34" bestFit="1" customWidth="1"/>
    <col min="5" max="16384" width="11.57421875" style="34" customWidth="1"/>
  </cols>
  <sheetData>
    <row r="1" spans="1:2" ht="15.75" customHeight="1">
      <c r="A1" s="185" t="s">
        <v>267</v>
      </c>
      <c r="B1" s="185"/>
    </row>
    <row r="2" ht="15">
      <c r="B2" s="33"/>
    </row>
    <row r="3" spans="1:2" ht="16.5" customHeight="1">
      <c r="A3" s="173" t="s">
        <v>257</v>
      </c>
      <c r="B3" s="173"/>
    </row>
    <row r="4" spans="1:2" ht="16.5" customHeight="1">
      <c r="A4" s="35"/>
      <c r="B4" s="35"/>
    </row>
    <row r="5" spans="1:2" ht="16.5">
      <c r="A5" s="36"/>
      <c r="B5" s="8" t="s">
        <v>9</v>
      </c>
    </row>
    <row r="6" spans="1:2" ht="15">
      <c r="A6" s="21" t="s">
        <v>268</v>
      </c>
      <c r="B6" s="19">
        <v>596094</v>
      </c>
    </row>
    <row r="7" spans="1:2" ht="25.5">
      <c r="A7" s="21" t="s">
        <v>269</v>
      </c>
      <c r="B7" s="22">
        <v>6227294</v>
      </c>
    </row>
  </sheetData>
  <sheetProtection/>
  <mergeCells count="2">
    <mergeCell ref="A3:B3"/>
    <mergeCell ref="A1:B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12"/>
  <sheetViews>
    <sheetView zoomScalePageLayoutView="0" workbookViewId="0" topLeftCell="A1">
      <selection activeCell="B1" sqref="B1:O1"/>
    </sheetView>
  </sheetViews>
  <sheetFormatPr defaultColWidth="9.140625" defaultRowHeight="15"/>
  <cols>
    <col min="1" max="1" width="2.28125" style="38" customWidth="1"/>
    <col min="2" max="2" width="46.00390625" style="39" customWidth="1"/>
    <col min="3" max="3" width="12.28125" style="39" customWidth="1"/>
    <col min="4" max="5" width="10.140625" style="39" bestFit="1" customWidth="1"/>
    <col min="6" max="6" width="10.28125" style="39" bestFit="1" customWidth="1"/>
    <col min="7" max="15" width="10.140625" style="39" bestFit="1" customWidth="1"/>
    <col min="16" max="16" width="14.57421875" style="39" bestFit="1" customWidth="1"/>
    <col min="17" max="17" width="12.7109375" style="39" bestFit="1" customWidth="1"/>
    <col min="18" max="16384" width="9.140625" style="39" customWidth="1"/>
  </cols>
  <sheetData>
    <row r="1" spans="2:15" ht="15">
      <c r="B1" s="186" t="s">
        <v>270</v>
      </c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</row>
    <row r="3" spans="2:15" ht="15">
      <c r="B3" s="174" t="s">
        <v>229</v>
      </c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</row>
    <row r="4" ht="15">
      <c r="O4" s="40" t="s">
        <v>9</v>
      </c>
    </row>
    <row r="5" spans="1:15" ht="19.5">
      <c r="A5" s="41"/>
      <c r="B5" s="42" t="s">
        <v>7</v>
      </c>
      <c r="C5" s="43" t="s">
        <v>6</v>
      </c>
      <c r="D5" s="43" t="s">
        <v>66</v>
      </c>
      <c r="E5" s="43" t="s">
        <v>67</v>
      </c>
      <c r="F5" s="43" t="s">
        <v>68</v>
      </c>
      <c r="G5" s="43" t="s">
        <v>69</v>
      </c>
      <c r="H5" s="43" t="s">
        <v>70</v>
      </c>
      <c r="I5" s="43" t="s">
        <v>71</v>
      </c>
      <c r="J5" s="43" t="s">
        <v>72</v>
      </c>
      <c r="K5" s="43" t="s">
        <v>73</v>
      </c>
      <c r="L5" s="43" t="s">
        <v>74</v>
      </c>
      <c r="M5" s="43" t="s">
        <v>75</v>
      </c>
      <c r="N5" s="43" t="s">
        <v>76</v>
      </c>
      <c r="O5" s="43" t="s">
        <v>77</v>
      </c>
    </row>
    <row r="6" spans="1:16" s="44" customFormat="1" ht="15">
      <c r="A6" s="103" t="s">
        <v>10</v>
      </c>
      <c r="B6" s="104" t="s">
        <v>11</v>
      </c>
      <c r="C6" s="105">
        <f>C7+C12+C13+C14+C15+C16+C17</f>
        <v>129120693</v>
      </c>
      <c r="D6" s="46">
        <f aca="true" t="shared" si="0" ref="D6:O6">D7+D12+D13+D14+D15+D16</f>
        <v>12820717.393333334</v>
      </c>
      <c r="E6" s="46">
        <f t="shared" si="0"/>
        <v>9976230.873333333</v>
      </c>
      <c r="F6" s="46">
        <f t="shared" si="0"/>
        <v>16964386.37333333</v>
      </c>
      <c r="G6" s="46">
        <f t="shared" si="0"/>
        <v>9120022.540000001</v>
      </c>
      <c r="H6" s="46">
        <f t="shared" si="0"/>
        <v>9120022.540000001</v>
      </c>
      <c r="I6" s="46">
        <f t="shared" si="0"/>
        <v>9120022.540000001</v>
      </c>
      <c r="J6" s="46">
        <f t="shared" si="0"/>
        <v>9120022.540000001</v>
      </c>
      <c r="K6" s="46">
        <f t="shared" si="0"/>
        <v>9265522.540000001</v>
      </c>
      <c r="L6" s="46">
        <f t="shared" si="0"/>
        <v>16108178.040000001</v>
      </c>
      <c r="M6" s="46">
        <f t="shared" si="0"/>
        <v>9120022.540000001</v>
      </c>
      <c r="N6" s="46">
        <f t="shared" si="0"/>
        <v>9265522.540000001</v>
      </c>
      <c r="O6" s="46">
        <f t="shared" si="0"/>
        <v>9120022.540000001</v>
      </c>
      <c r="P6" s="39"/>
    </row>
    <row r="7" spans="1:16" s="38" customFormat="1" ht="15">
      <c r="A7" s="106" t="s">
        <v>13</v>
      </c>
      <c r="B7" s="107" t="s">
        <v>14</v>
      </c>
      <c r="C7" s="108">
        <f>SUM(C8:C11)</f>
        <v>71112163</v>
      </c>
      <c r="D7" s="45">
        <f>C7*0.12</f>
        <v>8533459.56</v>
      </c>
      <c r="E7" s="45">
        <f>$C7*0.08</f>
        <v>5688973.04</v>
      </c>
      <c r="F7" s="45">
        <f aca="true" t="shared" si="1" ref="F7:O7">$C7*0.08</f>
        <v>5688973.04</v>
      </c>
      <c r="G7" s="45">
        <f t="shared" si="1"/>
        <v>5688973.04</v>
      </c>
      <c r="H7" s="45">
        <f t="shared" si="1"/>
        <v>5688973.04</v>
      </c>
      <c r="I7" s="45">
        <f t="shared" si="1"/>
        <v>5688973.04</v>
      </c>
      <c r="J7" s="45">
        <f t="shared" si="1"/>
        <v>5688973.04</v>
      </c>
      <c r="K7" s="45">
        <f t="shared" si="1"/>
        <v>5688973.04</v>
      </c>
      <c r="L7" s="45">
        <f t="shared" si="1"/>
        <v>5688973.04</v>
      </c>
      <c r="M7" s="45">
        <f t="shared" si="1"/>
        <v>5688973.04</v>
      </c>
      <c r="N7" s="45">
        <f t="shared" si="1"/>
        <v>5688973.04</v>
      </c>
      <c r="O7" s="45">
        <f t="shared" si="1"/>
        <v>5688973.04</v>
      </c>
      <c r="P7" s="39"/>
    </row>
    <row r="8" spans="1:16" s="38" customFormat="1" ht="15">
      <c r="A8" s="106"/>
      <c r="B8" s="109" t="s">
        <v>16</v>
      </c>
      <c r="C8" s="108">
        <f>segédlet_önkormányzat!B4</f>
        <v>17894493</v>
      </c>
      <c r="D8" s="45">
        <f>C8*0.12</f>
        <v>2147339.16</v>
      </c>
      <c r="E8" s="45">
        <f aca="true" t="shared" si="2" ref="E8:O11">$C8*0.08</f>
        <v>1431559.44</v>
      </c>
      <c r="F8" s="45">
        <f t="shared" si="2"/>
        <v>1431559.44</v>
      </c>
      <c r="G8" s="45">
        <f t="shared" si="2"/>
        <v>1431559.44</v>
      </c>
      <c r="H8" s="45">
        <f t="shared" si="2"/>
        <v>1431559.44</v>
      </c>
      <c r="I8" s="45">
        <f t="shared" si="2"/>
        <v>1431559.44</v>
      </c>
      <c r="J8" s="45">
        <f t="shared" si="2"/>
        <v>1431559.44</v>
      </c>
      <c r="K8" s="45">
        <f t="shared" si="2"/>
        <v>1431559.44</v>
      </c>
      <c r="L8" s="45">
        <f t="shared" si="2"/>
        <v>1431559.44</v>
      </c>
      <c r="M8" s="45">
        <f t="shared" si="2"/>
        <v>1431559.44</v>
      </c>
      <c r="N8" s="45">
        <f t="shared" si="2"/>
        <v>1431559.44</v>
      </c>
      <c r="O8" s="45">
        <f t="shared" si="2"/>
        <v>1431559.44</v>
      </c>
      <c r="P8" s="39"/>
    </row>
    <row r="9" spans="1:16" s="38" customFormat="1" ht="15">
      <c r="A9" s="106"/>
      <c r="B9" s="109" t="s">
        <v>216</v>
      </c>
      <c r="C9" s="108">
        <f>segédlet_önkormányzat!B5</f>
        <v>26877717</v>
      </c>
      <c r="D9" s="45">
        <f>C9*0.12</f>
        <v>3225326.04</v>
      </c>
      <c r="E9" s="45">
        <f t="shared" si="2"/>
        <v>2150217.36</v>
      </c>
      <c r="F9" s="45">
        <f t="shared" si="2"/>
        <v>2150217.36</v>
      </c>
      <c r="G9" s="45">
        <f t="shared" si="2"/>
        <v>2150217.36</v>
      </c>
      <c r="H9" s="45">
        <f t="shared" si="2"/>
        <v>2150217.36</v>
      </c>
      <c r="I9" s="45">
        <f t="shared" si="2"/>
        <v>2150217.36</v>
      </c>
      <c r="J9" s="45">
        <f t="shared" si="2"/>
        <v>2150217.36</v>
      </c>
      <c r="K9" s="45">
        <f t="shared" si="2"/>
        <v>2150217.36</v>
      </c>
      <c r="L9" s="45">
        <f t="shared" si="2"/>
        <v>2150217.36</v>
      </c>
      <c r="M9" s="45">
        <f t="shared" si="2"/>
        <v>2150217.36</v>
      </c>
      <c r="N9" s="45">
        <f t="shared" si="2"/>
        <v>2150217.36</v>
      </c>
      <c r="O9" s="45">
        <f t="shared" si="2"/>
        <v>2150217.36</v>
      </c>
      <c r="P9" s="39"/>
    </row>
    <row r="10" spans="1:16" s="38" customFormat="1" ht="19.5">
      <c r="A10" s="106"/>
      <c r="B10" s="109" t="s">
        <v>18</v>
      </c>
      <c r="C10" s="110">
        <f>segédlet_önkormányzat!B6+segédlet_önkormányzat!B7+segédlet_önkormányzat!B8</f>
        <v>24539953</v>
      </c>
      <c r="D10" s="45">
        <f>C10*0.12</f>
        <v>2944794.36</v>
      </c>
      <c r="E10" s="45">
        <f t="shared" si="2"/>
        <v>1963196.24</v>
      </c>
      <c r="F10" s="45">
        <f t="shared" si="2"/>
        <v>1963196.24</v>
      </c>
      <c r="G10" s="45">
        <f t="shared" si="2"/>
        <v>1963196.24</v>
      </c>
      <c r="H10" s="45">
        <f t="shared" si="2"/>
        <v>1963196.24</v>
      </c>
      <c r="I10" s="45">
        <f t="shared" si="2"/>
        <v>1963196.24</v>
      </c>
      <c r="J10" s="45">
        <f t="shared" si="2"/>
        <v>1963196.24</v>
      </c>
      <c r="K10" s="45">
        <f t="shared" si="2"/>
        <v>1963196.24</v>
      </c>
      <c r="L10" s="45">
        <f t="shared" si="2"/>
        <v>1963196.24</v>
      </c>
      <c r="M10" s="45">
        <f t="shared" si="2"/>
        <v>1963196.24</v>
      </c>
      <c r="N10" s="45">
        <f t="shared" si="2"/>
        <v>1963196.24</v>
      </c>
      <c r="O10" s="45">
        <f t="shared" si="2"/>
        <v>1963196.24</v>
      </c>
      <c r="P10" s="39"/>
    </row>
    <row r="11" spans="1:16" s="38" customFormat="1" ht="19.5">
      <c r="A11" s="106"/>
      <c r="B11" s="109" t="s">
        <v>21</v>
      </c>
      <c r="C11" s="110">
        <f>segédlet_önkormányzat!B9</f>
        <v>1800000</v>
      </c>
      <c r="D11" s="45">
        <f>C11*0.12</f>
        <v>216000</v>
      </c>
      <c r="E11" s="45">
        <f t="shared" si="2"/>
        <v>144000</v>
      </c>
      <c r="F11" s="45">
        <f t="shared" si="2"/>
        <v>144000</v>
      </c>
      <c r="G11" s="45">
        <f t="shared" si="2"/>
        <v>144000</v>
      </c>
      <c r="H11" s="45">
        <f t="shared" si="2"/>
        <v>144000</v>
      </c>
      <c r="I11" s="45">
        <f t="shared" si="2"/>
        <v>144000</v>
      </c>
      <c r="J11" s="45">
        <f t="shared" si="2"/>
        <v>144000</v>
      </c>
      <c r="K11" s="45">
        <f t="shared" si="2"/>
        <v>144000</v>
      </c>
      <c r="L11" s="45">
        <f t="shared" si="2"/>
        <v>144000</v>
      </c>
      <c r="M11" s="45">
        <f t="shared" si="2"/>
        <v>144000</v>
      </c>
      <c r="N11" s="45">
        <f t="shared" si="2"/>
        <v>144000</v>
      </c>
      <c r="O11" s="45">
        <f t="shared" si="2"/>
        <v>144000</v>
      </c>
      <c r="P11" s="39"/>
    </row>
    <row r="12" spans="1:16" s="38" customFormat="1" ht="15">
      <c r="A12" s="106" t="s">
        <v>17</v>
      </c>
      <c r="B12" s="109" t="s">
        <v>24</v>
      </c>
      <c r="C12" s="110">
        <v>0</v>
      </c>
      <c r="D12" s="45">
        <f aca="true" t="shared" si="3" ref="D12:O12">$C12/12</f>
        <v>0</v>
      </c>
      <c r="E12" s="45">
        <f t="shared" si="3"/>
        <v>0</v>
      </c>
      <c r="F12" s="45">
        <f t="shared" si="3"/>
        <v>0</v>
      </c>
      <c r="G12" s="45">
        <f t="shared" si="3"/>
        <v>0</v>
      </c>
      <c r="H12" s="45">
        <f t="shared" si="3"/>
        <v>0</v>
      </c>
      <c r="I12" s="45">
        <f t="shared" si="3"/>
        <v>0</v>
      </c>
      <c r="J12" s="45">
        <f t="shared" si="3"/>
        <v>0</v>
      </c>
      <c r="K12" s="45">
        <f t="shared" si="3"/>
        <v>0</v>
      </c>
      <c r="L12" s="45">
        <f t="shared" si="3"/>
        <v>0</v>
      </c>
      <c r="M12" s="45">
        <f t="shared" si="3"/>
        <v>0</v>
      </c>
      <c r="N12" s="45">
        <f t="shared" si="3"/>
        <v>0</v>
      </c>
      <c r="O12" s="45">
        <f t="shared" si="3"/>
        <v>0</v>
      </c>
      <c r="P12" s="39"/>
    </row>
    <row r="13" spans="1:16" s="38" customFormat="1" ht="15">
      <c r="A13" s="106" t="s">
        <v>19</v>
      </c>
      <c r="B13" s="109" t="s">
        <v>27</v>
      </c>
      <c r="C13" s="110">
        <f>SUM(segédlet_önkormányzat!B12:B14)</f>
        <v>26639925</v>
      </c>
      <c r="D13" s="45">
        <f>segédlet_önkormányzat!$B12/3+segédlet_önkormányzat!$B13/12</f>
        <v>2837900</v>
      </c>
      <c r="E13" s="45">
        <f>segédlet_önkormányzat!$B12/3+segédlet_önkormányzat!$B13/12</f>
        <v>2837900</v>
      </c>
      <c r="F13" s="45">
        <f>segédlet_önkormányzat!$B12/3+segédlet_önkormányzat!$B13/12</f>
        <v>2837900</v>
      </c>
      <c r="G13" s="45">
        <f>segédlet_önkormányzat!$B13/12</f>
        <v>1981691.6666666667</v>
      </c>
      <c r="H13" s="45">
        <f>segédlet_önkormányzat!$B13/12</f>
        <v>1981691.6666666667</v>
      </c>
      <c r="I13" s="45">
        <f>segédlet_önkormányzat!$B13/12</f>
        <v>1981691.6666666667</v>
      </c>
      <c r="J13" s="45">
        <f>segédlet_önkormányzat!$B13/12</f>
        <v>1981691.6666666667</v>
      </c>
      <c r="K13" s="45">
        <f>segédlet_önkormányzat!$B13/12+segédlet_önkormányzat!B14/2</f>
        <v>2127191.666666667</v>
      </c>
      <c r="L13" s="45">
        <f>segédlet_önkormányzat!$B13/12</f>
        <v>1981691.6666666667</v>
      </c>
      <c r="M13" s="45">
        <f>segédlet_önkormányzat!$B13/12</f>
        <v>1981691.6666666667</v>
      </c>
      <c r="N13" s="45">
        <f>segédlet_önkormányzat!$B13/12+segédlet_önkormányzat!B14/2</f>
        <v>2127191.666666667</v>
      </c>
      <c r="O13" s="45">
        <f>segédlet_önkormányzat!$B13/12</f>
        <v>1981691.6666666667</v>
      </c>
      <c r="P13" s="39"/>
    </row>
    <row r="14" spans="1:16" s="38" customFormat="1" ht="15">
      <c r="A14" s="106" t="s">
        <v>22</v>
      </c>
      <c r="B14" s="109" t="s">
        <v>4</v>
      </c>
      <c r="C14" s="110">
        <f>SUM(segédlet_önkormányzat!B17:B20)</f>
        <v>13976311</v>
      </c>
      <c r="D14" s="45"/>
      <c r="E14" s="45"/>
      <c r="F14" s="45">
        <f>C14/2</f>
        <v>6988155.5</v>
      </c>
      <c r="G14" s="45"/>
      <c r="H14" s="45"/>
      <c r="I14" s="45"/>
      <c r="J14" s="45"/>
      <c r="K14" s="45"/>
      <c r="L14" s="45">
        <f>C14/2</f>
        <v>6988155.5</v>
      </c>
      <c r="M14" s="45"/>
      <c r="N14" s="45"/>
      <c r="O14" s="45"/>
      <c r="P14" s="39"/>
    </row>
    <row r="15" spans="1:16" s="38" customFormat="1" ht="15">
      <c r="A15" s="106" t="s">
        <v>25</v>
      </c>
      <c r="B15" s="109" t="s">
        <v>3</v>
      </c>
      <c r="C15" s="110">
        <f>SUM(segédlet_önkormányzat!B21:B29)</f>
        <v>17392294</v>
      </c>
      <c r="D15" s="45">
        <f aca="true" t="shared" si="4" ref="D15:O17">$C15/12</f>
        <v>1449357.8333333333</v>
      </c>
      <c r="E15" s="45">
        <f t="shared" si="4"/>
        <v>1449357.8333333333</v>
      </c>
      <c r="F15" s="45">
        <f t="shared" si="4"/>
        <v>1449357.8333333333</v>
      </c>
      <c r="G15" s="45">
        <f t="shared" si="4"/>
        <v>1449357.8333333333</v>
      </c>
      <c r="H15" s="45">
        <f t="shared" si="4"/>
        <v>1449357.8333333333</v>
      </c>
      <c r="I15" s="45">
        <f t="shared" si="4"/>
        <v>1449357.8333333333</v>
      </c>
      <c r="J15" s="45">
        <f t="shared" si="4"/>
        <v>1449357.8333333333</v>
      </c>
      <c r="K15" s="45">
        <f t="shared" si="4"/>
        <v>1449357.8333333333</v>
      </c>
      <c r="L15" s="45">
        <f t="shared" si="4"/>
        <v>1449357.8333333333</v>
      </c>
      <c r="M15" s="45">
        <f t="shared" si="4"/>
        <v>1449357.8333333333</v>
      </c>
      <c r="N15" s="45">
        <f t="shared" si="4"/>
        <v>1449357.8333333333</v>
      </c>
      <c r="O15" s="45">
        <f t="shared" si="4"/>
        <v>1449357.8333333333</v>
      </c>
      <c r="P15" s="39"/>
    </row>
    <row r="16" spans="1:16" s="38" customFormat="1" ht="15">
      <c r="A16" s="106" t="s">
        <v>28</v>
      </c>
      <c r="B16" s="109" t="s">
        <v>34</v>
      </c>
      <c r="C16" s="110">
        <v>0</v>
      </c>
      <c r="D16" s="45">
        <f t="shared" si="4"/>
        <v>0</v>
      </c>
      <c r="E16" s="45">
        <f t="shared" si="4"/>
        <v>0</v>
      </c>
      <c r="F16" s="45">
        <f t="shared" si="4"/>
        <v>0</v>
      </c>
      <c r="G16" s="45">
        <f t="shared" si="4"/>
        <v>0</v>
      </c>
      <c r="H16" s="45">
        <f t="shared" si="4"/>
        <v>0</v>
      </c>
      <c r="I16" s="45">
        <f t="shared" si="4"/>
        <v>0</v>
      </c>
      <c r="J16" s="45">
        <f t="shared" si="4"/>
        <v>0</v>
      </c>
      <c r="K16" s="45">
        <f t="shared" si="4"/>
        <v>0</v>
      </c>
      <c r="L16" s="45">
        <f t="shared" si="4"/>
        <v>0</v>
      </c>
      <c r="M16" s="45">
        <f t="shared" si="4"/>
        <v>0</v>
      </c>
      <c r="N16" s="45">
        <f t="shared" si="4"/>
        <v>0</v>
      </c>
      <c r="O16" s="45">
        <f t="shared" si="4"/>
        <v>0</v>
      </c>
      <c r="P16" s="39"/>
    </row>
    <row r="17" spans="1:16" s="44" customFormat="1" ht="15">
      <c r="A17" s="106" t="s">
        <v>37</v>
      </c>
      <c r="B17" s="109" t="s">
        <v>38</v>
      </c>
      <c r="C17" s="110">
        <v>0</v>
      </c>
      <c r="D17" s="45">
        <f t="shared" si="4"/>
        <v>0</v>
      </c>
      <c r="E17" s="45">
        <f t="shared" si="4"/>
        <v>0</v>
      </c>
      <c r="F17" s="45">
        <f t="shared" si="4"/>
        <v>0</v>
      </c>
      <c r="G17" s="45">
        <f t="shared" si="4"/>
        <v>0</v>
      </c>
      <c r="H17" s="45">
        <f t="shared" si="4"/>
        <v>0</v>
      </c>
      <c r="I17" s="45">
        <f t="shared" si="4"/>
        <v>0</v>
      </c>
      <c r="J17" s="45">
        <f t="shared" si="4"/>
        <v>0</v>
      </c>
      <c r="K17" s="45">
        <f t="shared" si="4"/>
        <v>0</v>
      </c>
      <c r="L17" s="45">
        <f t="shared" si="4"/>
        <v>0</v>
      </c>
      <c r="M17" s="45">
        <f t="shared" si="4"/>
        <v>0</v>
      </c>
      <c r="N17" s="45">
        <f t="shared" si="4"/>
        <v>0</v>
      </c>
      <c r="O17" s="45">
        <f t="shared" si="4"/>
        <v>0</v>
      </c>
      <c r="P17" s="39"/>
    </row>
    <row r="18" spans="1:16" s="38" customFormat="1" ht="15">
      <c r="A18" s="103" t="s">
        <v>30</v>
      </c>
      <c r="B18" s="111" t="s">
        <v>41</v>
      </c>
      <c r="C18" s="112">
        <f>C19+C20+C21+C22+C23</f>
        <v>54000000</v>
      </c>
      <c r="D18" s="112">
        <f aca="true" t="shared" si="5" ref="D18:O18">D19+D20+D21+D22+D23</f>
        <v>0</v>
      </c>
      <c r="E18" s="112">
        <f t="shared" si="5"/>
        <v>0</v>
      </c>
      <c r="F18" s="112">
        <f t="shared" si="5"/>
        <v>54000000</v>
      </c>
      <c r="G18" s="112">
        <f t="shared" si="5"/>
        <v>0</v>
      </c>
      <c r="H18" s="112">
        <f t="shared" si="5"/>
        <v>0</v>
      </c>
      <c r="I18" s="112">
        <f t="shared" si="5"/>
        <v>0</v>
      </c>
      <c r="J18" s="112">
        <f t="shared" si="5"/>
        <v>0</v>
      </c>
      <c r="K18" s="112">
        <f t="shared" si="5"/>
        <v>0</v>
      </c>
      <c r="L18" s="112">
        <f t="shared" si="5"/>
        <v>0</v>
      </c>
      <c r="M18" s="112">
        <f t="shared" si="5"/>
        <v>0</v>
      </c>
      <c r="N18" s="112">
        <f t="shared" si="5"/>
        <v>0</v>
      </c>
      <c r="O18" s="112">
        <f t="shared" si="5"/>
        <v>0</v>
      </c>
      <c r="P18" s="39"/>
    </row>
    <row r="19" spans="1:16" s="38" customFormat="1" ht="15">
      <c r="A19" s="106" t="s">
        <v>32</v>
      </c>
      <c r="B19" s="109" t="s">
        <v>44</v>
      </c>
      <c r="C19" s="110">
        <v>0</v>
      </c>
      <c r="D19" s="45">
        <f aca="true" t="shared" si="6" ref="D19:O23">$C19/12</f>
        <v>0</v>
      </c>
      <c r="E19" s="45">
        <f t="shared" si="6"/>
        <v>0</v>
      </c>
      <c r="F19" s="45">
        <f t="shared" si="6"/>
        <v>0</v>
      </c>
      <c r="G19" s="45">
        <f t="shared" si="6"/>
        <v>0</v>
      </c>
      <c r="H19" s="45">
        <f t="shared" si="6"/>
        <v>0</v>
      </c>
      <c r="I19" s="45">
        <f t="shared" si="6"/>
        <v>0</v>
      </c>
      <c r="J19" s="45">
        <f t="shared" si="6"/>
        <v>0</v>
      </c>
      <c r="K19" s="45">
        <f t="shared" si="6"/>
        <v>0</v>
      </c>
      <c r="L19" s="45">
        <f t="shared" si="6"/>
        <v>0</v>
      </c>
      <c r="M19" s="45">
        <f t="shared" si="6"/>
        <v>0</v>
      </c>
      <c r="N19" s="45">
        <f t="shared" si="6"/>
        <v>0</v>
      </c>
      <c r="O19" s="45">
        <f t="shared" si="6"/>
        <v>0</v>
      </c>
      <c r="P19" s="39"/>
    </row>
    <row r="20" spans="1:16" s="38" customFormat="1" ht="15">
      <c r="A20" s="106" t="s">
        <v>35</v>
      </c>
      <c r="B20" s="109" t="s">
        <v>47</v>
      </c>
      <c r="C20" s="110">
        <f>segédlet_önkormányzat!B15</f>
        <v>54000000</v>
      </c>
      <c r="D20" s="45">
        <v>0</v>
      </c>
      <c r="E20" s="45">
        <v>0</v>
      </c>
      <c r="F20" s="45">
        <v>54000000</v>
      </c>
      <c r="G20" s="45">
        <v>0</v>
      </c>
      <c r="H20" s="45">
        <v>0</v>
      </c>
      <c r="I20" s="45">
        <v>0</v>
      </c>
      <c r="J20" s="45">
        <v>0</v>
      </c>
      <c r="K20" s="45">
        <v>0</v>
      </c>
      <c r="L20" s="45">
        <v>0</v>
      </c>
      <c r="M20" s="45">
        <v>0</v>
      </c>
      <c r="N20" s="45">
        <v>0</v>
      </c>
      <c r="O20" s="45">
        <v>0</v>
      </c>
      <c r="P20" s="39"/>
    </row>
    <row r="21" spans="1:16" s="38" customFormat="1" ht="15">
      <c r="A21" s="106" t="s">
        <v>39</v>
      </c>
      <c r="B21" s="109" t="s">
        <v>50</v>
      </c>
      <c r="C21" s="110">
        <v>0</v>
      </c>
      <c r="D21" s="45">
        <f t="shared" si="6"/>
        <v>0</v>
      </c>
      <c r="E21" s="45">
        <f t="shared" si="6"/>
        <v>0</v>
      </c>
      <c r="F21" s="45">
        <f t="shared" si="6"/>
        <v>0</v>
      </c>
      <c r="G21" s="45">
        <f t="shared" si="6"/>
        <v>0</v>
      </c>
      <c r="H21" s="45">
        <f t="shared" si="6"/>
        <v>0</v>
      </c>
      <c r="I21" s="45">
        <f t="shared" si="6"/>
        <v>0</v>
      </c>
      <c r="J21" s="45">
        <f t="shared" si="6"/>
        <v>0</v>
      </c>
      <c r="K21" s="45">
        <f t="shared" si="6"/>
        <v>0</v>
      </c>
      <c r="L21" s="45">
        <f t="shared" si="6"/>
        <v>0</v>
      </c>
      <c r="M21" s="45">
        <f t="shared" si="6"/>
        <v>0</v>
      </c>
      <c r="N21" s="45">
        <f t="shared" si="6"/>
        <v>0</v>
      </c>
      <c r="O21" s="45">
        <f t="shared" si="6"/>
        <v>0</v>
      </c>
      <c r="P21" s="39"/>
    </row>
    <row r="22" spans="1:16" s="38" customFormat="1" ht="15">
      <c r="A22" s="106" t="s">
        <v>53</v>
      </c>
      <c r="B22" s="109" t="s">
        <v>84</v>
      </c>
      <c r="C22" s="110">
        <v>0</v>
      </c>
      <c r="D22" s="45">
        <f t="shared" si="6"/>
        <v>0</v>
      </c>
      <c r="E22" s="45">
        <f t="shared" si="6"/>
        <v>0</v>
      </c>
      <c r="F22" s="45">
        <f t="shared" si="6"/>
        <v>0</v>
      </c>
      <c r="G22" s="45">
        <f t="shared" si="6"/>
        <v>0</v>
      </c>
      <c r="H22" s="45">
        <f t="shared" si="6"/>
        <v>0</v>
      </c>
      <c r="I22" s="45">
        <f t="shared" si="6"/>
        <v>0</v>
      </c>
      <c r="J22" s="45">
        <f t="shared" si="6"/>
        <v>0</v>
      </c>
      <c r="K22" s="45">
        <f t="shared" si="6"/>
        <v>0</v>
      </c>
      <c r="L22" s="45">
        <f t="shared" si="6"/>
        <v>0</v>
      </c>
      <c r="M22" s="45">
        <f t="shared" si="6"/>
        <v>0</v>
      </c>
      <c r="N22" s="45">
        <f t="shared" si="6"/>
        <v>0</v>
      </c>
      <c r="O22" s="45">
        <f t="shared" si="6"/>
        <v>0</v>
      </c>
      <c r="P22" s="39"/>
    </row>
    <row r="23" spans="1:16" s="44" customFormat="1" ht="15">
      <c r="A23" s="106" t="s">
        <v>57</v>
      </c>
      <c r="B23" s="109" t="s">
        <v>58</v>
      </c>
      <c r="C23" s="110">
        <v>0</v>
      </c>
      <c r="D23" s="45">
        <f t="shared" si="6"/>
        <v>0</v>
      </c>
      <c r="E23" s="45">
        <f t="shared" si="6"/>
        <v>0</v>
      </c>
      <c r="F23" s="45">
        <f t="shared" si="6"/>
        <v>0</v>
      </c>
      <c r="G23" s="45">
        <f t="shared" si="6"/>
        <v>0</v>
      </c>
      <c r="H23" s="45">
        <f t="shared" si="6"/>
        <v>0</v>
      </c>
      <c r="I23" s="45">
        <f t="shared" si="6"/>
        <v>0</v>
      </c>
      <c r="J23" s="45">
        <f t="shared" si="6"/>
        <v>0</v>
      </c>
      <c r="K23" s="45">
        <f t="shared" si="6"/>
        <v>0</v>
      </c>
      <c r="L23" s="45">
        <f t="shared" si="6"/>
        <v>0</v>
      </c>
      <c r="M23" s="45">
        <f t="shared" si="6"/>
        <v>0</v>
      </c>
      <c r="N23" s="45">
        <f t="shared" si="6"/>
        <v>0</v>
      </c>
      <c r="O23" s="45">
        <f t="shared" si="6"/>
        <v>0</v>
      </c>
      <c r="P23" s="39"/>
    </row>
    <row r="24" spans="1:16" s="38" customFormat="1" ht="15">
      <c r="A24" s="53" t="s">
        <v>42</v>
      </c>
      <c r="B24" s="111" t="s">
        <v>59</v>
      </c>
      <c r="C24" s="112">
        <f>SUM(C25:C28)</f>
        <v>19280703</v>
      </c>
      <c r="D24" s="45">
        <f>SUM(D25:D28)</f>
        <v>0</v>
      </c>
      <c r="E24" s="45">
        <f aca="true" t="shared" si="7" ref="E24:O24">SUM(E25:E28)</f>
        <v>0</v>
      </c>
      <c r="F24" s="45">
        <f t="shared" si="7"/>
        <v>19280703</v>
      </c>
      <c r="G24" s="45">
        <f t="shared" si="7"/>
        <v>0</v>
      </c>
      <c r="H24" s="45">
        <f t="shared" si="7"/>
        <v>0</v>
      </c>
      <c r="I24" s="45">
        <f t="shared" si="7"/>
        <v>0</v>
      </c>
      <c r="J24" s="45">
        <f t="shared" si="7"/>
        <v>0</v>
      </c>
      <c r="K24" s="45">
        <f t="shared" si="7"/>
        <v>0</v>
      </c>
      <c r="L24" s="45">
        <f t="shared" si="7"/>
        <v>0</v>
      </c>
      <c r="M24" s="45">
        <f t="shared" si="7"/>
        <v>0</v>
      </c>
      <c r="N24" s="45">
        <f t="shared" si="7"/>
        <v>0</v>
      </c>
      <c r="O24" s="45">
        <f t="shared" si="7"/>
        <v>0</v>
      </c>
      <c r="P24" s="39"/>
    </row>
    <row r="25" spans="1:16" s="38" customFormat="1" ht="15">
      <c r="A25" s="113" t="s">
        <v>45</v>
      </c>
      <c r="B25" s="109" t="s">
        <v>60</v>
      </c>
      <c r="C25" s="110">
        <f>segédlet_önkormányzat!B32</f>
        <v>19280703</v>
      </c>
      <c r="D25" s="45">
        <v>0</v>
      </c>
      <c r="E25" s="45">
        <v>0</v>
      </c>
      <c r="F25" s="45">
        <f>C25</f>
        <v>19280703</v>
      </c>
      <c r="G25" s="45">
        <v>0</v>
      </c>
      <c r="H25" s="45">
        <v>0</v>
      </c>
      <c r="I25" s="45">
        <v>0</v>
      </c>
      <c r="J25" s="45">
        <v>0</v>
      </c>
      <c r="K25" s="45">
        <v>0</v>
      </c>
      <c r="L25" s="45">
        <v>0</v>
      </c>
      <c r="M25" s="45">
        <v>0</v>
      </c>
      <c r="N25" s="45">
        <v>0</v>
      </c>
      <c r="O25" s="45">
        <v>0</v>
      </c>
      <c r="P25" s="39"/>
    </row>
    <row r="26" spans="1:16" s="38" customFormat="1" ht="15">
      <c r="A26" s="113" t="s">
        <v>48</v>
      </c>
      <c r="B26" s="109" t="s">
        <v>61</v>
      </c>
      <c r="C26" s="110">
        <v>0</v>
      </c>
      <c r="D26" s="45">
        <f aca="true" t="shared" si="8" ref="D26:O27">$C26/12</f>
        <v>0</v>
      </c>
      <c r="E26" s="45">
        <f t="shared" si="8"/>
        <v>0</v>
      </c>
      <c r="F26" s="45">
        <f t="shared" si="8"/>
        <v>0</v>
      </c>
      <c r="G26" s="45">
        <f t="shared" si="8"/>
        <v>0</v>
      </c>
      <c r="H26" s="45">
        <f t="shared" si="8"/>
        <v>0</v>
      </c>
      <c r="I26" s="45">
        <f t="shared" si="8"/>
        <v>0</v>
      </c>
      <c r="J26" s="45">
        <f t="shared" si="8"/>
        <v>0</v>
      </c>
      <c r="K26" s="45">
        <f t="shared" si="8"/>
        <v>0</v>
      </c>
      <c r="L26" s="45">
        <f t="shared" si="8"/>
        <v>0</v>
      </c>
      <c r="M26" s="45">
        <f t="shared" si="8"/>
        <v>0</v>
      </c>
      <c r="N26" s="45">
        <f t="shared" si="8"/>
        <v>0</v>
      </c>
      <c r="O26" s="45">
        <f t="shared" si="8"/>
        <v>0</v>
      </c>
      <c r="P26" s="39"/>
    </row>
    <row r="27" spans="1:16" s="38" customFormat="1" ht="15">
      <c r="A27" s="113" t="s">
        <v>51</v>
      </c>
      <c r="B27" s="109" t="s">
        <v>62</v>
      </c>
      <c r="C27" s="110">
        <v>0</v>
      </c>
      <c r="D27" s="45">
        <f t="shared" si="8"/>
        <v>0</v>
      </c>
      <c r="E27" s="45">
        <f t="shared" si="8"/>
        <v>0</v>
      </c>
      <c r="F27" s="45">
        <f t="shared" si="8"/>
        <v>0</v>
      </c>
      <c r="G27" s="45">
        <f t="shared" si="8"/>
        <v>0</v>
      </c>
      <c r="H27" s="45">
        <f t="shared" si="8"/>
        <v>0</v>
      </c>
      <c r="I27" s="45">
        <f t="shared" si="8"/>
        <v>0</v>
      </c>
      <c r="J27" s="45">
        <f t="shared" si="8"/>
        <v>0</v>
      </c>
      <c r="K27" s="45">
        <f t="shared" si="8"/>
        <v>0</v>
      </c>
      <c r="L27" s="45">
        <f t="shared" si="8"/>
        <v>0</v>
      </c>
      <c r="M27" s="45">
        <f t="shared" si="8"/>
        <v>0</v>
      </c>
      <c r="N27" s="45">
        <f t="shared" si="8"/>
        <v>0</v>
      </c>
      <c r="O27" s="45">
        <f t="shared" si="8"/>
        <v>0</v>
      </c>
      <c r="P27" s="39"/>
    </row>
    <row r="28" spans="1:16" s="44" customFormat="1" ht="15">
      <c r="A28" s="113" t="s">
        <v>55</v>
      </c>
      <c r="B28" s="109" t="s">
        <v>63</v>
      </c>
      <c r="C28" s="110">
        <v>0</v>
      </c>
      <c r="D28" s="45">
        <f aca="true" t="shared" si="9" ref="D28:O28">$C27/12</f>
        <v>0</v>
      </c>
      <c r="E28" s="45">
        <f t="shared" si="9"/>
        <v>0</v>
      </c>
      <c r="F28" s="45">
        <f t="shared" si="9"/>
        <v>0</v>
      </c>
      <c r="G28" s="45">
        <f t="shared" si="9"/>
        <v>0</v>
      </c>
      <c r="H28" s="45">
        <f t="shared" si="9"/>
        <v>0</v>
      </c>
      <c r="I28" s="45">
        <f t="shared" si="9"/>
        <v>0</v>
      </c>
      <c r="J28" s="45">
        <f t="shared" si="9"/>
        <v>0</v>
      </c>
      <c r="K28" s="45">
        <f t="shared" si="9"/>
        <v>0</v>
      </c>
      <c r="L28" s="45">
        <f t="shared" si="9"/>
        <v>0</v>
      </c>
      <c r="M28" s="45">
        <f t="shared" si="9"/>
        <v>0</v>
      </c>
      <c r="N28" s="45">
        <f t="shared" si="9"/>
        <v>0</v>
      </c>
      <c r="O28" s="45">
        <f t="shared" si="9"/>
        <v>0</v>
      </c>
      <c r="P28" s="39"/>
    </row>
    <row r="29" spans="1:16" s="38" customFormat="1" ht="15">
      <c r="A29" s="114"/>
      <c r="B29" s="111" t="s">
        <v>64</v>
      </c>
      <c r="C29" s="112">
        <f>C24+C18+C6</f>
        <v>202401396</v>
      </c>
      <c r="D29" s="112">
        <f aca="true" t="shared" si="10" ref="D29:O29">D24+D18+D6</f>
        <v>12820717.393333334</v>
      </c>
      <c r="E29" s="112">
        <f t="shared" si="10"/>
        <v>9976230.873333333</v>
      </c>
      <c r="F29" s="112">
        <f t="shared" si="10"/>
        <v>90245089.37333333</v>
      </c>
      <c r="G29" s="112">
        <f t="shared" si="10"/>
        <v>9120022.540000001</v>
      </c>
      <c r="H29" s="112">
        <f t="shared" si="10"/>
        <v>9120022.540000001</v>
      </c>
      <c r="I29" s="112">
        <f t="shared" si="10"/>
        <v>9120022.540000001</v>
      </c>
      <c r="J29" s="112">
        <f t="shared" si="10"/>
        <v>9120022.540000001</v>
      </c>
      <c r="K29" s="112">
        <f t="shared" si="10"/>
        <v>9265522.540000001</v>
      </c>
      <c r="L29" s="112">
        <f t="shared" si="10"/>
        <v>16108178.040000001</v>
      </c>
      <c r="M29" s="112">
        <f t="shared" si="10"/>
        <v>9120022.540000001</v>
      </c>
      <c r="N29" s="112">
        <f t="shared" si="10"/>
        <v>9265522.540000001</v>
      </c>
      <c r="O29" s="112">
        <f t="shared" si="10"/>
        <v>9120022.540000001</v>
      </c>
      <c r="P29" s="39"/>
    </row>
    <row r="30" spans="1:16" s="38" customFormat="1" ht="15">
      <c r="A30" s="53"/>
      <c r="B30" s="115" t="s">
        <v>2</v>
      </c>
      <c r="C30" s="11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39"/>
    </row>
    <row r="31" spans="1:16" s="38" customFormat="1" ht="15">
      <c r="A31" s="53" t="s">
        <v>10</v>
      </c>
      <c r="B31" s="104" t="s">
        <v>12</v>
      </c>
      <c r="C31" s="105">
        <f>SUM(C32:C37)</f>
        <v>86569819</v>
      </c>
      <c r="D31" s="42">
        <f>SUM(D32:D37)</f>
        <v>7214151.583333334</v>
      </c>
      <c r="E31" s="42">
        <f aca="true" t="shared" si="11" ref="E31:O31">SUM(E32:E37)</f>
        <v>7214151.583333334</v>
      </c>
      <c r="F31" s="42">
        <f t="shared" si="11"/>
        <v>7214151.583333334</v>
      </c>
      <c r="G31" s="42">
        <f t="shared" si="11"/>
        <v>7214151.583333334</v>
      </c>
      <c r="H31" s="42">
        <f t="shared" si="11"/>
        <v>7214151.583333334</v>
      </c>
      <c r="I31" s="42">
        <f t="shared" si="11"/>
        <v>7214151.583333334</v>
      </c>
      <c r="J31" s="42">
        <f t="shared" si="11"/>
        <v>7214151.583333334</v>
      </c>
      <c r="K31" s="42">
        <f t="shared" si="11"/>
        <v>7214151.583333334</v>
      </c>
      <c r="L31" s="42">
        <f t="shared" si="11"/>
        <v>7214151.583333334</v>
      </c>
      <c r="M31" s="42">
        <f t="shared" si="11"/>
        <v>7214151.583333334</v>
      </c>
      <c r="N31" s="42">
        <f t="shared" si="11"/>
        <v>7214151.583333334</v>
      </c>
      <c r="O31" s="42">
        <f t="shared" si="11"/>
        <v>7214151.583333334</v>
      </c>
      <c r="P31" s="39"/>
    </row>
    <row r="32" spans="1:16" s="38" customFormat="1" ht="15">
      <c r="A32" s="113" t="s">
        <v>13</v>
      </c>
      <c r="B32" s="109" t="s">
        <v>15</v>
      </c>
      <c r="C32" s="110">
        <f>'1 melléklet'!F7</f>
        <v>38797263</v>
      </c>
      <c r="D32" s="45">
        <f aca="true" t="shared" si="12" ref="D32:D37">$C32/12</f>
        <v>3233105.25</v>
      </c>
      <c r="E32" s="45">
        <f aca="true" t="shared" si="13" ref="E32:O41">$C32/12</f>
        <v>3233105.25</v>
      </c>
      <c r="F32" s="45">
        <f t="shared" si="13"/>
        <v>3233105.25</v>
      </c>
      <c r="G32" s="45">
        <f t="shared" si="13"/>
        <v>3233105.25</v>
      </c>
      <c r="H32" s="45">
        <f t="shared" si="13"/>
        <v>3233105.25</v>
      </c>
      <c r="I32" s="45">
        <f t="shared" si="13"/>
        <v>3233105.25</v>
      </c>
      <c r="J32" s="45">
        <f t="shared" si="13"/>
        <v>3233105.25</v>
      </c>
      <c r="K32" s="45">
        <f t="shared" si="13"/>
        <v>3233105.25</v>
      </c>
      <c r="L32" s="45">
        <f t="shared" si="13"/>
        <v>3233105.25</v>
      </c>
      <c r="M32" s="45">
        <f t="shared" si="13"/>
        <v>3233105.25</v>
      </c>
      <c r="N32" s="45">
        <f t="shared" si="13"/>
        <v>3233105.25</v>
      </c>
      <c r="O32" s="45">
        <f t="shared" si="13"/>
        <v>3233105.25</v>
      </c>
      <c r="P32" s="39"/>
    </row>
    <row r="33" spans="1:16" s="38" customFormat="1" ht="15">
      <c r="A33" s="113" t="s">
        <v>17</v>
      </c>
      <c r="B33" s="109" t="s">
        <v>1</v>
      </c>
      <c r="C33" s="110">
        <f>'1 melléklet'!F8</f>
        <v>6996649</v>
      </c>
      <c r="D33" s="45">
        <f t="shared" si="12"/>
        <v>583054.0833333334</v>
      </c>
      <c r="E33" s="45">
        <f t="shared" si="13"/>
        <v>583054.0833333334</v>
      </c>
      <c r="F33" s="45">
        <f t="shared" si="13"/>
        <v>583054.0833333334</v>
      </c>
      <c r="G33" s="45">
        <f t="shared" si="13"/>
        <v>583054.0833333334</v>
      </c>
      <c r="H33" s="45">
        <f t="shared" si="13"/>
        <v>583054.0833333334</v>
      </c>
      <c r="I33" s="45">
        <f t="shared" si="13"/>
        <v>583054.0833333334</v>
      </c>
      <c r="J33" s="45">
        <f t="shared" si="13"/>
        <v>583054.0833333334</v>
      </c>
      <c r="K33" s="45">
        <f t="shared" si="13"/>
        <v>583054.0833333334</v>
      </c>
      <c r="L33" s="45">
        <f t="shared" si="13"/>
        <v>583054.0833333334</v>
      </c>
      <c r="M33" s="45">
        <f t="shared" si="13"/>
        <v>583054.0833333334</v>
      </c>
      <c r="N33" s="45">
        <f t="shared" si="13"/>
        <v>583054.0833333334</v>
      </c>
      <c r="O33" s="45">
        <f t="shared" si="13"/>
        <v>583054.0833333334</v>
      </c>
      <c r="P33" s="39"/>
    </row>
    <row r="34" spans="1:16" s="38" customFormat="1" ht="15">
      <c r="A34" s="113" t="s">
        <v>19</v>
      </c>
      <c r="B34" s="109" t="s">
        <v>20</v>
      </c>
      <c r="C34" s="110">
        <f>'1 melléklet'!F9</f>
        <v>28190500</v>
      </c>
      <c r="D34" s="45">
        <f t="shared" si="12"/>
        <v>2349208.3333333335</v>
      </c>
      <c r="E34" s="45">
        <f t="shared" si="13"/>
        <v>2349208.3333333335</v>
      </c>
      <c r="F34" s="45">
        <f t="shared" si="13"/>
        <v>2349208.3333333335</v>
      </c>
      <c r="G34" s="45">
        <f t="shared" si="13"/>
        <v>2349208.3333333335</v>
      </c>
      <c r="H34" s="45">
        <f t="shared" si="13"/>
        <v>2349208.3333333335</v>
      </c>
      <c r="I34" s="45">
        <f t="shared" si="13"/>
        <v>2349208.3333333335</v>
      </c>
      <c r="J34" s="45">
        <f t="shared" si="13"/>
        <v>2349208.3333333335</v>
      </c>
      <c r="K34" s="45">
        <f t="shared" si="13"/>
        <v>2349208.3333333335</v>
      </c>
      <c r="L34" s="45">
        <f t="shared" si="13"/>
        <v>2349208.3333333335</v>
      </c>
      <c r="M34" s="45">
        <f t="shared" si="13"/>
        <v>2349208.3333333335</v>
      </c>
      <c r="N34" s="45">
        <f t="shared" si="13"/>
        <v>2349208.3333333335</v>
      </c>
      <c r="O34" s="45">
        <f t="shared" si="13"/>
        <v>2349208.3333333335</v>
      </c>
      <c r="P34" s="39"/>
    </row>
    <row r="35" spans="1:16" s="38" customFormat="1" ht="15">
      <c r="A35" s="113" t="s">
        <v>22</v>
      </c>
      <c r="B35" s="109" t="s">
        <v>23</v>
      </c>
      <c r="C35" s="110">
        <f>'1 melléklet'!F10</f>
        <v>1741000</v>
      </c>
      <c r="D35" s="45">
        <f t="shared" si="12"/>
        <v>145083.33333333334</v>
      </c>
      <c r="E35" s="45">
        <f t="shared" si="13"/>
        <v>145083.33333333334</v>
      </c>
      <c r="F35" s="45">
        <f t="shared" si="13"/>
        <v>145083.33333333334</v>
      </c>
      <c r="G35" s="45">
        <f t="shared" si="13"/>
        <v>145083.33333333334</v>
      </c>
      <c r="H35" s="45">
        <f t="shared" si="13"/>
        <v>145083.33333333334</v>
      </c>
      <c r="I35" s="45">
        <f t="shared" si="13"/>
        <v>145083.33333333334</v>
      </c>
      <c r="J35" s="45">
        <f t="shared" si="13"/>
        <v>145083.33333333334</v>
      </c>
      <c r="K35" s="45">
        <f t="shared" si="13"/>
        <v>145083.33333333334</v>
      </c>
      <c r="L35" s="45">
        <f t="shared" si="13"/>
        <v>145083.33333333334</v>
      </c>
      <c r="M35" s="45">
        <f t="shared" si="13"/>
        <v>145083.33333333334</v>
      </c>
      <c r="N35" s="45">
        <f t="shared" si="13"/>
        <v>145083.33333333334</v>
      </c>
      <c r="O35" s="45">
        <f t="shared" si="13"/>
        <v>145083.33333333334</v>
      </c>
      <c r="P35" s="39"/>
    </row>
    <row r="36" spans="1:16" s="38" customFormat="1" ht="15">
      <c r="A36" s="113" t="s">
        <v>25</v>
      </c>
      <c r="B36" s="109" t="s">
        <v>26</v>
      </c>
      <c r="C36" s="110">
        <f>'1 melléklet'!F11</f>
        <v>4021019</v>
      </c>
      <c r="D36" s="45">
        <f t="shared" si="12"/>
        <v>335084.9166666667</v>
      </c>
      <c r="E36" s="45">
        <f t="shared" si="13"/>
        <v>335084.9166666667</v>
      </c>
      <c r="F36" s="45">
        <f t="shared" si="13"/>
        <v>335084.9166666667</v>
      </c>
      <c r="G36" s="45">
        <f t="shared" si="13"/>
        <v>335084.9166666667</v>
      </c>
      <c r="H36" s="45">
        <f t="shared" si="13"/>
        <v>335084.9166666667</v>
      </c>
      <c r="I36" s="45">
        <f t="shared" si="13"/>
        <v>335084.9166666667</v>
      </c>
      <c r="J36" s="45">
        <f t="shared" si="13"/>
        <v>335084.9166666667</v>
      </c>
      <c r="K36" s="45">
        <f t="shared" si="13"/>
        <v>335084.9166666667</v>
      </c>
      <c r="L36" s="45">
        <f t="shared" si="13"/>
        <v>335084.9166666667</v>
      </c>
      <c r="M36" s="45">
        <f t="shared" si="13"/>
        <v>335084.9166666667</v>
      </c>
      <c r="N36" s="45">
        <f t="shared" si="13"/>
        <v>335084.9166666667</v>
      </c>
      <c r="O36" s="45">
        <f t="shared" si="13"/>
        <v>335084.9166666667</v>
      </c>
      <c r="P36" s="39"/>
    </row>
    <row r="37" spans="1:16" s="38" customFormat="1" ht="15">
      <c r="A37" s="113" t="s">
        <v>28</v>
      </c>
      <c r="B37" s="109" t="s">
        <v>29</v>
      </c>
      <c r="C37" s="110">
        <f>'1 melléklet'!F12</f>
        <v>6823388</v>
      </c>
      <c r="D37" s="45">
        <f t="shared" si="12"/>
        <v>568615.6666666666</v>
      </c>
      <c r="E37" s="45">
        <f t="shared" si="13"/>
        <v>568615.6666666666</v>
      </c>
      <c r="F37" s="45">
        <f t="shared" si="13"/>
        <v>568615.6666666666</v>
      </c>
      <c r="G37" s="45">
        <f t="shared" si="13"/>
        <v>568615.6666666666</v>
      </c>
      <c r="H37" s="45">
        <f t="shared" si="13"/>
        <v>568615.6666666666</v>
      </c>
      <c r="I37" s="45">
        <f t="shared" si="13"/>
        <v>568615.6666666666</v>
      </c>
      <c r="J37" s="45">
        <f t="shared" si="13"/>
        <v>568615.6666666666</v>
      </c>
      <c r="K37" s="45">
        <f t="shared" si="13"/>
        <v>568615.6666666666</v>
      </c>
      <c r="L37" s="45">
        <f t="shared" si="13"/>
        <v>568615.6666666666</v>
      </c>
      <c r="M37" s="45">
        <f t="shared" si="13"/>
        <v>568615.6666666666</v>
      </c>
      <c r="N37" s="45">
        <f t="shared" si="13"/>
        <v>568615.6666666666</v>
      </c>
      <c r="O37" s="45">
        <f t="shared" si="13"/>
        <v>568615.6666666666</v>
      </c>
      <c r="P37" s="39"/>
    </row>
    <row r="38" spans="1:16" s="38" customFormat="1" ht="15">
      <c r="A38" s="53" t="s">
        <v>30</v>
      </c>
      <c r="B38" s="111" t="s">
        <v>31</v>
      </c>
      <c r="C38" s="112">
        <f>'1 melléklet'!F13</f>
        <v>68302252</v>
      </c>
      <c r="D38" s="41">
        <f>SUM(D39:D41)</f>
        <v>2376126</v>
      </c>
      <c r="E38" s="41">
        <f aca="true" t="shared" si="14" ref="E38:O38">SUM(E39:E41)</f>
        <v>1576126</v>
      </c>
      <c r="F38" s="41">
        <f t="shared" si="14"/>
        <v>0</v>
      </c>
      <c r="G38" s="41">
        <f t="shared" si="14"/>
        <v>0</v>
      </c>
      <c r="H38" s="41">
        <f t="shared" si="14"/>
        <v>350000</v>
      </c>
      <c r="I38" s="41">
        <f t="shared" si="14"/>
        <v>0</v>
      </c>
      <c r="J38" s="41">
        <f t="shared" si="14"/>
        <v>0</v>
      </c>
      <c r="K38" s="41">
        <f t="shared" si="14"/>
        <v>0</v>
      </c>
      <c r="L38" s="41">
        <f t="shared" si="14"/>
        <v>0</v>
      </c>
      <c r="M38" s="41">
        <f t="shared" si="14"/>
        <v>0</v>
      </c>
      <c r="N38" s="41">
        <f t="shared" si="14"/>
        <v>0</v>
      </c>
      <c r="O38" s="41">
        <f t="shared" si="14"/>
        <v>64000000</v>
      </c>
      <c r="P38" s="39"/>
    </row>
    <row r="39" spans="1:16" s="38" customFormat="1" ht="15">
      <c r="A39" s="113" t="s">
        <v>32</v>
      </c>
      <c r="B39" s="109" t="s">
        <v>33</v>
      </c>
      <c r="C39" s="110">
        <f>'1 melléklet'!F14</f>
        <v>3502252</v>
      </c>
      <c r="D39" s="45">
        <v>1576126</v>
      </c>
      <c r="E39" s="45">
        <v>1576126</v>
      </c>
      <c r="F39" s="45">
        <v>0</v>
      </c>
      <c r="G39" s="45">
        <v>0</v>
      </c>
      <c r="H39" s="45">
        <v>350000</v>
      </c>
      <c r="I39" s="45">
        <v>0</v>
      </c>
      <c r="J39" s="45">
        <v>0</v>
      </c>
      <c r="K39" s="45">
        <v>0</v>
      </c>
      <c r="L39" s="45">
        <v>0</v>
      </c>
      <c r="M39" s="45">
        <v>0</v>
      </c>
      <c r="N39" s="45">
        <v>0</v>
      </c>
      <c r="O39" s="45">
        <v>0</v>
      </c>
      <c r="P39" s="39"/>
    </row>
    <row r="40" spans="1:16" s="38" customFormat="1" ht="15">
      <c r="A40" s="113" t="s">
        <v>35</v>
      </c>
      <c r="B40" s="109" t="s">
        <v>36</v>
      </c>
      <c r="C40" s="110">
        <f>'1 melléklet'!F15</f>
        <v>64800000</v>
      </c>
      <c r="D40" s="45">
        <v>800000</v>
      </c>
      <c r="E40" s="45">
        <v>0</v>
      </c>
      <c r="F40" s="45">
        <v>0</v>
      </c>
      <c r="G40" s="45">
        <v>0</v>
      </c>
      <c r="H40" s="45">
        <v>0</v>
      </c>
      <c r="I40" s="45">
        <v>0</v>
      </c>
      <c r="J40" s="45">
        <v>0</v>
      </c>
      <c r="K40" s="45">
        <v>0</v>
      </c>
      <c r="L40" s="45">
        <v>0</v>
      </c>
      <c r="M40" s="45">
        <v>0</v>
      </c>
      <c r="N40" s="45">
        <v>0</v>
      </c>
      <c r="O40" s="45">
        <v>64000000</v>
      </c>
      <c r="P40" s="39"/>
    </row>
    <row r="41" spans="1:16" s="38" customFormat="1" ht="15">
      <c r="A41" s="113" t="s">
        <v>39</v>
      </c>
      <c r="B41" s="109" t="s">
        <v>40</v>
      </c>
      <c r="C41" s="110">
        <f>'1 melléklet'!F16</f>
        <v>0</v>
      </c>
      <c r="D41" s="45">
        <f>$C41/12</f>
        <v>0</v>
      </c>
      <c r="E41" s="45">
        <f t="shared" si="13"/>
        <v>0</v>
      </c>
      <c r="F41" s="45">
        <f t="shared" si="13"/>
        <v>0</v>
      </c>
      <c r="G41" s="45">
        <f t="shared" si="13"/>
        <v>0</v>
      </c>
      <c r="H41" s="45">
        <f t="shared" si="13"/>
        <v>0</v>
      </c>
      <c r="I41" s="45">
        <f t="shared" si="13"/>
        <v>0</v>
      </c>
      <c r="J41" s="45">
        <f t="shared" si="13"/>
        <v>0</v>
      </c>
      <c r="K41" s="45">
        <f t="shared" si="13"/>
        <v>0</v>
      </c>
      <c r="L41" s="45">
        <f t="shared" si="13"/>
        <v>0</v>
      </c>
      <c r="M41" s="45">
        <f t="shared" si="13"/>
        <v>0</v>
      </c>
      <c r="N41" s="45">
        <f t="shared" si="13"/>
        <v>0</v>
      </c>
      <c r="O41" s="45">
        <f t="shared" si="13"/>
        <v>0</v>
      </c>
      <c r="P41" s="39"/>
    </row>
    <row r="42" spans="1:16" s="38" customFormat="1" ht="15">
      <c r="A42" s="53" t="s">
        <v>42</v>
      </c>
      <c r="B42" s="111" t="s">
        <v>43</v>
      </c>
      <c r="C42" s="112">
        <f>'1 melléklet'!F17</f>
        <v>47529325</v>
      </c>
      <c r="D42" s="41">
        <f aca="true" t="shared" si="15" ref="D42:O42">SUM(D43:D47)</f>
        <v>6143376.000000001</v>
      </c>
      <c r="E42" s="41">
        <f t="shared" si="15"/>
        <v>3762359</v>
      </c>
      <c r="F42" s="41">
        <f t="shared" si="15"/>
        <v>3762359</v>
      </c>
      <c r="G42" s="41">
        <f t="shared" si="15"/>
        <v>3762359</v>
      </c>
      <c r="H42" s="41">
        <f t="shared" si="15"/>
        <v>3762359</v>
      </c>
      <c r="I42" s="41">
        <f t="shared" si="15"/>
        <v>3762359</v>
      </c>
      <c r="J42" s="41">
        <f t="shared" si="15"/>
        <v>3762359</v>
      </c>
      <c r="K42" s="41">
        <f t="shared" si="15"/>
        <v>3762359</v>
      </c>
      <c r="L42" s="41">
        <f t="shared" si="15"/>
        <v>3762359</v>
      </c>
      <c r="M42" s="41">
        <f t="shared" si="15"/>
        <v>3762359</v>
      </c>
      <c r="N42" s="41">
        <f t="shared" si="15"/>
        <v>3762359</v>
      </c>
      <c r="O42" s="41">
        <f t="shared" si="15"/>
        <v>3762359</v>
      </c>
      <c r="P42" s="39"/>
    </row>
    <row r="43" spans="1:16" s="38" customFormat="1" ht="15">
      <c r="A43" s="113" t="s">
        <v>45</v>
      </c>
      <c r="B43" s="109" t="s">
        <v>46</v>
      </c>
      <c r="C43" s="110">
        <f>'1 melléklet'!F18</f>
        <v>0</v>
      </c>
      <c r="D43" s="45">
        <f aca="true" t="shared" si="16" ref="D43:O43">$C43/12</f>
        <v>0</v>
      </c>
      <c r="E43" s="45">
        <f t="shared" si="16"/>
        <v>0</v>
      </c>
      <c r="F43" s="45">
        <f t="shared" si="16"/>
        <v>0</v>
      </c>
      <c r="G43" s="45">
        <f t="shared" si="16"/>
        <v>0</v>
      </c>
      <c r="H43" s="45">
        <f t="shared" si="16"/>
        <v>0</v>
      </c>
      <c r="I43" s="45">
        <f t="shared" si="16"/>
        <v>0</v>
      </c>
      <c r="J43" s="45">
        <f t="shared" si="16"/>
        <v>0</v>
      </c>
      <c r="K43" s="45">
        <f t="shared" si="16"/>
        <v>0</v>
      </c>
      <c r="L43" s="45">
        <f t="shared" si="16"/>
        <v>0</v>
      </c>
      <c r="M43" s="45">
        <f t="shared" si="16"/>
        <v>0</v>
      </c>
      <c r="N43" s="45">
        <f t="shared" si="16"/>
        <v>0</v>
      </c>
      <c r="O43" s="45">
        <f t="shared" si="16"/>
        <v>0</v>
      </c>
      <c r="P43" s="39"/>
    </row>
    <row r="44" spans="1:16" s="38" customFormat="1" ht="15">
      <c r="A44" s="113" t="s">
        <v>48</v>
      </c>
      <c r="B44" s="109" t="s">
        <v>49</v>
      </c>
      <c r="C44" s="110">
        <f>'1 melléklet'!F19</f>
        <v>2381017</v>
      </c>
      <c r="D44" s="45">
        <f>C44</f>
        <v>2381017</v>
      </c>
      <c r="E44" s="45">
        <v>0</v>
      </c>
      <c r="F44" s="45">
        <v>0</v>
      </c>
      <c r="G44" s="45">
        <v>0</v>
      </c>
      <c r="H44" s="45">
        <v>0</v>
      </c>
      <c r="I44" s="45">
        <v>0</v>
      </c>
      <c r="J44" s="45">
        <v>0</v>
      </c>
      <c r="K44" s="45">
        <v>0</v>
      </c>
      <c r="L44" s="45">
        <v>0</v>
      </c>
      <c r="M44" s="45">
        <v>0</v>
      </c>
      <c r="N44" s="45">
        <v>0</v>
      </c>
      <c r="O44" s="45">
        <v>0</v>
      </c>
      <c r="P44" s="39"/>
    </row>
    <row r="45" spans="1:16" s="38" customFormat="1" ht="15">
      <c r="A45" s="113" t="s">
        <v>51</v>
      </c>
      <c r="B45" s="109" t="s">
        <v>225</v>
      </c>
      <c r="C45" s="110">
        <f>'1 melléklet'!F20</f>
        <v>44828308</v>
      </c>
      <c r="D45" s="45">
        <f aca="true" t="shared" si="17" ref="D45:O45">$C45/12</f>
        <v>3735692.3333333335</v>
      </c>
      <c r="E45" s="45">
        <f t="shared" si="17"/>
        <v>3735692.3333333335</v>
      </c>
      <c r="F45" s="45">
        <f t="shared" si="17"/>
        <v>3735692.3333333335</v>
      </c>
      <c r="G45" s="45">
        <f t="shared" si="17"/>
        <v>3735692.3333333335</v>
      </c>
      <c r="H45" s="45">
        <f t="shared" si="17"/>
        <v>3735692.3333333335</v>
      </c>
      <c r="I45" s="45">
        <f t="shared" si="17"/>
        <v>3735692.3333333335</v>
      </c>
      <c r="J45" s="45">
        <f t="shared" si="17"/>
        <v>3735692.3333333335</v>
      </c>
      <c r="K45" s="45">
        <f t="shared" si="17"/>
        <v>3735692.3333333335</v>
      </c>
      <c r="L45" s="45">
        <f t="shared" si="17"/>
        <v>3735692.3333333335</v>
      </c>
      <c r="M45" s="45">
        <f t="shared" si="17"/>
        <v>3735692.3333333335</v>
      </c>
      <c r="N45" s="45">
        <f t="shared" si="17"/>
        <v>3735692.3333333335</v>
      </c>
      <c r="O45" s="45">
        <f t="shared" si="17"/>
        <v>3735692.3333333335</v>
      </c>
      <c r="P45" s="39"/>
    </row>
    <row r="46" spans="1:16" s="38" customFormat="1" ht="15">
      <c r="A46" s="113" t="s">
        <v>55</v>
      </c>
      <c r="B46" s="109" t="s">
        <v>52</v>
      </c>
      <c r="C46" s="110">
        <f>'1 melléklet'!F21</f>
        <v>0</v>
      </c>
      <c r="D46" s="45">
        <f aca="true" t="shared" si="18" ref="D46:O47">$C46/12</f>
        <v>0</v>
      </c>
      <c r="E46" s="45">
        <f>$C46/12</f>
        <v>0</v>
      </c>
      <c r="F46" s="45">
        <f t="shared" si="18"/>
        <v>0</v>
      </c>
      <c r="G46" s="45">
        <f t="shared" si="18"/>
        <v>0</v>
      </c>
      <c r="H46" s="45">
        <f t="shared" si="18"/>
        <v>0</v>
      </c>
      <c r="I46" s="45">
        <f t="shared" si="18"/>
        <v>0</v>
      </c>
      <c r="J46" s="45">
        <f t="shared" si="18"/>
        <v>0</v>
      </c>
      <c r="K46" s="45">
        <f t="shared" si="18"/>
        <v>0</v>
      </c>
      <c r="L46" s="45">
        <f t="shared" si="18"/>
        <v>0</v>
      </c>
      <c r="M46" s="45">
        <f t="shared" si="18"/>
        <v>0</v>
      </c>
      <c r="N46" s="45">
        <f t="shared" si="18"/>
        <v>0</v>
      </c>
      <c r="O46" s="45">
        <f t="shared" si="18"/>
        <v>0</v>
      </c>
      <c r="P46" s="39"/>
    </row>
    <row r="47" spans="1:16" s="38" customFormat="1" ht="15">
      <c r="A47" s="113" t="s">
        <v>221</v>
      </c>
      <c r="B47" s="109" t="s">
        <v>223</v>
      </c>
      <c r="C47" s="110">
        <f>'1 melléklet'!F22</f>
        <v>320000</v>
      </c>
      <c r="D47" s="45">
        <f>$C47/12</f>
        <v>26666.666666666668</v>
      </c>
      <c r="E47" s="45">
        <f>$C47/12</f>
        <v>26666.666666666668</v>
      </c>
      <c r="F47" s="45">
        <f t="shared" si="18"/>
        <v>26666.666666666668</v>
      </c>
      <c r="G47" s="45">
        <f t="shared" si="18"/>
        <v>26666.666666666668</v>
      </c>
      <c r="H47" s="45">
        <f t="shared" si="18"/>
        <v>26666.666666666668</v>
      </c>
      <c r="I47" s="45">
        <f t="shared" si="18"/>
        <v>26666.666666666668</v>
      </c>
      <c r="J47" s="45">
        <f t="shared" si="18"/>
        <v>26666.666666666668</v>
      </c>
      <c r="K47" s="45">
        <f t="shared" si="18"/>
        <v>26666.666666666668</v>
      </c>
      <c r="L47" s="45">
        <f t="shared" si="18"/>
        <v>26666.666666666668</v>
      </c>
      <c r="M47" s="45">
        <f t="shared" si="18"/>
        <v>26666.666666666668</v>
      </c>
      <c r="N47" s="45">
        <f t="shared" si="18"/>
        <v>26666.666666666668</v>
      </c>
      <c r="O47" s="45">
        <f t="shared" si="18"/>
        <v>26666.666666666668</v>
      </c>
      <c r="P47" s="39"/>
    </row>
    <row r="48" spans="1:15" ht="15">
      <c r="A48" s="116"/>
      <c r="B48" s="111" t="s">
        <v>65</v>
      </c>
      <c r="C48" s="112">
        <f>C42+C38+C31</f>
        <v>202401396</v>
      </c>
      <c r="D48" s="46">
        <f>D31+D38+D42</f>
        <v>15733653.583333336</v>
      </c>
      <c r="E48" s="46">
        <f aca="true" t="shared" si="19" ref="E48:O48">E31+E38+E42</f>
        <v>12552636.583333334</v>
      </c>
      <c r="F48" s="46">
        <f t="shared" si="19"/>
        <v>10976510.583333334</v>
      </c>
      <c r="G48" s="46">
        <f t="shared" si="19"/>
        <v>10976510.583333334</v>
      </c>
      <c r="H48" s="46">
        <f t="shared" si="19"/>
        <v>11326510.583333334</v>
      </c>
      <c r="I48" s="46">
        <f t="shared" si="19"/>
        <v>10976510.583333334</v>
      </c>
      <c r="J48" s="46">
        <f t="shared" si="19"/>
        <v>10976510.583333334</v>
      </c>
      <c r="K48" s="46">
        <f t="shared" si="19"/>
        <v>10976510.583333334</v>
      </c>
      <c r="L48" s="46">
        <f t="shared" si="19"/>
        <v>10976510.583333334</v>
      </c>
      <c r="M48" s="46">
        <f t="shared" si="19"/>
        <v>10976510.583333334</v>
      </c>
      <c r="N48" s="46">
        <f t="shared" si="19"/>
        <v>10976510.583333334</v>
      </c>
      <c r="O48" s="46">
        <f t="shared" si="19"/>
        <v>74976510.58333333</v>
      </c>
    </row>
    <row r="49" spans="4:15" ht="15">
      <c r="D49" s="117"/>
      <c r="E49" s="117"/>
      <c r="F49" s="117"/>
      <c r="G49" s="117"/>
      <c r="H49" s="117"/>
      <c r="I49" s="117"/>
      <c r="J49" s="117"/>
      <c r="K49" s="117"/>
      <c r="L49" s="117"/>
      <c r="M49" s="117"/>
      <c r="N49" s="117"/>
      <c r="O49" s="117"/>
    </row>
    <row r="50" spans="1:14" ht="15">
      <c r="A50" s="174" t="s">
        <v>231</v>
      </c>
      <c r="B50" s="174"/>
      <c r="C50" s="174"/>
      <c r="D50" s="174"/>
      <c r="E50" s="174"/>
      <c r="F50" s="174"/>
      <c r="G50" s="174"/>
      <c r="H50" s="174"/>
      <c r="I50" s="174"/>
      <c r="J50" s="174"/>
      <c r="K50" s="174"/>
      <c r="L50" s="174"/>
      <c r="M50" s="174"/>
      <c r="N50" s="174"/>
    </row>
    <row r="51" ht="15">
      <c r="O51" s="40" t="s">
        <v>9</v>
      </c>
    </row>
    <row r="52" spans="1:16" s="117" customFormat="1" ht="18">
      <c r="A52" s="53"/>
      <c r="B52" s="115" t="s">
        <v>7</v>
      </c>
      <c r="C52" s="11" t="s">
        <v>6</v>
      </c>
      <c r="D52" s="43" t="s">
        <v>66</v>
      </c>
      <c r="E52" s="43" t="s">
        <v>67</v>
      </c>
      <c r="F52" s="43" t="s">
        <v>68</v>
      </c>
      <c r="G52" s="43" t="s">
        <v>69</v>
      </c>
      <c r="H52" s="43" t="s">
        <v>70</v>
      </c>
      <c r="I52" s="43" t="s">
        <v>71</v>
      </c>
      <c r="J52" s="43" t="s">
        <v>72</v>
      </c>
      <c r="K52" s="43" t="s">
        <v>73</v>
      </c>
      <c r="L52" s="43" t="s">
        <v>74</v>
      </c>
      <c r="M52" s="43" t="s">
        <v>75</v>
      </c>
      <c r="N52" s="43" t="s">
        <v>76</v>
      </c>
      <c r="O52" s="43" t="s">
        <v>77</v>
      </c>
      <c r="P52" s="39"/>
    </row>
    <row r="53" spans="1:16" s="147" customFormat="1" ht="15">
      <c r="A53" s="103" t="s">
        <v>10</v>
      </c>
      <c r="B53" s="104" t="s">
        <v>11</v>
      </c>
      <c r="C53" s="105">
        <f>SUM(C54:C57)</f>
        <v>0</v>
      </c>
      <c r="D53" s="41">
        <f aca="true" t="shared" si="20" ref="D53:O54">$C53/12</f>
        <v>0</v>
      </c>
      <c r="E53" s="41">
        <f t="shared" si="20"/>
        <v>0</v>
      </c>
      <c r="F53" s="41">
        <f t="shared" si="20"/>
        <v>0</v>
      </c>
      <c r="G53" s="41">
        <f t="shared" si="20"/>
        <v>0</v>
      </c>
      <c r="H53" s="41">
        <f t="shared" si="20"/>
        <v>0</v>
      </c>
      <c r="I53" s="41">
        <f t="shared" si="20"/>
        <v>0</v>
      </c>
      <c r="J53" s="41">
        <f t="shared" si="20"/>
        <v>0</v>
      </c>
      <c r="K53" s="41">
        <f t="shared" si="20"/>
        <v>0</v>
      </c>
      <c r="L53" s="41">
        <f t="shared" si="20"/>
        <v>0</v>
      </c>
      <c r="M53" s="41">
        <f t="shared" si="20"/>
        <v>0</v>
      </c>
      <c r="N53" s="41">
        <f t="shared" si="20"/>
        <v>0</v>
      </c>
      <c r="O53" s="41">
        <f t="shared" si="20"/>
        <v>0</v>
      </c>
      <c r="P53" s="39"/>
    </row>
    <row r="54" spans="1:16" s="117" customFormat="1" ht="15">
      <c r="A54" s="106" t="s">
        <v>13</v>
      </c>
      <c r="B54" s="109" t="s">
        <v>24</v>
      </c>
      <c r="C54" s="110">
        <f>'2 melléklet'!C7</f>
        <v>0</v>
      </c>
      <c r="D54" s="45">
        <f t="shared" si="20"/>
        <v>0</v>
      </c>
      <c r="E54" s="45">
        <f t="shared" si="20"/>
        <v>0</v>
      </c>
      <c r="F54" s="45">
        <f t="shared" si="20"/>
        <v>0</v>
      </c>
      <c r="G54" s="45">
        <f t="shared" si="20"/>
        <v>0</v>
      </c>
      <c r="H54" s="45">
        <f t="shared" si="20"/>
        <v>0</v>
      </c>
      <c r="I54" s="45">
        <f t="shared" si="20"/>
        <v>0</v>
      </c>
      <c r="J54" s="45">
        <f t="shared" si="20"/>
        <v>0</v>
      </c>
      <c r="K54" s="45">
        <f t="shared" si="20"/>
        <v>0</v>
      </c>
      <c r="L54" s="45">
        <f t="shared" si="20"/>
        <v>0</v>
      </c>
      <c r="M54" s="45">
        <f t="shared" si="20"/>
        <v>0</v>
      </c>
      <c r="N54" s="45">
        <f t="shared" si="20"/>
        <v>0</v>
      </c>
      <c r="O54" s="45">
        <f t="shared" si="20"/>
        <v>0</v>
      </c>
      <c r="P54" s="39"/>
    </row>
    <row r="55" spans="1:16" s="117" customFormat="1" ht="15">
      <c r="A55" s="106" t="s">
        <v>17</v>
      </c>
      <c r="B55" s="109" t="s">
        <v>27</v>
      </c>
      <c r="C55" s="110">
        <f>'2 melléklet'!C8</f>
        <v>0</v>
      </c>
      <c r="D55" s="45">
        <f aca="true" t="shared" si="21" ref="D55:O64">$C55/12</f>
        <v>0</v>
      </c>
      <c r="E55" s="45">
        <f t="shared" si="21"/>
        <v>0</v>
      </c>
      <c r="F55" s="45">
        <f t="shared" si="21"/>
        <v>0</v>
      </c>
      <c r="G55" s="45">
        <f t="shared" si="21"/>
        <v>0</v>
      </c>
      <c r="H55" s="45">
        <f t="shared" si="21"/>
        <v>0</v>
      </c>
      <c r="I55" s="45">
        <f t="shared" si="21"/>
        <v>0</v>
      </c>
      <c r="J55" s="45">
        <f t="shared" si="21"/>
        <v>0</v>
      </c>
      <c r="K55" s="45">
        <f t="shared" si="21"/>
        <v>0</v>
      </c>
      <c r="L55" s="45">
        <f t="shared" si="21"/>
        <v>0</v>
      </c>
      <c r="M55" s="45">
        <f t="shared" si="21"/>
        <v>0</v>
      </c>
      <c r="N55" s="45">
        <f t="shared" si="21"/>
        <v>0</v>
      </c>
      <c r="O55" s="45">
        <f t="shared" si="21"/>
        <v>0</v>
      </c>
      <c r="P55" s="39"/>
    </row>
    <row r="56" spans="1:16" s="117" customFormat="1" ht="15">
      <c r="A56" s="106" t="s">
        <v>19</v>
      </c>
      <c r="B56" s="109" t="s">
        <v>3</v>
      </c>
      <c r="C56" s="110">
        <f>'2 melléklet'!C9</f>
        <v>0</v>
      </c>
      <c r="D56" s="45">
        <f t="shared" si="21"/>
        <v>0</v>
      </c>
      <c r="E56" s="45">
        <f t="shared" si="21"/>
        <v>0</v>
      </c>
      <c r="F56" s="45">
        <f t="shared" si="21"/>
        <v>0</v>
      </c>
      <c r="G56" s="45">
        <f t="shared" si="21"/>
        <v>0</v>
      </c>
      <c r="H56" s="45">
        <f t="shared" si="21"/>
        <v>0</v>
      </c>
      <c r="I56" s="45">
        <f t="shared" si="21"/>
        <v>0</v>
      </c>
      <c r="J56" s="45">
        <f t="shared" si="21"/>
        <v>0</v>
      </c>
      <c r="K56" s="45">
        <f t="shared" si="21"/>
        <v>0</v>
      </c>
      <c r="L56" s="45">
        <f t="shared" si="21"/>
        <v>0</v>
      </c>
      <c r="M56" s="45">
        <f t="shared" si="21"/>
        <v>0</v>
      </c>
      <c r="N56" s="45">
        <f t="shared" si="21"/>
        <v>0</v>
      </c>
      <c r="O56" s="45">
        <f t="shared" si="21"/>
        <v>0</v>
      </c>
      <c r="P56" s="39"/>
    </row>
    <row r="57" spans="1:16" s="117" customFormat="1" ht="15">
      <c r="A57" s="106" t="s">
        <v>22</v>
      </c>
      <c r="B57" s="109" t="s">
        <v>38</v>
      </c>
      <c r="C57" s="110">
        <f>'2 melléklet'!C10</f>
        <v>0</v>
      </c>
      <c r="D57" s="45">
        <f t="shared" si="21"/>
        <v>0</v>
      </c>
      <c r="E57" s="45">
        <f t="shared" si="21"/>
        <v>0</v>
      </c>
      <c r="F57" s="45">
        <f t="shared" si="21"/>
        <v>0</v>
      </c>
      <c r="G57" s="45">
        <f t="shared" si="21"/>
        <v>0</v>
      </c>
      <c r="H57" s="45">
        <f t="shared" si="21"/>
        <v>0</v>
      </c>
      <c r="I57" s="45">
        <f t="shared" si="21"/>
        <v>0</v>
      </c>
      <c r="J57" s="45">
        <f t="shared" si="21"/>
        <v>0</v>
      </c>
      <c r="K57" s="45">
        <f t="shared" si="21"/>
        <v>0</v>
      </c>
      <c r="L57" s="45">
        <f t="shared" si="21"/>
        <v>0</v>
      </c>
      <c r="M57" s="45">
        <f t="shared" si="21"/>
        <v>0</v>
      </c>
      <c r="N57" s="45">
        <f t="shared" si="21"/>
        <v>0</v>
      </c>
      <c r="O57" s="45">
        <f t="shared" si="21"/>
        <v>0</v>
      </c>
      <c r="P57" s="39"/>
    </row>
    <row r="58" spans="1:16" s="147" customFormat="1" ht="15">
      <c r="A58" s="103" t="s">
        <v>30</v>
      </c>
      <c r="B58" s="111" t="s">
        <v>41</v>
      </c>
      <c r="C58" s="112">
        <f>'2 melléklet'!C11</f>
        <v>0</v>
      </c>
      <c r="D58" s="41">
        <f t="shared" si="21"/>
        <v>0</v>
      </c>
      <c r="E58" s="41">
        <f t="shared" si="21"/>
        <v>0</v>
      </c>
      <c r="F58" s="41">
        <f t="shared" si="21"/>
        <v>0</v>
      </c>
      <c r="G58" s="41">
        <f t="shared" si="21"/>
        <v>0</v>
      </c>
      <c r="H58" s="41">
        <f t="shared" si="21"/>
        <v>0</v>
      </c>
      <c r="I58" s="41">
        <f t="shared" si="21"/>
        <v>0</v>
      </c>
      <c r="J58" s="41">
        <f t="shared" si="21"/>
        <v>0</v>
      </c>
      <c r="K58" s="41">
        <f t="shared" si="21"/>
        <v>0</v>
      </c>
      <c r="L58" s="41">
        <f t="shared" si="21"/>
        <v>0</v>
      </c>
      <c r="M58" s="41">
        <f t="shared" si="21"/>
        <v>0</v>
      </c>
      <c r="N58" s="41">
        <f t="shared" si="21"/>
        <v>0</v>
      </c>
      <c r="O58" s="41">
        <f t="shared" si="21"/>
        <v>0</v>
      </c>
      <c r="P58" s="39"/>
    </row>
    <row r="59" spans="1:16" s="117" customFormat="1" ht="15">
      <c r="A59" s="106" t="s">
        <v>32</v>
      </c>
      <c r="B59" s="109" t="s">
        <v>47</v>
      </c>
      <c r="C59" s="110">
        <f>'2 melléklet'!C12</f>
        <v>0</v>
      </c>
      <c r="D59" s="45">
        <f t="shared" si="21"/>
        <v>0</v>
      </c>
      <c r="E59" s="45">
        <f t="shared" si="21"/>
        <v>0</v>
      </c>
      <c r="F59" s="45">
        <f t="shared" si="21"/>
        <v>0</v>
      </c>
      <c r="G59" s="45">
        <f t="shared" si="21"/>
        <v>0</v>
      </c>
      <c r="H59" s="45">
        <f t="shared" si="21"/>
        <v>0</v>
      </c>
      <c r="I59" s="45">
        <f t="shared" si="21"/>
        <v>0</v>
      </c>
      <c r="J59" s="45">
        <f t="shared" si="21"/>
        <v>0</v>
      </c>
      <c r="K59" s="45">
        <f t="shared" si="21"/>
        <v>0</v>
      </c>
      <c r="L59" s="45">
        <f t="shared" si="21"/>
        <v>0</v>
      </c>
      <c r="M59" s="45">
        <f t="shared" si="21"/>
        <v>0</v>
      </c>
      <c r="N59" s="45">
        <f t="shared" si="21"/>
        <v>0</v>
      </c>
      <c r="O59" s="45">
        <f t="shared" si="21"/>
        <v>0</v>
      </c>
      <c r="P59" s="39"/>
    </row>
    <row r="60" spans="1:16" s="117" customFormat="1" ht="15">
      <c r="A60" s="106" t="s">
        <v>35</v>
      </c>
      <c r="B60" s="109" t="s">
        <v>50</v>
      </c>
      <c r="C60" s="110">
        <f>'2 melléklet'!C13</f>
        <v>0</v>
      </c>
      <c r="D60" s="45">
        <f t="shared" si="21"/>
        <v>0</v>
      </c>
      <c r="E60" s="45">
        <f t="shared" si="21"/>
        <v>0</v>
      </c>
      <c r="F60" s="45">
        <f t="shared" si="21"/>
        <v>0</v>
      </c>
      <c r="G60" s="45">
        <f t="shared" si="21"/>
        <v>0</v>
      </c>
      <c r="H60" s="45">
        <f t="shared" si="21"/>
        <v>0</v>
      </c>
      <c r="I60" s="45">
        <f t="shared" si="21"/>
        <v>0</v>
      </c>
      <c r="J60" s="45">
        <f t="shared" si="21"/>
        <v>0</v>
      </c>
      <c r="K60" s="45">
        <f t="shared" si="21"/>
        <v>0</v>
      </c>
      <c r="L60" s="45">
        <f t="shared" si="21"/>
        <v>0</v>
      </c>
      <c r="M60" s="45">
        <f t="shared" si="21"/>
        <v>0</v>
      </c>
      <c r="N60" s="45">
        <f t="shared" si="21"/>
        <v>0</v>
      </c>
      <c r="O60" s="45">
        <f t="shared" si="21"/>
        <v>0</v>
      </c>
      <c r="P60" s="39"/>
    </row>
    <row r="61" spans="1:16" s="117" customFormat="1" ht="15">
      <c r="A61" s="106" t="s">
        <v>39</v>
      </c>
      <c r="B61" s="109" t="s">
        <v>58</v>
      </c>
      <c r="C61" s="110">
        <f>'2 melléklet'!C14</f>
        <v>0</v>
      </c>
      <c r="D61" s="45">
        <f t="shared" si="21"/>
        <v>0</v>
      </c>
      <c r="E61" s="45">
        <f t="shared" si="21"/>
        <v>0</v>
      </c>
      <c r="F61" s="45">
        <f t="shared" si="21"/>
        <v>0</v>
      </c>
      <c r="G61" s="45">
        <f t="shared" si="21"/>
        <v>0</v>
      </c>
      <c r="H61" s="45">
        <f t="shared" si="21"/>
        <v>0</v>
      </c>
      <c r="I61" s="45">
        <f t="shared" si="21"/>
        <v>0</v>
      </c>
      <c r="J61" s="45">
        <f t="shared" si="21"/>
        <v>0</v>
      </c>
      <c r="K61" s="45">
        <f t="shared" si="21"/>
        <v>0</v>
      </c>
      <c r="L61" s="45">
        <f t="shared" si="21"/>
        <v>0</v>
      </c>
      <c r="M61" s="45">
        <f t="shared" si="21"/>
        <v>0</v>
      </c>
      <c r="N61" s="45">
        <f t="shared" si="21"/>
        <v>0</v>
      </c>
      <c r="O61" s="45">
        <f t="shared" si="21"/>
        <v>0</v>
      </c>
      <c r="P61" s="39"/>
    </row>
    <row r="62" spans="1:16" s="147" customFormat="1" ht="15">
      <c r="A62" s="53" t="s">
        <v>42</v>
      </c>
      <c r="B62" s="111" t="s">
        <v>59</v>
      </c>
      <c r="C62" s="112">
        <f>'2 melléklet'!C15</f>
        <v>26892535</v>
      </c>
      <c r="D62" s="41">
        <f>SUM(D63:D64)</f>
        <v>2239809.75</v>
      </c>
      <c r="E62" s="41">
        <f aca="true" t="shared" si="22" ref="E62:O62">SUM(E63:E64)</f>
        <v>2239809.75</v>
      </c>
      <c r="F62" s="41">
        <f t="shared" si="22"/>
        <v>2254627.75</v>
      </c>
      <c r="G62" s="41">
        <f t="shared" si="22"/>
        <v>2239809.75</v>
      </c>
      <c r="H62" s="41">
        <f t="shared" si="22"/>
        <v>2239809.75</v>
      </c>
      <c r="I62" s="41">
        <f t="shared" si="22"/>
        <v>2239809.75</v>
      </c>
      <c r="J62" s="41">
        <f t="shared" si="22"/>
        <v>2239809.75</v>
      </c>
      <c r="K62" s="41">
        <f t="shared" si="22"/>
        <v>2239809.75</v>
      </c>
      <c r="L62" s="41">
        <f t="shared" si="22"/>
        <v>2239809.75</v>
      </c>
      <c r="M62" s="41">
        <f t="shared" si="22"/>
        <v>2239809.75</v>
      </c>
      <c r="N62" s="41">
        <f t="shared" si="22"/>
        <v>2239809.75</v>
      </c>
      <c r="O62" s="41">
        <f t="shared" si="22"/>
        <v>2239809.75</v>
      </c>
      <c r="P62" s="39"/>
    </row>
    <row r="63" spans="1:16" s="117" customFormat="1" ht="15">
      <c r="A63" s="113" t="s">
        <v>45</v>
      </c>
      <c r="B63" s="109" t="s">
        <v>60</v>
      </c>
      <c r="C63" s="110">
        <f>'2 melléklet'!C16</f>
        <v>14818</v>
      </c>
      <c r="D63" s="45">
        <v>0</v>
      </c>
      <c r="E63" s="45">
        <v>0</v>
      </c>
      <c r="F63" s="45">
        <v>14818</v>
      </c>
      <c r="G63" s="45">
        <v>0</v>
      </c>
      <c r="H63" s="45">
        <v>0</v>
      </c>
      <c r="I63" s="45">
        <v>0</v>
      </c>
      <c r="J63" s="45">
        <v>0</v>
      </c>
      <c r="K63" s="45">
        <v>0</v>
      </c>
      <c r="L63" s="45">
        <v>0</v>
      </c>
      <c r="M63" s="45">
        <v>0</v>
      </c>
      <c r="N63" s="45">
        <v>0</v>
      </c>
      <c r="O63" s="45">
        <v>0</v>
      </c>
      <c r="P63" s="39"/>
    </row>
    <row r="64" spans="1:16" s="117" customFormat="1" ht="15">
      <c r="A64" s="113" t="s">
        <v>48</v>
      </c>
      <c r="B64" s="109" t="s">
        <v>225</v>
      </c>
      <c r="C64" s="110">
        <f>'2 melléklet'!C17</f>
        <v>26877717</v>
      </c>
      <c r="D64" s="45">
        <f t="shared" si="21"/>
        <v>2239809.75</v>
      </c>
      <c r="E64" s="45">
        <f t="shared" si="21"/>
        <v>2239809.75</v>
      </c>
      <c r="F64" s="45">
        <f t="shared" si="21"/>
        <v>2239809.75</v>
      </c>
      <c r="G64" s="45">
        <f t="shared" si="21"/>
        <v>2239809.75</v>
      </c>
      <c r="H64" s="45">
        <f t="shared" si="21"/>
        <v>2239809.75</v>
      </c>
      <c r="I64" s="45">
        <f t="shared" si="21"/>
        <v>2239809.75</v>
      </c>
      <c r="J64" s="45">
        <f t="shared" si="21"/>
        <v>2239809.75</v>
      </c>
      <c r="K64" s="45">
        <f t="shared" si="21"/>
        <v>2239809.75</v>
      </c>
      <c r="L64" s="45">
        <f t="shared" si="21"/>
        <v>2239809.75</v>
      </c>
      <c r="M64" s="45">
        <f t="shared" si="21"/>
        <v>2239809.75</v>
      </c>
      <c r="N64" s="45">
        <f t="shared" si="21"/>
        <v>2239809.75</v>
      </c>
      <c r="O64" s="45">
        <f t="shared" si="21"/>
        <v>2239809.75</v>
      </c>
      <c r="P64" s="39"/>
    </row>
    <row r="65" spans="1:16" s="147" customFormat="1" ht="15">
      <c r="A65" s="114"/>
      <c r="B65" s="111" t="s">
        <v>64</v>
      </c>
      <c r="C65" s="112">
        <f>'2 melléklet'!C18</f>
        <v>26892535</v>
      </c>
      <c r="D65" s="41">
        <f>D53+D58+D62</f>
        <v>2239809.75</v>
      </c>
      <c r="E65" s="41">
        <f aca="true" t="shared" si="23" ref="E65:O65">E53+E58+E62</f>
        <v>2239809.75</v>
      </c>
      <c r="F65" s="41">
        <f t="shared" si="23"/>
        <v>2254627.75</v>
      </c>
      <c r="G65" s="41">
        <f t="shared" si="23"/>
        <v>2239809.75</v>
      </c>
      <c r="H65" s="41">
        <f t="shared" si="23"/>
        <v>2239809.75</v>
      </c>
      <c r="I65" s="41">
        <f t="shared" si="23"/>
        <v>2239809.75</v>
      </c>
      <c r="J65" s="41">
        <f t="shared" si="23"/>
        <v>2239809.75</v>
      </c>
      <c r="K65" s="41">
        <f t="shared" si="23"/>
        <v>2239809.75</v>
      </c>
      <c r="L65" s="41">
        <f t="shared" si="23"/>
        <v>2239809.75</v>
      </c>
      <c r="M65" s="41">
        <f t="shared" si="23"/>
        <v>2239809.75</v>
      </c>
      <c r="N65" s="41">
        <f t="shared" si="23"/>
        <v>2239809.75</v>
      </c>
      <c r="O65" s="41">
        <f t="shared" si="23"/>
        <v>2239809.75</v>
      </c>
      <c r="P65" s="39"/>
    </row>
    <row r="66" spans="1:16" s="117" customFormat="1" ht="15">
      <c r="A66" s="47"/>
      <c r="B66" s="119"/>
      <c r="C66" s="119"/>
      <c r="D66" s="119"/>
      <c r="E66" s="119"/>
      <c r="F66" s="119"/>
      <c r="G66" s="119"/>
      <c r="H66" s="119"/>
      <c r="I66" s="119"/>
      <c r="J66" s="119"/>
      <c r="K66" s="119"/>
      <c r="L66" s="119"/>
      <c r="M66" s="119"/>
      <c r="N66" s="119"/>
      <c r="O66" s="119"/>
      <c r="P66" s="39"/>
    </row>
    <row r="67" spans="1:16" s="117" customFormat="1" ht="15">
      <c r="A67" s="120"/>
      <c r="B67" s="121" t="s">
        <v>2</v>
      </c>
      <c r="C67" s="118"/>
      <c r="P67" s="39"/>
    </row>
    <row r="68" spans="1:16" s="147" customFormat="1" ht="15">
      <c r="A68" s="53" t="s">
        <v>10</v>
      </c>
      <c r="B68" s="104" t="s">
        <v>12</v>
      </c>
      <c r="C68" s="105">
        <f>SUM(C69:C73)</f>
        <v>24392535</v>
      </c>
      <c r="D68" s="41">
        <f>SUM(D69:D73)</f>
        <v>2032711.25</v>
      </c>
      <c r="E68" s="41">
        <f aca="true" t="shared" si="24" ref="E68:O68">SUM(E69:E73)</f>
        <v>2032711.25</v>
      </c>
      <c r="F68" s="41">
        <f t="shared" si="24"/>
        <v>2032711.25</v>
      </c>
      <c r="G68" s="41">
        <f t="shared" si="24"/>
        <v>2032711.25</v>
      </c>
      <c r="H68" s="41">
        <f t="shared" si="24"/>
        <v>2032711.25</v>
      </c>
      <c r="I68" s="41">
        <f t="shared" si="24"/>
        <v>2032711.25</v>
      </c>
      <c r="J68" s="41">
        <f t="shared" si="24"/>
        <v>2032711.25</v>
      </c>
      <c r="K68" s="41">
        <f t="shared" si="24"/>
        <v>2032711.25</v>
      </c>
      <c r="L68" s="41">
        <f t="shared" si="24"/>
        <v>2032711.25</v>
      </c>
      <c r="M68" s="41">
        <f t="shared" si="24"/>
        <v>2032711.25</v>
      </c>
      <c r="N68" s="41">
        <f t="shared" si="24"/>
        <v>2032711.25</v>
      </c>
      <c r="O68" s="41">
        <f t="shared" si="24"/>
        <v>2032711.25</v>
      </c>
      <c r="P68" s="39"/>
    </row>
    <row r="69" spans="1:16" s="117" customFormat="1" ht="15">
      <c r="A69" s="113" t="s">
        <v>13</v>
      </c>
      <c r="B69" s="109" t="s">
        <v>15</v>
      </c>
      <c r="C69" s="110">
        <f>'2 melléklet'!F7</f>
        <v>15603584</v>
      </c>
      <c r="D69" s="45">
        <f aca="true" t="shared" si="25" ref="D69:O79">$C69/12</f>
        <v>1300298.6666666667</v>
      </c>
      <c r="E69" s="45">
        <f t="shared" si="25"/>
        <v>1300298.6666666667</v>
      </c>
      <c r="F69" s="45">
        <f t="shared" si="25"/>
        <v>1300298.6666666667</v>
      </c>
      <c r="G69" s="45">
        <f t="shared" si="25"/>
        <v>1300298.6666666667</v>
      </c>
      <c r="H69" s="45">
        <f t="shared" si="25"/>
        <v>1300298.6666666667</v>
      </c>
      <c r="I69" s="45">
        <f t="shared" si="25"/>
        <v>1300298.6666666667</v>
      </c>
      <c r="J69" s="45">
        <f t="shared" si="25"/>
        <v>1300298.6666666667</v>
      </c>
      <c r="K69" s="45">
        <f t="shared" si="25"/>
        <v>1300298.6666666667</v>
      </c>
      <c r="L69" s="45">
        <f t="shared" si="25"/>
        <v>1300298.6666666667</v>
      </c>
      <c r="M69" s="45">
        <f t="shared" si="25"/>
        <v>1300298.6666666667</v>
      </c>
      <c r="N69" s="45">
        <f t="shared" si="25"/>
        <v>1300298.6666666667</v>
      </c>
      <c r="O69" s="45">
        <f t="shared" si="25"/>
        <v>1300298.6666666667</v>
      </c>
      <c r="P69" s="39"/>
    </row>
    <row r="70" spans="1:16" s="117" customFormat="1" ht="15">
      <c r="A70" s="113" t="s">
        <v>17</v>
      </c>
      <c r="B70" s="109" t="s">
        <v>1</v>
      </c>
      <c r="C70" s="110">
        <f>'2 melléklet'!F8</f>
        <v>3023199</v>
      </c>
      <c r="D70" s="45">
        <f t="shared" si="25"/>
        <v>251933.25</v>
      </c>
      <c r="E70" s="45">
        <f t="shared" si="25"/>
        <v>251933.25</v>
      </c>
      <c r="F70" s="45">
        <f t="shared" si="25"/>
        <v>251933.25</v>
      </c>
      <c r="G70" s="45">
        <f t="shared" si="25"/>
        <v>251933.25</v>
      </c>
      <c r="H70" s="45">
        <f t="shared" si="25"/>
        <v>251933.25</v>
      </c>
      <c r="I70" s="45">
        <f t="shared" si="25"/>
        <v>251933.25</v>
      </c>
      <c r="J70" s="45">
        <f t="shared" si="25"/>
        <v>251933.25</v>
      </c>
      <c r="K70" s="45">
        <f t="shared" si="25"/>
        <v>251933.25</v>
      </c>
      <c r="L70" s="45">
        <f t="shared" si="25"/>
        <v>251933.25</v>
      </c>
      <c r="M70" s="45">
        <f t="shared" si="25"/>
        <v>251933.25</v>
      </c>
      <c r="N70" s="45">
        <f t="shared" si="25"/>
        <v>251933.25</v>
      </c>
      <c r="O70" s="45">
        <f t="shared" si="25"/>
        <v>251933.25</v>
      </c>
      <c r="P70" s="39"/>
    </row>
    <row r="71" spans="1:16" s="117" customFormat="1" ht="15">
      <c r="A71" s="113" t="s">
        <v>19</v>
      </c>
      <c r="B71" s="109" t="s">
        <v>20</v>
      </c>
      <c r="C71" s="110">
        <f>'2 melléklet'!F9</f>
        <v>5765752</v>
      </c>
      <c r="D71" s="45">
        <f t="shared" si="25"/>
        <v>480479.3333333333</v>
      </c>
      <c r="E71" s="45">
        <f t="shared" si="25"/>
        <v>480479.3333333333</v>
      </c>
      <c r="F71" s="45">
        <f t="shared" si="25"/>
        <v>480479.3333333333</v>
      </c>
      <c r="G71" s="45">
        <f t="shared" si="25"/>
        <v>480479.3333333333</v>
      </c>
      <c r="H71" s="45">
        <f t="shared" si="25"/>
        <v>480479.3333333333</v>
      </c>
      <c r="I71" s="45">
        <f t="shared" si="25"/>
        <v>480479.3333333333</v>
      </c>
      <c r="J71" s="45">
        <f t="shared" si="25"/>
        <v>480479.3333333333</v>
      </c>
      <c r="K71" s="45">
        <f t="shared" si="25"/>
        <v>480479.3333333333</v>
      </c>
      <c r="L71" s="45">
        <f t="shared" si="25"/>
        <v>480479.3333333333</v>
      </c>
      <c r="M71" s="45">
        <f t="shared" si="25"/>
        <v>480479.3333333333</v>
      </c>
      <c r="N71" s="45">
        <f t="shared" si="25"/>
        <v>480479.3333333333</v>
      </c>
      <c r="O71" s="45">
        <f t="shared" si="25"/>
        <v>480479.3333333333</v>
      </c>
      <c r="P71" s="39"/>
    </row>
    <row r="72" spans="1:16" s="117" customFormat="1" ht="15">
      <c r="A72" s="113" t="s">
        <v>22</v>
      </c>
      <c r="B72" s="109" t="s">
        <v>26</v>
      </c>
      <c r="C72" s="110">
        <f>'2 melléklet'!F10</f>
        <v>0</v>
      </c>
      <c r="D72" s="45">
        <f t="shared" si="25"/>
        <v>0</v>
      </c>
      <c r="E72" s="45">
        <f t="shared" si="25"/>
        <v>0</v>
      </c>
      <c r="F72" s="45">
        <f t="shared" si="25"/>
        <v>0</v>
      </c>
      <c r="G72" s="45">
        <f t="shared" si="25"/>
        <v>0</v>
      </c>
      <c r="H72" s="45">
        <f t="shared" si="25"/>
        <v>0</v>
      </c>
      <c r="I72" s="45">
        <f t="shared" si="25"/>
        <v>0</v>
      </c>
      <c r="J72" s="45">
        <f t="shared" si="25"/>
        <v>0</v>
      </c>
      <c r="K72" s="45">
        <f t="shared" si="25"/>
        <v>0</v>
      </c>
      <c r="L72" s="45">
        <f t="shared" si="25"/>
        <v>0</v>
      </c>
      <c r="M72" s="45">
        <f t="shared" si="25"/>
        <v>0</v>
      </c>
      <c r="N72" s="45">
        <f t="shared" si="25"/>
        <v>0</v>
      </c>
      <c r="O72" s="45">
        <f t="shared" si="25"/>
        <v>0</v>
      </c>
      <c r="P72" s="39"/>
    </row>
    <row r="73" spans="1:16" s="117" customFormat="1" ht="15">
      <c r="A73" s="113" t="s">
        <v>25</v>
      </c>
      <c r="B73" s="109" t="s">
        <v>29</v>
      </c>
      <c r="C73" s="110">
        <f>'2 melléklet'!F11</f>
        <v>0</v>
      </c>
      <c r="D73" s="45">
        <f t="shared" si="25"/>
        <v>0</v>
      </c>
      <c r="E73" s="45">
        <f t="shared" si="25"/>
        <v>0</v>
      </c>
      <c r="F73" s="45">
        <f t="shared" si="25"/>
        <v>0</v>
      </c>
      <c r="G73" s="45">
        <f t="shared" si="25"/>
        <v>0</v>
      </c>
      <c r="H73" s="45">
        <f t="shared" si="25"/>
        <v>0</v>
      </c>
      <c r="I73" s="45">
        <f t="shared" si="25"/>
        <v>0</v>
      </c>
      <c r="J73" s="45">
        <f t="shared" si="25"/>
        <v>0</v>
      </c>
      <c r="K73" s="45">
        <f t="shared" si="25"/>
        <v>0</v>
      </c>
      <c r="L73" s="45">
        <f t="shared" si="25"/>
        <v>0</v>
      </c>
      <c r="M73" s="45">
        <f t="shared" si="25"/>
        <v>0</v>
      </c>
      <c r="N73" s="45">
        <f t="shared" si="25"/>
        <v>0</v>
      </c>
      <c r="O73" s="45">
        <f t="shared" si="25"/>
        <v>0</v>
      </c>
      <c r="P73" s="39"/>
    </row>
    <row r="74" spans="1:16" s="147" customFormat="1" ht="15">
      <c r="A74" s="53" t="s">
        <v>30</v>
      </c>
      <c r="B74" s="111" t="s">
        <v>31</v>
      </c>
      <c r="C74" s="112">
        <f>'2 melléklet'!F12</f>
        <v>2500000</v>
      </c>
      <c r="D74" s="41">
        <f>SUM(D75:D77)</f>
        <v>208333.33333333334</v>
      </c>
      <c r="E74" s="41">
        <f aca="true" t="shared" si="26" ref="E74:O74">SUM(E75:E77)</f>
        <v>208333.33333333334</v>
      </c>
      <c r="F74" s="41">
        <f t="shared" si="26"/>
        <v>208333.33333333334</v>
      </c>
      <c r="G74" s="41">
        <f t="shared" si="26"/>
        <v>208333.33333333334</v>
      </c>
      <c r="H74" s="41">
        <f t="shared" si="26"/>
        <v>208333.33333333334</v>
      </c>
      <c r="I74" s="41">
        <f t="shared" si="26"/>
        <v>208333.33333333334</v>
      </c>
      <c r="J74" s="41">
        <f t="shared" si="26"/>
        <v>208333.33333333334</v>
      </c>
      <c r="K74" s="41">
        <f t="shared" si="26"/>
        <v>208333.33333333334</v>
      </c>
      <c r="L74" s="41">
        <f t="shared" si="26"/>
        <v>208333.33333333334</v>
      </c>
      <c r="M74" s="41">
        <f t="shared" si="26"/>
        <v>208333.33333333334</v>
      </c>
      <c r="N74" s="41">
        <f t="shared" si="26"/>
        <v>208333.33333333334</v>
      </c>
      <c r="O74" s="41">
        <f t="shared" si="26"/>
        <v>208333.33333333334</v>
      </c>
      <c r="P74" s="39"/>
    </row>
    <row r="75" spans="1:16" s="117" customFormat="1" ht="15">
      <c r="A75" s="113" t="s">
        <v>32</v>
      </c>
      <c r="B75" s="109" t="s">
        <v>33</v>
      </c>
      <c r="C75" s="110">
        <f>'2 melléklet'!F13</f>
        <v>2500000</v>
      </c>
      <c r="D75" s="45">
        <f t="shared" si="25"/>
        <v>208333.33333333334</v>
      </c>
      <c r="E75" s="45">
        <f t="shared" si="25"/>
        <v>208333.33333333334</v>
      </c>
      <c r="F75" s="45">
        <f t="shared" si="25"/>
        <v>208333.33333333334</v>
      </c>
      <c r="G75" s="45">
        <f t="shared" si="25"/>
        <v>208333.33333333334</v>
      </c>
      <c r="H75" s="45">
        <f t="shared" si="25"/>
        <v>208333.33333333334</v>
      </c>
      <c r="I75" s="45">
        <f t="shared" si="25"/>
        <v>208333.33333333334</v>
      </c>
      <c r="J75" s="45">
        <f t="shared" si="25"/>
        <v>208333.33333333334</v>
      </c>
      <c r="K75" s="45">
        <f t="shared" si="25"/>
        <v>208333.33333333334</v>
      </c>
      <c r="L75" s="45">
        <f t="shared" si="25"/>
        <v>208333.33333333334</v>
      </c>
      <c r="M75" s="45">
        <f t="shared" si="25"/>
        <v>208333.33333333334</v>
      </c>
      <c r="N75" s="45">
        <f t="shared" si="25"/>
        <v>208333.33333333334</v>
      </c>
      <c r="O75" s="45">
        <f t="shared" si="25"/>
        <v>208333.33333333334</v>
      </c>
      <c r="P75" s="39"/>
    </row>
    <row r="76" spans="1:16" s="117" customFormat="1" ht="15">
      <c r="A76" s="113" t="s">
        <v>35</v>
      </c>
      <c r="B76" s="109" t="s">
        <v>36</v>
      </c>
      <c r="C76" s="110">
        <f>'2 melléklet'!F14</f>
        <v>0</v>
      </c>
      <c r="D76" s="45">
        <f t="shared" si="25"/>
        <v>0</v>
      </c>
      <c r="E76" s="45">
        <f t="shared" si="25"/>
        <v>0</v>
      </c>
      <c r="F76" s="45">
        <f t="shared" si="25"/>
        <v>0</v>
      </c>
      <c r="G76" s="45">
        <f t="shared" si="25"/>
        <v>0</v>
      </c>
      <c r="H76" s="45">
        <f t="shared" si="25"/>
        <v>0</v>
      </c>
      <c r="I76" s="45">
        <f t="shared" si="25"/>
        <v>0</v>
      </c>
      <c r="J76" s="45">
        <f t="shared" si="25"/>
        <v>0</v>
      </c>
      <c r="K76" s="45">
        <f t="shared" si="25"/>
        <v>0</v>
      </c>
      <c r="L76" s="45">
        <f t="shared" si="25"/>
        <v>0</v>
      </c>
      <c r="M76" s="45">
        <f t="shared" si="25"/>
        <v>0</v>
      </c>
      <c r="N76" s="45">
        <f t="shared" si="25"/>
        <v>0</v>
      </c>
      <c r="O76" s="45">
        <f t="shared" si="25"/>
        <v>0</v>
      </c>
      <c r="P76" s="39"/>
    </row>
    <row r="77" spans="1:16" s="117" customFormat="1" ht="15">
      <c r="A77" s="113" t="s">
        <v>39</v>
      </c>
      <c r="B77" s="109" t="s">
        <v>40</v>
      </c>
      <c r="C77" s="110">
        <f>'2 melléklet'!F15</f>
        <v>0</v>
      </c>
      <c r="D77" s="45">
        <f t="shared" si="25"/>
        <v>0</v>
      </c>
      <c r="E77" s="45">
        <f t="shared" si="25"/>
        <v>0</v>
      </c>
      <c r="F77" s="45">
        <f t="shared" si="25"/>
        <v>0</v>
      </c>
      <c r="G77" s="45">
        <f t="shared" si="25"/>
        <v>0</v>
      </c>
      <c r="H77" s="45">
        <f t="shared" si="25"/>
        <v>0</v>
      </c>
      <c r="I77" s="45">
        <f t="shared" si="25"/>
        <v>0</v>
      </c>
      <c r="J77" s="45">
        <f t="shared" si="25"/>
        <v>0</v>
      </c>
      <c r="K77" s="45">
        <f t="shared" si="25"/>
        <v>0</v>
      </c>
      <c r="L77" s="45">
        <f t="shared" si="25"/>
        <v>0</v>
      </c>
      <c r="M77" s="45">
        <f t="shared" si="25"/>
        <v>0</v>
      </c>
      <c r="N77" s="45">
        <f t="shared" si="25"/>
        <v>0</v>
      </c>
      <c r="O77" s="45">
        <f t="shared" si="25"/>
        <v>0</v>
      </c>
      <c r="P77" s="39"/>
    </row>
    <row r="78" spans="1:16" s="147" customFormat="1" ht="15">
      <c r="A78" s="53" t="s">
        <v>42</v>
      </c>
      <c r="B78" s="111" t="s">
        <v>43</v>
      </c>
      <c r="C78" s="112">
        <f>'2 melléklet'!F16</f>
        <v>0</v>
      </c>
      <c r="D78" s="41">
        <f t="shared" si="25"/>
        <v>0</v>
      </c>
      <c r="E78" s="41">
        <f t="shared" si="25"/>
        <v>0</v>
      </c>
      <c r="F78" s="41">
        <f t="shared" si="25"/>
        <v>0</v>
      </c>
      <c r="G78" s="41">
        <f t="shared" si="25"/>
        <v>0</v>
      </c>
      <c r="H78" s="41">
        <f t="shared" si="25"/>
        <v>0</v>
      </c>
      <c r="I78" s="41">
        <f t="shared" si="25"/>
        <v>0</v>
      </c>
      <c r="J78" s="41">
        <f t="shared" si="25"/>
        <v>0</v>
      </c>
      <c r="K78" s="41">
        <f t="shared" si="25"/>
        <v>0</v>
      </c>
      <c r="L78" s="41">
        <f t="shared" si="25"/>
        <v>0</v>
      </c>
      <c r="M78" s="41">
        <f t="shared" si="25"/>
        <v>0</v>
      </c>
      <c r="N78" s="41">
        <f t="shared" si="25"/>
        <v>0</v>
      </c>
      <c r="O78" s="41">
        <f t="shared" si="25"/>
        <v>0</v>
      </c>
      <c r="P78" s="39"/>
    </row>
    <row r="79" spans="1:16" s="117" customFormat="1" ht="15">
      <c r="A79" s="122"/>
      <c r="B79" s="111"/>
      <c r="C79" s="112"/>
      <c r="D79" s="45">
        <f t="shared" si="25"/>
        <v>0</v>
      </c>
      <c r="E79" s="45">
        <f t="shared" si="25"/>
        <v>0</v>
      </c>
      <c r="F79" s="45">
        <f t="shared" si="25"/>
        <v>0</v>
      </c>
      <c r="G79" s="45">
        <f t="shared" si="25"/>
        <v>0</v>
      </c>
      <c r="H79" s="45">
        <f t="shared" si="25"/>
        <v>0</v>
      </c>
      <c r="I79" s="45">
        <f t="shared" si="25"/>
        <v>0</v>
      </c>
      <c r="J79" s="45">
        <f t="shared" si="25"/>
        <v>0</v>
      </c>
      <c r="K79" s="45">
        <f t="shared" si="25"/>
        <v>0</v>
      </c>
      <c r="L79" s="45">
        <f t="shared" si="25"/>
        <v>0</v>
      </c>
      <c r="M79" s="45">
        <f t="shared" si="25"/>
        <v>0</v>
      </c>
      <c r="N79" s="45">
        <f t="shared" si="25"/>
        <v>0</v>
      </c>
      <c r="O79" s="45">
        <f t="shared" si="25"/>
        <v>0</v>
      </c>
      <c r="P79" s="39"/>
    </row>
    <row r="80" spans="1:16" s="147" customFormat="1" ht="15">
      <c r="A80" s="114"/>
      <c r="B80" s="111" t="s">
        <v>65</v>
      </c>
      <c r="C80" s="112">
        <f>C78+C74+C68</f>
        <v>26892535</v>
      </c>
      <c r="D80" s="41">
        <f>D68+D74+D78</f>
        <v>2241044.5833333335</v>
      </c>
      <c r="E80" s="41">
        <f aca="true" t="shared" si="27" ref="E80:O80">E68+E74+E78</f>
        <v>2241044.5833333335</v>
      </c>
      <c r="F80" s="41">
        <f t="shared" si="27"/>
        <v>2241044.5833333335</v>
      </c>
      <c r="G80" s="41">
        <f t="shared" si="27"/>
        <v>2241044.5833333335</v>
      </c>
      <c r="H80" s="41">
        <f t="shared" si="27"/>
        <v>2241044.5833333335</v>
      </c>
      <c r="I80" s="41">
        <f t="shared" si="27"/>
        <v>2241044.5833333335</v>
      </c>
      <c r="J80" s="41">
        <f t="shared" si="27"/>
        <v>2241044.5833333335</v>
      </c>
      <c r="K80" s="41">
        <f t="shared" si="27"/>
        <v>2241044.5833333335</v>
      </c>
      <c r="L80" s="41">
        <f t="shared" si="27"/>
        <v>2241044.5833333335</v>
      </c>
      <c r="M80" s="41">
        <f t="shared" si="27"/>
        <v>2241044.5833333335</v>
      </c>
      <c r="N80" s="41">
        <f t="shared" si="27"/>
        <v>2241044.5833333335</v>
      </c>
      <c r="O80" s="41">
        <f t="shared" si="27"/>
        <v>2241044.5833333335</v>
      </c>
      <c r="P80" s="39"/>
    </row>
    <row r="82" spans="1:14" ht="15">
      <c r="A82" s="174" t="s">
        <v>230</v>
      </c>
      <c r="B82" s="174"/>
      <c r="C82" s="174"/>
      <c r="D82" s="174"/>
      <c r="E82" s="174"/>
      <c r="F82" s="174"/>
      <c r="G82" s="174"/>
      <c r="H82" s="174"/>
      <c r="I82" s="174"/>
      <c r="J82" s="174"/>
      <c r="K82" s="174"/>
      <c r="L82" s="174"/>
      <c r="M82" s="174"/>
      <c r="N82" s="174"/>
    </row>
    <row r="83" ht="15">
      <c r="O83" s="40" t="s">
        <v>9</v>
      </c>
    </row>
    <row r="84" spans="1:16" s="117" customFormat="1" ht="18">
      <c r="A84" s="53"/>
      <c r="B84" s="115" t="s">
        <v>7</v>
      </c>
      <c r="C84" s="11" t="s">
        <v>6</v>
      </c>
      <c r="D84" s="43" t="s">
        <v>66</v>
      </c>
      <c r="E84" s="43" t="s">
        <v>67</v>
      </c>
      <c r="F84" s="43" t="s">
        <v>68</v>
      </c>
      <c r="G84" s="43" t="s">
        <v>69</v>
      </c>
      <c r="H84" s="43" t="s">
        <v>70</v>
      </c>
      <c r="I84" s="43" t="s">
        <v>71</v>
      </c>
      <c r="J84" s="43" t="s">
        <v>72</v>
      </c>
      <c r="K84" s="43" t="s">
        <v>73</v>
      </c>
      <c r="L84" s="43" t="s">
        <v>74</v>
      </c>
      <c r="M84" s="43" t="s">
        <v>75</v>
      </c>
      <c r="N84" s="43" t="s">
        <v>76</v>
      </c>
      <c r="O84" s="43" t="s">
        <v>77</v>
      </c>
      <c r="P84" s="39"/>
    </row>
    <row r="85" spans="1:16" s="117" customFormat="1" ht="15">
      <c r="A85" s="103" t="s">
        <v>10</v>
      </c>
      <c r="B85" s="104" t="s">
        <v>11</v>
      </c>
      <c r="C85" s="105">
        <f>SUM(C86:C89)</f>
        <v>22871000</v>
      </c>
      <c r="D85" s="41">
        <f>SUM(D86:D89)</f>
        <v>1905916.6666666667</v>
      </c>
      <c r="E85" s="41">
        <f aca="true" t="shared" si="28" ref="E85:O85">SUM(E86:E89)</f>
        <v>1905916.6666666667</v>
      </c>
      <c r="F85" s="41">
        <f t="shared" si="28"/>
        <v>1905916.6666666667</v>
      </c>
      <c r="G85" s="41">
        <f t="shared" si="28"/>
        <v>1905916.6666666667</v>
      </c>
      <c r="H85" s="41">
        <f t="shared" si="28"/>
        <v>1905916.6666666667</v>
      </c>
      <c r="I85" s="41">
        <f t="shared" si="28"/>
        <v>1905916.6666666667</v>
      </c>
      <c r="J85" s="41">
        <f t="shared" si="28"/>
        <v>1905916.6666666667</v>
      </c>
      <c r="K85" s="41">
        <f t="shared" si="28"/>
        <v>1905916.6666666667</v>
      </c>
      <c r="L85" s="41">
        <f t="shared" si="28"/>
        <v>1905916.6666666667</v>
      </c>
      <c r="M85" s="41">
        <f t="shared" si="28"/>
        <v>1905916.6666666667</v>
      </c>
      <c r="N85" s="41">
        <f t="shared" si="28"/>
        <v>1905916.6666666667</v>
      </c>
      <c r="O85" s="41">
        <f t="shared" si="28"/>
        <v>1905916.6666666667</v>
      </c>
      <c r="P85" s="39"/>
    </row>
    <row r="86" spans="1:16" s="117" customFormat="1" ht="15">
      <c r="A86" s="106" t="s">
        <v>13</v>
      </c>
      <c r="B86" s="109" t="s">
        <v>24</v>
      </c>
      <c r="C86" s="110">
        <f>'3 melléklet'!C7</f>
        <v>0</v>
      </c>
      <c r="D86" s="45">
        <f aca="true" t="shared" si="29" ref="D86:O96">$C86/12</f>
        <v>0</v>
      </c>
      <c r="E86" s="45">
        <f t="shared" si="29"/>
        <v>0</v>
      </c>
      <c r="F86" s="45">
        <f t="shared" si="29"/>
        <v>0</v>
      </c>
      <c r="G86" s="45">
        <f t="shared" si="29"/>
        <v>0</v>
      </c>
      <c r="H86" s="45">
        <f t="shared" si="29"/>
        <v>0</v>
      </c>
      <c r="I86" s="45">
        <f t="shared" si="29"/>
        <v>0</v>
      </c>
      <c r="J86" s="45">
        <f t="shared" si="29"/>
        <v>0</v>
      </c>
      <c r="K86" s="45">
        <f t="shared" si="29"/>
        <v>0</v>
      </c>
      <c r="L86" s="45">
        <f t="shared" si="29"/>
        <v>0</v>
      </c>
      <c r="M86" s="45">
        <f t="shared" si="29"/>
        <v>0</v>
      </c>
      <c r="N86" s="45">
        <f t="shared" si="29"/>
        <v>0</v>
      </c>
      <c r="O86" s="45">
        <f t="shared" si="29"/>
        <v>0</v>
      </c>
      <c r="P86" s="39"/>
    </row>
    <row r="87" spans="1:16" s="117" customFormat="1" ht="15">
      <c r="A87" s="106" t="s">
        <v>17</v>
      </c>
      <c r="B87" s="109" t="s">
        <v>27</v>
      </c>
      <c r="C87" s="110">
        <f>'3 melléklet'!C8</f>
        <v>0</v>
      </c>
      <c r="D87" s="45">
        <f t="shared" si="29"/>
        <v>0</v>
      </c>
      <c r="E87" s="45">
        <f t="shared" si="29"/>
        <v>0</v>
      </c>
      <c r="F87" s="45">
        <f t="shared" si="29"/>
        <v>0</v>
      </c>
      <c r="G87" s="45">
        <f t="shared" si="29"/>
        <v>0</v>
      </c>
      <c r="H87" s="45">
        <f t="shared" si="29"/>
        <v>0</v>
      </c>
      <c r="I87" s="45">
        <f t="shared" si="29"/>
        <v>0</v>
      </c>
      <c r="J87" s="45">
        <f t="shared" si="29"/>
        <v>0</v>
      </c>
      <c r="K87" s="45">
        <f t="shared" si="29"/>
        <v>0</v>
      </c>
      <c r="L87" s="45">
        <f t="shared" si="29"/>
        <v>0</v>
      </c>
      <c r="M87" s="45">
        <f t="shared" si="29"/>
        <v>0</v>
      </c>
      <c r="N87" s="45">
        <f t="shared" si="29"/>
        <v>0</v>
      </c>
      <c r="O87" s="45">
        <f t="shared" si="29"/>
        <v>0</v>
      </c>
      <c r="P87" s="39"/>
    </row>
    <row r="88" spans="1:16" s="117" customFormat="1" ht="15">
      <c r="A88" s="106" t="s">
        <v>19</v>
      </c>
      <c r="B88" s="109" t="s">
        <v>3</v>
      </c>
      <c r="C88" s="110">
        <f>'3 melléklet'!C9</f>
        <v>22871000</v>
      </c>
      <c r="D88" s="45">
        <f t="shared" si="29"/>
        <v>1905916.6666666667</v>
      </c>
      <c r="E88" s="45">
        <f t="shared" si="29"/>
        <v>1905916.6666666667</v>
      </c>
      <c r="F88" s="45">
        <f t="shared" si="29"/>
        <v>1905916.6666666667</v>
      </c>
      <c r="G88" s="45">
        <f t="shared" si="29"/>
        <v>1905916.6666666667</v>
      </c>
      <c r="H88" s="45">
        <f t="shared" si="29"/>
        <v>1905916.6666666667</v>
      </c>
      <c r="I88" s="45">
        <f t="shared" si="29"/>
        <v>1905916.6666666667</v>
      </c>
      <c r="J88" s="45">
        <f t="shared" si="29"/>
        <v>1905916.6666666667</v>
      </c>
      <c r="K88" s="45">
        <f t="shared" si="29"/>
        <v>1905916.6666666667</v>
      </c>
      <c r="L88" s="45">
        <f t="shared" si="29"/>
        <v>1905916.6666666667</v>
      </c>
      <c r="M88" s="45">
        <f t="shared" si="29"/>
        <v>1905916.6666666667</v>
      </c>
      <c r="N88" s="45">
        <f t="shared" si="29"/>
        <v>1905916.6666666667</v>
      </c>
      <c r="O88" s="45">
        <f t="shared" si="29"/>
        <v>1905916.6666666667</v>
      </c>
      <c r="P88" s="39"/>
    </row>
    <row r="89" spans="1:16" s="117" customFormat="1" ht="15">
      <c r="A89" s="106" t="s">
        <v>22</v>
      </c>
      <c r="B89" s="109" t="s">
        <v>38</v>
      </c>
      <c r="C89" s="110">
        <f>'3 melléklet'!C10</f>
        <v>0</v>
      </c>
      <c r="D89" s="45">
        <f t="shared" si="29"/>
        <v>0</v>
      </c>
      <c r="E89" s="45">
        <f t="shared" si="29"/>
        <v>0</v>
      </c>
      <c r="F89" s="45">
        <f t="shared" si="29"/>
        <v>0</v>
      </c>
      <c r="G89" s="45">
        <f t="shared" si="29"/>
        <v>0</v>
      </c>
      <c r="H89" s="45">
        <f t="shared" si="29"/>
        <v>0</v>
      </c>
      <c r="I89" s="45">
        <f t="shared" si="29"/>
        <v>0</v>
      </c>
      <c r="J89" s="45">
        <f t="shared" si="29"/>
        <v>0</v>
      </c>
      <c r="K89" s="45">
        <f t="shared" si="29"/>
        <v>0</v>
      </c>
      <c r="L89" s="45">
        <f t="shared" si="29"/>
        <v>0</v>
      </c>
      <c r="M89" s="45">
        <f t="shared" si="29"/>
        <v>0</v>
      </c>
      <c r="N89" s="45">
        <f t="shared" si="29"/>
        <v>0</v>
      </c>
      <c r="O89" s="45">
        <f t="shared" si="29"/>
        <v>0</v>
      </c>
      <c r="P89" s="39"/>
    </row>
    <row r="90" spans="1:16" s="147" customFormat="1" ht="15">
      <c r="A90" s="103" t="s">
        <v>30</v>
      </c>
      <c r="B90" s="111" t="s">
        <v>41</v>
      </c>
      <c r="C90" s="112">
        <f>'3 melléklet'!C11</f>
        <v>0</v>
      </c>
      <c r="D90" s="41">
        <f>SUM(D91:D93)</f>
        <v>0</v>
      </c>
      <c r="E90" s="41">
        <f aca="true" t="shared" si="30" ref="E90:O90">SUM(E91:E93)</f>
        <v>0</v>
      </c>
      <c r="F90" s="41">
        <f t="shared" si="30"/>
        <v>0</v>
      </c>
      <c r="G90" s="41">
        <f t="shared" si="30"/>
        <v>0</v>
      </c>
      <c r="H90" s="41">
        <f t="shared" si="30"/>
        <v>0</v>
      </c>
      <c r="I90" s="41">
        <f t="shared" si="30"/>
        <v>0</v>
      </c>
      <c r="J90" s="41">
        <f t="shared" si="30"/>
        <v>0</v>
      </c>
      <c r="K90" s="41">
        <f t="shared" si="30"/>
        <v>0</v>
      </c>
      <c r="L90" s="41">
        <f t="shared" si="30"/>
        <v>0</v>
      </c>
      <c r="M90" s="41">
        <f t="shared" si="30"/>
        <v>0</v>
      </c>
      <c r="N90" s="41">
        <f t="shared" si="30"/>
        <v>0</v>
      </c>
      <c r="O90" s="41">
        <f t="shared" si="30"/>
        <v>0</v>
      </c>
      <c r="P90" s="39"/>
    </row>
    <row r="91" spans="1:16" s="117" customFormat="1" ht="15">
      <c r="A91" s="106" t="s">
        <v>32</v>
      </c>
      <c r="B91" s="109" t="s">
        <v>47</v>
      </c>
      <c r="C91" s="110">
        <f>'3 melléklet'!C12</f>
        <v>0</v>
      </c>
      <c r="D91" s="45">
        <f t="shared" si="29"/>
        <v>0</v>
      </c>
      <c r="E91" s="45">
        <f t="shared" si="29"/>
        <v>0</v>
      </c>
      <c r="F91" s="45">
        <f t="shared" si="29"/>
        <v>0</v>
      </c>
      <c r="G91" s="45">
        <f t="shared" si="29"/>
        <v>0</v>
      </c>
      <c r="H91" s="45">
        <f t="shared" si="29"/>
        <v>0</v>
      </c>
      <c r="I91" s="45">
        <f t="shared" si="29"/>
        <v>0</v>
      </c>
      <c r="J91" s="45">
        <f t="shared" si="29"/>
        <v>0</v>
      </c>
      <c r="K91" s="45">
        <f t="shared" si="29"/>
        <v>0</v>
      </c>
      <c r="L91" s="45">
        <f t="shared" si="29"/>
        <v>0</v>
      </c>
      <c r="M91" s="45">
        <f t="shared" si="29"/>
        <v>0</v>
      </c>
      <c r="N91" s="45">
        <f t="shared" si="29"/>
        <v>0</v>
      </c>
      <c r="O91" s="45">
        <f t="shared" si="29"/>
        <v>0</v>
      </c>
      <c r="P91" s="39"/>
    </row>
    <row r="92" spans="1:16" s="117" customFormat="1" ht="15">
      <c r="A92" s="106" t="s">
        <v>35</v>
      </c>
      <c r="B92" s="109" t="s">
        <v>50</v>
      </c>
      <c r="C92" s="110">
        <f>'3 melléklet'!C13</f>
        <v>0</v>
      </c>
      <c r="D92" s="45">
        <f t="shared" si="29"/>
        <v>0</v>
      </c>
      <c r="E92" s="45">
        <f t="shared" si="29"/>
        <v>0</v>
      </c>
      <c r="F92" s="45">
        <f t="shared" si="29"/>
        <v>0</v>
      </c>
      <c r="G92" s="45">
        <f t="shared" si="29"/>
        <v>0</v>
      </c>
      <c r="H92" s="45">
        <f t="shared" si="29"/>
        <v>0</v>
      </c>
      <c r="I92" s="45">
        <f t="shared" si="29"/>
        <v>0</v>
      </c>
      <c r="J92" s="45">
        <f t="shared" si="29"/>
        <v>0</v>
      </c>
      <c r="K92" s="45">
        <f t="shared" si="29"/>
        <v>0</v>
      </c>
      <c r="L92" s="45">
        <f t="shared" si="29"/>
        <v>0</v>
      </c>
      <c r="M92" s="45">
        <f t="shared" si="29"/>
        <v>0</v>
      </c>
      <c r="N92" s="45">
        <f t="shared" si="29"/>
        <v>0</v>
      </c>
      <c r="O92" s="45">
        <f t="shared" si="29"/>
        <v>0</v>
      </c>
      <c r="P92" s="39"/>
    </row>
    <row r="93" spans="1:16" s="117" customFormat="1" ht="15">
      <c r="A93" s="106" t="s">
        <v>39</v>
      </c>
      <c r="B93" s="109" t="s">
        <v>58</v>
      </c>
      <c r="C93" s="110">
        <f>'3 melléklet'!C14</f>
        <v>0</v>
      </c>
      <c r="D93" s="45">
        <f t="shared" si="29"/>
        <v>0</v>
      </c>
      <c r="E93" s="45">
        <f t="shared" si="29"/>
        <v>0</v>
      </c>
      <c r="F93" s="45">
        <f t="shared" si="29"/>
        <v>0</v>
      </c>
      <c r="G93" s="45">
        <f t="shared" si="29"/>
        <v>0</v>
      </c>
      <c r="H93" s="45">
        <f t="shared" si="29"/>
        <v>0</v>
      </c>
      <c r="I93" s="45">
        <f t="shared" si="29"/>
        <v>0</v>
      </c>
      <c r="J93" s="45">
        <f t="shared" si="29"/>
        <v>0</v>
      </c>
      <c r="K93" s="45">
        <f t="shared" si="29"/>
        <v>0</v>
      </c>
      <c r="L93" s="45">
        <f t="shared" si="29"/>
        <v>0</v>
      </c>
      <c r="M93" s="45">
        <f t="shared" si="29"/>
        <v>0</v>
      </c>
      <c r="N93" s="45">
        <f t="shared" si="29"/>
        <v>0</v>
      </c>
      <c r="O93" s="45">
        <f t="shared" si="29"/>
        <v>0</v>
      </c>
      <c r="P93" s="39"/>
    </row>
    <row r="94" spans="1:16" s="147" customFormat="1" ht="15">
      <c r="A94" s="53" t="s">
        <v>42</v>
      </c>
      <c r="B94" s="111" t="s">
        <v>59</v>
      </c>
      <c r="C94" s="112">
        <f>'3 melléklet'!C15</f>
        <v>18834390</v>
      </c>
      <c r="D94" s="41">
        <f>SUM(D95:D96)</f>
        <v>1550882.5833333333</v>
      </c>
      <c r="E94" s="41">
        <f aca="true" t="shared" si="31" ref="E94:O94">SUM(E95:E96)</f>
        <v>1550882.5833333333</v>
      </c>
      <c r="F94" s="41">
        <f t="shared" si="31"/>
        <v>1774681.5833333333</v>
      </c>
      <c r="G94" s="41">
        <f t="shared" si="31"/>
        <v>1550882.5833333333</v>
      </c>
      <c r="H94" s="41">
        <f t="shared" si="31"/>
        <v>1550882.5833333333</v>
      </c>
      <c r="I94" s="41">
        <f t="shared" si="31"/>
        <v>1550882.5833333333</v>
      </c>
      <c r="J94" s="41">
        <f t="shared" si="31"/>
        <v>1550882.5833333333</v>
      </c>
      <c r="K94" s="41">
        <f t="shared" si="31"/>
        <v>1550882.5833333333</v>
      </c>
      <c r="L94" s="41">
        <f t="shared" si="31"/>
        <v>1550882.5833333333</v>
      </c>
      <c r="M94" s="41">
        <f t="shared" si="31"/>
        <v>1550882.5833333333</v>
      </c>
      <c r="N94" s="41">
        <f t="shared" si="31"/>
        <v>1550882.5833333333</v>
      </c>
      <c r="O94" s="41">
        <f t="shared" si="31"/>
        <v>1550882.5833333333</v>
      </c>
      <c r="P94" s="39"/>
    </row>
    <row r="95" spans="1:16" s="117" customFormat="1" ht="15">
      <c r="A95" s="113" t="s">
        <v>45</v>
      </c>
      <c r="B95" s="109" t="s">
        <v>60</v>
      </c>
      <c r="C95" s="110">
        <f>'3 melléklet'!C16</f>
        <v>223799</v>
      </c>
      <c r="D95" s="45">
        <v>0</v>
      </c>
      <c r="E95" s="45">
        <v>0</v>
      </c>
      <c r="F95" s="45">
        <v>223799</v>
      </c>
      <c r="G95" s="45">
        <v>0</v>
      </c>
      <c r="H95" s="45">
        <v>0</v>
      </c>
      <c r="I95" s="45">
        <v>0</v>
      </c>
      <c r="J95" s="45">
        <v>0</v>
      </c>
      <c r="K95" s="45">
        <v>0</v>
      </c>
      <c r="L95" s="45">
        <v>0</v>
      </c>
      <c r="M95" s="45">
        <v>0</v>
      </c>
      <c r="N95" s="45">
        <v>0</v>
      </c>
      <c r="O95" s="45">
        <v>0</v>
      </c>
      <c r="P95" s="39"/>
    </row>
    <row r="96" spans="1:16" s="117" customFormat="1" ht="15">
      <c r="A96" s="113" t="s">
        <v>48</v>
      </c>
      <c r="B96" s="109" t="s">
        <v>225</v>
      </c>
      <c r="C96" s="110">
        <f>'3 melléklet'!C17</f>
        <v>18610591</v>
      </c>
      <c r="D96" s="45">
        <f t="shared" si="29"/>
        <v>1550882.5833333333</v>
      </c>
      <c r="E96" s="45">
        <f t="shared" si="29"/>
        <v>1550882.5833333333</v>
      </c>
      <c r="F96" s="45">
        <f t="shared" si="29"/>
        <v>1550882.5833333333</v>
      </c>
      <c r="G96" s="45">
        <f t="shared" si="29"/>
        <v>1550882.5833333333</v>
      </c>
      <c r="H96" s="45">
        <f t="shared" si="29"/>
        <v>1550882.5833333333</v>
      </c>
      <c r="I96" s="45">
        <f t="shared" si="29"/>
        <v>1550882.5833333333</v>
      </c>
      <c r="J96" s="45">
        <f t="shared" si="29"/>
        <v>1550882.5833333333</v>
      </c>
      <c r="K96" s="45">
        <f t="shared" si="29"/>
        <v>1550882.5833333333</v>
      </c>
      <c r="L96" s="45">
        <f t="shared" si="29"/>
        <v>1550882.5833333333</v>
      </c>
      <c r="M96" s="45">
        <f t="shared" si="29"/>
        <v>1550882.5833333333</v>
      </c>
      <c r="N96" s="45">
        <f t="shared" si="29"/>
        <v>1550882.5833333333</v>
      </c>
      <c r="O96" s="45">
        <f t="shared" si="29"/>
        <v>1550882.5833333333</v>
      </c>
      <c r="P96" s="39"/>
    </row>
    <row r="97" spans="1:16" s="147" customFormat="1" ht="15">
      <c r="A97" s="114"/>
      <c r="B97" s="111" t="s">
        <v>64</v>
      </c>
      <c r="C97" s="112">
        <f>'3 melléklet'!C18</f>
        <v>41705390</v>
      </c>
      <c r="D97" s="41">
        <f>D85+D90+D94</f>
        <v>3456799.25</v>
      </c>
      <c r="E97" s="41">
        <f aca="true" t="shared" si="32" ref="E97:O97">E85+E90+E94</f>
        <v>3456799.25</v>
      </c>
      <c r="F97" s="41">
        <f t="shared" si="32"/>
        <v>3680598.25</v>
      </c>
      <c r="G97" s="41">
        <f t="shared" si="32"/>
        <v>3456799.25</v>
      </c>
      <c r="H97" s="41">
        <f t="shared" si="32"/>
        <v>3456799.25</v>
      </c>
      <c r="I97" s="41">
        <f t="shared" si="32"/>
        <v>3456799.25</v>
      </c>
      <c r="J97" s="41">
        <f t="shared" si="32"/>
        <v>3456799.25</v>
      </c>
      <c r="K97" s="41">
        <f t="shared" si="32"/>
        <v>3456799.25</v>
      </c>
      <c r="L97" s="41">
        <f t="shared" si="32"/>
        <v>3456799.25</v>
      </c>
      <c r="M97" s="41">
        <f t="shared" si="32"/>
        <v>3456799.25</v>
      </c>
      <c r="N97" s="41">
        <f t="shared" si="32"/>
        <v>3456799.25</v>
      </c>
      <c r="O97" s="41">
        <f t="shared" si="32"/>
        <v>3456799.25</v>
      </c>
      <c r="P97" s="39"/>
    </row>
    <row r="98" spans="1:16" s="117" customFormat="1" ht="15">
      <c r="A98" s="47"/>
      <c r="B98" s="119"/>
      <c r="C98" s="119"/>
      <c r="D98" s="119"/>
      <c r="E98" s="119"/>
      <c r="F98" s="119"/>
      <c r="G98" s="119"/>
      <c r="H98" s="119"/>
      <c r="I98" s="119"/>
      <c r="J98" s="119"/>
      <c r="K98" s="119"/>
      <c r="L98" s="119"/>
      <c r="M98" s="119"/>
      <c r="N98" s="119"/>
      <c r="O98" s="119"/>
      <c r="P98" s="39"/>
    </row>
    <row r="99" spans="1:16" s="117" customFormat="1" ht="15">
      <c r="A99" s="120"/>
      <c r="B99" s="121" t="s">
        <v>2</v>
      </c>
      <c r="C99" s="118"/>
      <c r="P99" s="39"/>
    </row>
    <row r="100" spans="1:16" s="147" customFormat="1" ht="15">
      <c r="A100" s="53" t="s">
        <v>10</v>
      </c>
      <c r="B100" s="104" t="s">
        <v>12</v>
      </c>
      <c r="C100" s="105">
        <f>SUM(C101:C105)</f>
        <v>41055390</v>
      </c>
      <c r="D100" s="41">
        <f>SUM(D101:D105)</f>
        <v>3421282.5</v>
      </c>
      <c r="E100" s="41">
        <f aca="true" t="shared" si="33" ref="E100:O100">SUM(E101:E105)</f>
        <v>3421282.5</v>
      </c>
      <c r="F100" s="41">
        <f t="shared" si="33"/>
        <v>3421282.5</v>
      </c>
      <c r="G100" s="41">
        <f t="shared" si="33"/>
        <v>3421282.5</v>
      </c>
      <c r="H100" s="41">
        <f t="shared" si="33"/>
        <v>3421282.5</v>
      </c>
      <c r="I100" s="41">
        <f t="shared" si="33"/>
        <v>3421282.5</v>
      </c>
      <c r="J100" s="41">
        <f t="shared" si="33"/>
        <v>3421282.5</v>
      </c>
      <c r="K100" s="41">
        <f t="shared" si="33"/>
        <v>3421282.5</v>
      </c>
      <c r="L100" s="41">
        <f t="shared" si="33"/>
        <v>3421282.5</v>
      </c>
      <c r="M100" s="41">
        <f t="shared" si="33"/>
        <v>3421282.5</v>
      </c>
      <c r="N100" s="41">
        <f t="shared" si="33"/>
        <v>3421282.5</v>
      </c>
      <c r="O100" s="41">
        <f t="shared" si="33"/>
        <v>3421282.5</v>
      </c>
      <c r="P100" s="39"/>
    </row>
    <row r="101" spans="1:16" s="117" customFormat="1" ht="15">
      <c r="A101" s="113" t="s">
        <v>13</v>
      </c>
      <c r="B101" s="109" t="s">
        <v>15</v>
      </c>
      <c r="C101" s="110">
        <f>'3 melléklet'!F7</f>
        <v>14137176</v>
      </c>
      <c r="D101" s="45">
        <f aca="true" t="shared" si="34" ref="D101:O110">$C101/12</f>
        <v>1178098</v>
      </c>
      <c r="E101" s="45">
        <f t="shared" si="34"/>
        <v>1178098</v>
      </c>
      <c r="F101" s="45">
        <f t="shared" si="34"/>
        <v>1178098</v>
      </c>
      <c r="G101" s="45">
        <f t="shared" si="34"/>
        <v>1178098</v>
      </c>
      <c r="H101" s="45">
        <f t="shared" si="34"/>
        <v>1178098</v>
      </c>
      <c r="I101" s="45">
        <f t="shared" si="34"/>
        <v>1178098</v>
      </c>
      <c r="J101" s="45">
        <f t="shared" si="34"/>
        <v>1178098</v>
      </c>
      <c r="K101" s="45">
        <f t="shared" si="34"/>
        <v>1178098</v>
      </c>
      <c r="L101" s="45">
        <f t="shared" si="34"/>
        <v>1178098</v>
      </c>
      <c r="M101" s="45">
        <f t="shared" si="34"/>
        <v>1178098</v>
      </c>
      <c r="N101" s="45">
        <f t="shared" si="34"/>
        <v>1178098</v>
      </c>
      <c r="O101" s="45">
        <f t="shared" si="34"/>
        <v>1178098</v>
      </c>
      <c r="P101" s="39"/>
    </row>
    <row r="102" spans="1:16" s="117" customFormat="1" ht="15">
      <c r="A102" s="113" t="s">
        <v>17</v>
      </c>
      <c r="B102" s="109" t="s">
        <v>1</v>
      </c>
      <c r="C102" s="110">
        <f>'3 melléklet'!F8</f>
        <v>2731596</v>
      </c>
      <c r="D102" s="45">
        <f t="shared" si="34"/>
        <v>227633</v>
      </c>
      <c r="E102" s="45">
        <f t="shared" si="34"/>
        <v>227633</v>
      </c>
      <c r="F102" s="45">
        <f t="shared" si="34"/>
        <v>227633</v>
      </c>
      <c r="G102" s="45">
        <f t="shared" si="34"/>
        <v>227633</v>
      </c>
      <c r="H102" s="45">
        <f t="shared" si="34"/>
        <v>227633</v>
      </c>
      <c r="I102" s="45">
        <f t="shared" si="34"/>
        <v>227633</v>
      </c>
      <c r="J102" s="45">
        <f t="shared" si="34"/>
        <v>227633</v>
      </c>
      <c r="K102" s="45">
        <f t="shared" si="34"/>
        <v>227633</v>
      </c>
      <c r="L102" s="45">
        <f t="shared" si="34"/>
        <v>227633</v>
      </c>
      <c r="M102" s="45">
        <f t="shared" si="34"/>
        <v>227633</v>
      </c>
      <c r="N102" s="45">
        <f t="shared" si="34"/>
        <v>227633</v>
      </c>
      <c r="O102" s="45">
        <f t="shared" si="34"/>
        <v>227633</v>
      </c>
      <c r="P102" s="39"/>
    </row>
    <row r="103" spans="1:16" s="117" customFormat="1" ht="15">
      <c r="A103" s="113" t="s">
        <v>19</v>
      </c>
      <c r="B103" s="109" t="s">
        <v>20</v>
      </c>
      <c r="C103" s="110">
        <f>'3 melléklet'!F9</f>
        <v>24186618</v>
      </c>
      <c r="D103" s="45">
        <f t="shared" si="34"/>
        <v>2015551.5</v>
      </c>
      <c r="E103" s="45">
        <f t="shared" si="34"/>
        <v>2015551.5</v>
      </c>
      <c r="F103" s="45">
        <f t="shared" si="34"/>
        <v>2015551.5</v>
      </c>
      <c r="G103" s="45">
        <f t="shared" si="34"/>
        <v>2015551.5</v>
      </c>
      <c r="H103" s="45">
        <f t="shared" si="34"/>
        <v>2015551.5</v>
      </c>
      <c r="I103" s="45">
        <f t="shared" si="34"/>
        <v>2015551.5</v>
      </c>
      <c r="J103" s="45">
        <f t="shared" si="34"/>
        <v>2015551.5</v>
      </c>
      <c r="K103" s="45">
        <f t="shared" si="34"/>
        <v>2015551.5</v>
      </c>
      <c r="L103" s="45">
        <f t="shared" si="34"/>
        <v>2015551.5</v>
      </c>
      <c r="M103" s="45">
        <f t="shared" si="34"/>
        <v>2015551.5</v>
      </c>
      <c r="N103" s="45">
        <f t="shared" si="34"/>
        <v>2015551.5</v>
      </c>
      <c r="O103" s="45">
        <f t="shared" si="34"/>
        <v>2015551.5</v>
      </c>
      <c r="P103" s="39"/>
    </row>
    <row r="104" spans="1:16" s="117" customFormat="1" ht="15">
      <c r="A104" s="113" t="s">
        <v>22</v>
      </c>
      <c r="B104" s="109" t="s">
        <v>26</v>
      </c>
      <c r="C104" s="110">
        <f>'3 melléklet'!F10</f>
        <v>0</v>
      </c>
      <c r="D104" s="45">
        <f t="shared" si="34"/>
        <v>0</v>
      </c>
      <c r="E104" s="45">
        <f t="shared" si="34"/>
        <v>0</v>
      </c>
      <c r="F104" s="45">
        <f t="shared" si="34"/>
        <v>0</v>
      </c>
      <c r="G104" s="45">
        <f t="shared" si="34"/>
        <v>0</v>
      </c>
      <c r="H104" s="45">
        <f t="shared" si="34"/>
        <v>0</v>
      </c>
      <c r="I104" s="45">
        <f t="shared" si="34"/>
        <v>0</v>
      </c>
      <c r="J104" s="45">
        <f t="shared" si="34"/>
        <v>0</v>
      </c>
      <c r="K104" s="45">
        <f t="shared" si="34"/>
        <v>0</v>
      </c>
      <c r="L104" s="45">
        <f t="shared" si="34"/>
        <v>0</v>
      </c>
      <c r="M104" s="45">
        <f t="shared" si="34"/>
        <v>0</v>
      </c>
      <c r="N104" s="45">
        <f t="shared" si="34"/>
        <v>0</v>
      </c>
      <c r="O104" s="45">
        <f t="shared" si="34"/>
        <v>0</v>
      </c>
      <c r="P104" s="39"/>
    </row>
    <row r="105" spans="1:16" s="117" customFormat="1" ht="15">
      <c r="A105" s="113" t="s">
        <v>25</v>
      </c>
      <c r="B105" s="109" t="s">
        <v>29</v>
      </c>
      <c r="C105" s="110">
        <f>'3 melléklet'!F11</f>
        <v>0</v>
      </c>
      <c r="D105" s="45">
        <f t="shared" si="34"/>
        <v>0</v>
      </c>
      <c r="E105" s="45">
        <f t="shared" si="34"/>
        <v>0</v>
      </c>
      <c r="F105" s="45">
        <f t="shared" si="34"/>
        <v>0</v>
      </c>
      <c r="G105" s="45">
        <f t="shared" si="34"/>
        <v>0</v>
      </c>
      <c r="H105" s="45">
        <f t="shared" si="34"/>
        <v>0</v>
      </c>
      <c r="I105" s="45">
        <f t="shared" si="34"/>
        <v>0</v>
      </c>
      <c r="J105" s="45">
        <f t="shared" si="34"/>
        <v>0</v>
      </c>
      <c r="K105" s="45">
        <f t="shared" si="34"/>
        <v>0</v>
      </c>
      <c r="L105" s="45">
        <f t="shared" si="34"/>
        <v>0</v>
      </c>
      <c r="M105" s="45">
        <f t="shared" si="34"/>
        <v>0</v>
      </c>
      <c r="N105" s="45">
        <f t="shared" si="34"/>
        <v>0</v>
      </c>
      <c r="O105" s="45">
        <f t="shared" si="34"/>
        <v>0</v>
      </c>
      <c r="P105" s="39"/>
    </row>
    <row r="106" spans="1:16" s="147" customFormat="1" ht="15">
      <c r="A106" s="53" t="s">
        <v>30</v>
      </c>
      <c r="B106" s="111" t="s">
        <v>31</v>
      </c>
      <c r="C106" s="112">
        <f>'3 melléklet'!F12</f>
        <v>650000</v>
      </c>
      <c r="D106" s="41">
        <f>SUM(D107:D109)</f>
        <v>54166.666666666664</v>
      </c>
      <c r="E106" s="41">
        <f aca="true" t="shared" si="35" ref="E106:O106">SUM(E107:E109)</f>
        <v>54166.666666666664</v>
      </c>
      <c r="F106" s="41">
        <f t="shared" si="35"/>
        <v>54166.666666666664</v>
      </c>
      <c r="G106" s="41">
        <f t="shared" si="35"/>
        <v>54166.666666666664</v>
      </c>
      <c r="H106" s="41">
        <f t="shared" si="35"/>
        <v>54166.666666666664</v>
      </c>
      <c r="I106" s="41">
        <f t="shared" si="35"/>
        <v>54166.666666666664</v>
      </c>
      <c r="J106" s="41">
        <f t="shared" si="35"/>
        <v>54166.666666666664</v>
      </c>
      <c r="K106" s="41">
        <f t="shared" si="35"/>
        <v>54166.666666666664</v>
      </c>
      <c r="L106" s="41">
        <f t="shared" si="35"/>
        <v>54166.666666666664</v>
      </c>
      <c r="M106" s="41">
        <f t="shared" si="35"/>
        <v>54166.666666666664</v>
      </c>
      <c r="N106" s="41">
        <f t="shared" si="35"/>
        <v>54166.666666666664</v>
      </c>
      <c r="O106" s="41">
        <f t="shared" si="35"/>
        <v>54166.666666666664</v>
      </c>
      <c r="P106" s="39"/>
    </row>
    <row r="107" spans="1:16" s="117" customFormat="1" ht="15">
      <c r="A107" s="113" t="s">
        <v>32</v>
      </c>
      <c r="B107" s="109" t="s">
        <v>33</v>
      </c>
      <c r="C107" s="110">
        <f>'3 melléklet'!F13</f>
        <v>650000</v>
      </c>
      <c r="D107" s="45">
        <f t="shared" si="34"/>
        <v>54166.666666666664</v>
      </c>
      <c r="E107" s="45">
        <f t="shared" si="34"/>
        <v>54166.666666666664</v>
      </c>
      <c r="F107" s="45">
        <f t="shared" si="34"/>
        <v>54166.666666666664</v>
      </c>
      <c r="G107" s="45">
        <f t="shared" si="34"/>
        <v>54166.666666666664</v>
      </c>
      <c r="H107" s="45">
        <f t="shared" si="34"/>
        <v>54166.666666666664</v>
      </c>
      <c r="I107" s="45">
        <f t="shared" si="34"/>
        <v>54166.666666666664</v>
      </c>
      <c r="J107" s="45">
        <f t="shared" si="34"/>
        <v>54166.666666666664</v>
      </c>
      <c r="K107" s="45">
        <f t="shared" si="34"/>
        <v>54166.666666666664</v>
      </c>
      <c r="L107" s="45">
        <f t="shared" si="34"/>
        <v>54166.666666666664</v>
      </c>
      <c r="M107" s="45">
        <f t="shared" si="34"/>
        <v>54166.666666666664</v>
      </c>
      <c r="N107" s="45">
        <f t="shared" si="34"/>
        <v>54166.666666666664</v>
      </c>
      <c r="O107" s="45">
        <f t="shared" si="34"/>
        <v>54166.666666666664</v>
      </c>
      <c r="P107" s="39"/>
    </row>
    <row r="108" spans="1:16" s="117" customFormat="1" ht="15">
      <c r="A108" s="113" t="s">
        <v>35</v>
      </c>
      <c r="B108" s="109" t="s">
        <v>36</v>
      </c>
      <c r="C108" s="110">
        <f>'3 melléklet'!F14</f>
        <v>0</v>
      </c>
      <c r="D108" s="45">
        <f t="shared" si="34"/>
        <v>0</v>
      </c>
      <c r="E108" s="45">
        <f t="shared" si="34"/>
        <v>0</v>
      </c>
      <c r="F108" s="45">
        <f t="shared" si="34"/>
        <v>0</v>
      </c>
      <c r="G108" s="45">
        <f t="shared" si="34"/>
        <v>0</v>
      </c>
      <c r="H108" s="45">
        <f t="shared" si="34"/>
        <v>0</v>
      </c>
      <c r="I108" s="45">
        <f t="shared" si="34"/>
        <v>0</v>
      </c>
      <c r="J108" s="45">
        <f t="shared" si="34"/>
        <v>0</v>
      </c>
      <c r="K108" s="45">
        <f t="shared" si="34"/>
        <v>0</v>
      </c>
      <c r="L108" s="45">
        <f t="shared" si="34"/>
        <v>0</v>
      </c>
      <c r="M108" s="45">
        <f t="shared" si="34"/>
        <v>0</v>
      </c>
      <c r="N108" s="45">
        <f t="shared" si="34"/>
        <v>0</v>
      </c>
      <c r="O108" s="45">
        <f t="shared" si="34"/>
        <v>0</v>
      </c>
      <c r="P108" s="39"/>
    </row>
    <row r="109" spans="1:16" s="117" customFormat="1" ht="15">
      <c r="A109" s="113" t="s">
        <v>39</v>
      </c>
      <c r="B109" s="109" t="s">
        <v>40</v>
      </c>
      <c r="C109" s="110">
        <f>'3 melléklet'!F15</f>
        <v>0</v>
      </c>
      <c r="D109" s="45">
        <f t="shared" si="34"/>
        <v>0</v>
      </c>
      <c r="E109" s="45">
        <f t="shared" si="34"/>
        <v>0</v>
      </c>
      <c r="F109" s="45">
        <f t="shared" si="34"/>
        <v>0</v>
      </c>
      <c r="G109" s="45">
        <f t="shared" si="34"/>
        <v>0</v>
      </c>
      <c r="H109" s="45">
        <f t="shared" si="34"/>
        <v>0</v>
      </c>
      <c r="I109" s="45">
        <f t="shared" si="34"/>
        <v>0</v>
      </c>
      <c r="J109" s="45">
        <f t="shared" si="34"/>
        <v>0</v>
      </c>
      <c r="K109" s="45">
        <f t="shared" si="34"/>
        <v>0</v>
      </c>
      <c r="L109" s="45">
        <f t="shared" si="34"/>
        <v>0</v>
      </c>
      <c r="M109" s="45">
        <f t="shared" si="34"/>
        <v>0</v>
      </c>
      <c r="N109" s="45">
        <f t="shared" si="34"/>
        <v>0</v>
      </c>
      <c r="O109" s="45">
        <f t="shared" si="34"/>
        <v>0</v>
      </c>
      <c r="P109" s="39"/>
    </row>
    <row r="110" spans="1:16" s="147" customFormat="1" ht="15">
      <c r="A110" s="53" t="s">
        <v>42</v>
      </c>
      <c r="B110" s="111" t="s">
        <v>43</v>
      </c>
      <c r="C110" s="112">
        <f>'3 melléklet'!F16</f>
        <v>0</v>
      </c>
      <c r="D110" s="41">
        <f t="shared" si="34"/>
        <v>0</v>
      </c>
      <c r="E110" s="41">
        <f t="shared" si="34"/>
        <v>0</v>
      </c>
      <c r="F110" s="41">
        <f t="shared" si="34"/>
        <v>0</v>
      </c>
      <c r="G110" s="41">
        <f t="shared" si="34"/>
        <v>0</v>
      </c>
      <c r="H110" s="41">
        <f t="shared" si="34"/>
        <v>0</v>
      </c>
      <c r="I110" s="41">
        <f t="shared" si="34"/>
        <v>0</v>
      </c>
      <c r="J110" s="41">
        <f t="shared" si="34"/>
        <v>0</v>
      </c>
      <c r="K110" s="41">
        <f t="shared" si="34"/>
        <v>0</v>
      </c>
      <c r="L110" s="41">
        <f t="shared" si="34"/>
        <v>0</v>
      </c>
      <c r="M110" s="41">
        <f t="shared" si="34"/>
        <v>0</v>
      </c>
      <c r="N110" s="41">
        <f t="shared" si="34"/>
        <v>0</v>
      </c>
      <c r="O110" s="41">
        <f t="shared" si="34"/>
        <v>0</v>
      </c>
      <c r="P110" s="39"/>
    </row>
    <row r="111" spans="1:16" s="117" customFormat="1" ht="15">
      <c r="A111" s="122"/>
      <c r="B111" s="111"/>
      <c r="C111" s="112"/>
      <c r="D111" s="45"/>
      <c r="E111" s="45"/>
      <c r="F111" s="45"/>
      <c r="G111" s="45"/>
      <c r="H111" s="45"/>
      <c r="I111" s="45"/>
      <c r="J111" s="45"/>
      <c r="K111" s="45"/>
      <c r="L111" s="45"/>
      <c r="M111" s="45"/>
      <c r="N111" s="45"/>
      <c r="O111" s="45"/>
      <c r="P111" s="39"/>
    </row>
    <row r="112" spans="1:16" s="147" customFormat="1" ht="15">
      <c r="A112" s="114"/>
      <c r="B112" s="111" t="s">
        <v>65</v>
      </c>
      <c r="C112" s="112">
        <f>C110+C106+C100</f>
        <v>41705390</v>
      </c>
      <c r="D112" s="41">
        <f>D100+D106+D110</f>
        <v>3475449.1666666665</v>
      </c>
      <c r="E112" s="41">
        <f aca="true" t="shared" si="36" ref="E112:O112">E100+E106+E110</f>
        <v>3475449.1666666665</v>
      </c>
      <c r="F112" s="41">
        <f t="shared" si="36"/>
        <v>3475449.1666666665</v>
      </c>
      <c r="G112" s="41">
        <f t="shared" si="36"/>
        <v>3475449.1666666665</v>
      </c>
      <c r="H112" s="41">
        <f t="shared" si="36"/>
        <v>3475449.1666666665</v>
      </c>
      <c r="I112" s="41">
        <f t="shared" si="36"/>
        <v>3475449.1666666665</v>
      </c>
      <c r="J112" s="41">
        <f t="shared" si="36"/>
        <v>3475449.1666666665</v>
      </c>
      <c r="K112" s="41">
        <f t="shared" si="36"/>
        <v>3475449.1666666665</v>
      </c>
      <c r="L112" s="41">
        <f t="shared" si="36"/>
        <v>3475449.1666666665</v>
      </c>
      <c r="M112" s="41">
        <f t="shared" si="36"/>
        <v>3475449.1666666665</v>
      </c>
      <c r="N112" s="41">
        <f t="shared" si="36"/>
        <v>3475449.1666666665</v>
      </c>
      <c r="O112" s="41">
        <f t="shared" si="36"/>
        <v>3475449.1666666665</v>
      </c>
      <c r="P112" s="39"/>
    </row>
  </sheetData>
  <sheetProtection/>
  <mergeCells count="4">
    <mergeCell ref="B1:O1"/>
    <mergeCell ref="B3:O3"/>
    <mergeCell ref="A50:N50"/>
    <mergeCell ref="A82:N8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71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11"/>
  <sheetViews>
    <sheetView view="pageBreakPreview" zoomScaleSheetLayoutView="100" workbookViewId="0" topLeftCell="A1">
      <selection activeCell="B3" sqref="B3:F3"/>
    </sheetView>
  </sheetViews>
  <sheetFormatPr defaultColWidth="9.140625" defaultRowHeight="15"/>
  <cols>
    <col min="1" max="1" width="3.00390625" style="0" customWidth="1"/>
    <col min="2" max="2" width="46.8515625" style="0" customWidth="1"/>
    <col min="3" max="3" width="14.00390625" style="48" customWidth="1"/>
    <col min="4" max="4" width="3.140625" style="0" customWidth="1"/>
    <col min="5" max="5" width="42.7109375" style="0" customWidth="1"/>
    <col min="6" max="6" width="14.57421875" style="48" customWidth="1"/>
    <col min="8" max="8" width="11.140625" style="0" bestFit="1" customWidth="1"/>
  </cols>
  <sheetData>
    <row r="1" spans="1:6" ht="15">
      <c r="A1" s="185" t="s">
        <v>271</v>
      </c>
      <c r="B1" s="185"/>
      <c r="C1" s="185"/>
      <c r="D1" s="185"/>
      <c r="E1" s="185"/>
      <c r="F1" s="185"/>
    </row>
    <row r="3" spans="2:6" ht="28.5" customHeight="1">
      <c r="B3" s="175" t="s">
        <v>232</v>
      </c>
      <c r="C3" s="175"/>
      <c r="D3" s="175"/>
      <c r="E3" s="175"/>
      <c r="F3" s="175"/>
    </row>
    <row r="4" spans="2:6" ht="10.5" customHeight="1">
      <c r="B4" s="49"/>
      <c r="C4" s="49"/>
      <c r="D4" s="49"/>
      <c r="E4" s="49"/>
      <c r="F4" s="49"/>
    </row>
    <row r="5" spans="2:6" ht="15">
      <c r="B5" s="50" t="s">
        <v>78</v>
      </c>
      <c r="C5" s="4"/>
      <c r="D5" s="51"/>
      <c r="E5" s="51"/>
      <c r="F5" s="4" t="s">
        <v>9</v>
      </c>
    </row>
    <row r="6" spans="1:6" s="55" customFormat="1" ht="42.75" customHeight="1">
      <c r="A6" s="52"/>
      <c r="B6" s="53" t="s">
        <v>79</v>
      </c>
      <c r="C6" s="11" t="s">
        <v>6</v>
      </c>
      <c r="D6" s="54"/>
      <c r="E6" s="53" t="s">
        <v>80</v>
      </c>
      <c r="F6" s="11" t="s">
        <v>6</v>
      </c>
    </row>
    <row r="7" spans="1:6" ht="19.5" customHeight="1">
      <c r="A7" s="14" t="s">
        <v>10</v>
      </c>
      <c r="B7" s="15" t="s">
        <v>11</v>
      </c>
      <c r="C7" s="16">
        <f>C8+C14+C15+C16+C17+C18</f>
        <v>115974996</v>
      </c>
      <c r="D7" s="9" t="s">
        <v>10</v>
      </c>
      <c r="E7" s="15" t="s">
        <v>12</v>
      </c>
      <c r="F7" s="16">
        <f>SUM(F8:F13)</f>
        <v>77039026.6</v>
      </c>
    </row>
    <row r="8" spans="1:6" ht="19.5" customHeight="1">
      <c r="A8" s="17" t="s">
        <v>13</v>
      </c>
      <c r="B8" s="18" t="s">
        <v>14</v>
      </c>
      <c r="C8" s="19">
        <f>SUM(C9:C12)</f>
        <v>71112163</v>
      </c>
      <c r="D8" s="20" t="s">
        <v>13</v>
      </c>
      <c r="E8" s="21" t="s">
        <v>15</v>
      </c>
      <c r="F8" s="19">
        <f>'1 melléklet'!F7-F36-F61</f>
        <v>37008013</v>
      </c>
    </row>
    <row r="9" spans="1:6" ht="24" customHeight="1">
      <c r="A9" s="17"/>
      <c r="B9" s="21" t="s">
        <v>16</v>
      </c>
      <c r="C9" s="19">
        <f>'1 melléklet'!C8-C37-C63</f>
        <v>17894493</v>
      </c>
      <c r="D9" s="20" t="s">
        <v>17</v>
      </c>
      <c r="E9" s="21" t="s">
        <v>1</v>
      </c>
      <c r="F9" s="19">
        <f>'1 melléklet'!F8-F37-F62</f>
        <v>5555106.6</v>
      </c>
    </row>
    <row r="10" spans="1:6" ht="32.25" customHeight="1">
      <c r="A10" s="17"/>
      <c r="B10" s="21" t="s">
        <v>216</v>
      </c>
      <c r="C10" s="19">
        <f>'1 melléklet'!C9</f>
        <v>26877717</v>
      </c>
      <c r="D10" s="20" t="s">
        <v>19</v>
      </c>
      <c r="E10" s="21" t="s">
        <v>20</v>
      </c>
      <c r="F10" s="19">
        <f>'1 melléklet'!F9-F38-F63</f>
        <v>21890500</v>
      </c>
    </row>
    <row r="11" spans="1:6" ht="32.25" customHeight="1">
      <c r="A11" s="17"/>
      <c r="B11" s="21" t="s">
        <v>18</v>
      </c>
      <c r="C11" s="19">
        <f>'1 melléklet'!C10</f>
        <v>24539953</v>
      </c>
      <c r="D11" s="20" t="s">
        <v>22</v>
      </c>
      <c r="E11" s="21" t="s">
        <v>23</v>
      </c>
      <c r="F11" s="61">
        <f>'1 melléklet'!F10-F39-F65</f>
        <v>1741000</v>
      </c>
    </row>
    <row r="12" spans="1:6" ht="26.25" customHeight="1">
      <c r="A12" s="17"/>
      <c r="B12" s="21" t="s">
        <v>21</v>
      </c>
      <c r="C12" s="19">
        <f>'1 melléklet'!C11-C39-C65</f>
        <v>1800000</v>
      </c>
      <c r="D12" s="20" t="s">
        <v>25</v>
      </c>
      <c r="E12" s="21" t="s">
        <v>26</v>
      </c>
      <c r="F12" s="19">
        <f>'1 melléklet'!F11</f>
        <v>4021019</v>
      </c>
    </row>
    <row r="13" spans="1:6" ht="19.5" customHeight="1">
      <c r="A13" s="17" t="s">
        <v>17</v>
      </c>
      <c r="B13" s="21" t="s">
        <v>24</v>
      </c>
      <c r="C13" s="61">
        <f>'1 melléklet'!C12-C40-C66</f>
        <v>0</v>
      </c>
      <c r="D13" s="20" t="s">
        <v>28</v>
      </c>
      <c r="E13" s="21" t="s">
        <v>29</v>
      </c>
      <c r="F13" s="19">
        <f>'1 melléklet'!F12</f>
        <v>6823388</v>
      </c>
    </row>
    <row r="14" spans="1:6" ht="19.5" customHeight="1">
      <c r="A14" s="17" t="s">
        <v>19</v>
      </c>
      <c r="B14" s="21" t="s">
        <v>27</v>
      </c>
      <c r="C14" s="19">
        <f>'1 melléklet'!C13-C41-C67</f>
        <v>26639925</v>
      </c>
      <c r="D14" s="9" t="s">
        <v>30</v>
      </c>
      <c r="E14" s="24" t="s">
        <v>31</v>
      </c>
      <c r="F14" s="25">
        <f>SUM(F15:F17)</f>
        <v>68302252</v>
      </c>
    </row>
    <row r="15" spans="1:6" ht="19.5" customHeight="1">
      <c r="A15" s="17" t="s">
        <v>22</v>
      </c>
      <c r="B15" s="21" t="s">
        <v>4</v>
      </c>
      <c r="C15" s="19">
        <f>'1 melléklet'!C14-C42-C68</f>
        <v>13976311</v>
      </c>
      <c r="D15" s="20" t="s">
        <v>32</v>
      </c>
      <c r="E15" s="21" t="s">
        <v>33</v>
      </c>
      <c r="F15" s="19">
        <f>'1 melléklet'!F14</f>
        <v>3502252</v>
      </c>
    </row>
    <row r="16" spans="1:6" ht="19.5" customHeight="1">
      <c r="A16" s="17" t="s">
        <v>25</v>
      </c>
      <c r="B16" s="21" t="s">
        <v>3</v>
      </c>
      <c r="C16" s="19">
        <f>'1 melléklet'!C15-C43-C69</f>
        <v>4246597</v>
      </c>
      <c r="D16" s="20" t="s">
        <v>35</v>
      </c>
      <c r="E16" s="21" t="s">
        <v>36</v>
      </c>
      <c r="F16" s="19">
        <f>'1 melléklet'!F15</f>
        <v>64800000</v>
      </c>
    </row>
    <row r="17" spans="1:6" ht="19.5" customHeight="1">
      <c r="A17" s="17" t="s">
        <v>28</v>
      </c>
      <c r="B17" s="21" t="s">
        <v>34</v>
      </c>
      <c r="C17" s="61">
        <f>'1 melléklet'!C16-C44-C70</f>
        <v>0</v>
      </c>
      <c r="D17" s="20" t="s">
        <v>39</v>
      </c>
      <c r="E17" s="21" t="s">
        <v>40</v>
      </c>
      <c r="F17" s="61">
        <f>'1 melléklet'!F16-F45-F71</f>
        <v>0</v>
      </c>
    </row>
    <row r="18" spans="1:6" ht="19.5" customHeight="1">
      <c r="A18" s="17" t="s">
        <v>37</v>
      </c>
      <c r="B18" s="21" t="s">
        <v>38</v>
      </c>
      <c r="C18" s="61">
        <f>'1 melléklet'!C17-C45-C71</f>
        <v>0</v>
      </c>
      <c r="D18" s="9" t="s">
        <v>42</v>
      </c>
      <c r="E18" s="24" t="s">
        <v>43</v>
      </c>
      <c r="F18" s="25">
        <f>SUM(F19:F23)</f>
        <v>47529325</v>
      </c>
    </row>
    <row r="19" spans="1:6" ht="19.5" customHeight="1">
      <c r="A19" s="14" t="s">
        <v>30</v>
      </c>
      <c r="B19" s="24" t="s">
        <v>41</v>
      </c>
      <c r="C19" s="62">
        <f>SUM(C20:C24)</f>
        <v>54000000</v>
      </c>
      <c r="D19" s="20" t="s">
        <v>45</v>
      </c>
      <c r="E19" s="21" t="s">
        <v>46</v>
      </c>
      <c r="F19" s="22">
        <f>'1 melléklet'!F18</f>
        <v>0</v>
      </c>
    </row>
    <row r="20" spans="1:6" ht="19.5" customHeight="1">
      <c r="A20" s="17" t="s">
        <v>32</v>
      </c>
      <c r="B20" s="21" t="s">
        <v>44</v>
      </c>
      <c r="C20" s="61">
        <f>'1 melléklet'!C19-C47-C73</f>
        <v>0</v>
      </c>
      <c r="D20" s="20" t="s">
        <v>48</v>
      </c>
      <c r="E20" s="21" t="s">
        <v>49</v>
      </c>
      <c r="F20" s="22">
        <f>'1 melléklet'!F19</f>
        <v>2381017</v>
      </c>
    </row>
    <row r="21" spans="1:6" ht="25.5">
      <c r="A21" s="17" t="s">
        <v>35</v>
      </c>
      <c r="B21" s="21" t="s">
        <v>47</v>
      </c>
      <c r="C21" s="61">
        <f>'1 melléklet'!C20-C48-C74</f>
        <v>54000000</v>
      </c>
      <c r="D21" s="20" t="s">
        <v>51</v>
      </c>
      <c r="E21" s="21" t="s">
        <v>222</v>
      </c>
      <c r="F21" s="22">
        <f>'1 melléklet'!F20</f>
        <v>44828308</v>
      </c>
    </row>
    <row r="22" spans="1:6" ht="25.5">
      <c r="A22" s="17" t="s">
        <v>39</v>
      </c>
      <c r="B22" s="21" t="s">
        <v>50</v>
      </c>
      <c r="C22" s="61">
        <f>'1 melléklet'!C21-C49-C75</f>
        <v>0</v>
      </c>
      <c r="D22" s="20" t="s">
        <v>55</v>
      </c>
      <c r="E22" s="21" t="s">
        <v>52</v>
      </c>
      <c r="F22" s="22">
        <f>'1 melléklet'!F21</f>
        <v>0</v>
      </c>
    </row>
    <row r="23" spans="1:6" s="55" customFormat="1" ht="25.5">
      <c r="A23" s="17" t="s">
        <v>53</v>
      </c>
      <c r="B23" s="21" t="s">
        <v>84</v>
      </c>
      <c r="C23" s="61">
        <f>'1 melléklet'!C22-C50-C76</f>
        <v>0</v>
      </c>
      <c r="D23" s="20" t="s">
        <v>221</v>
      </c>
      <c r="E23" s="21" t="s">
        <v>223</v>
      </c>
      <c r="F23" s="22">
        <f>'1 melléklet'!F22</f>
        <v>320000</v>
      </c>
    </row>
    <row r="24" spans="1:6" ht="19.5" customHeight="1">
      <c r="A24" s="17" t="s">
        <v>57</v>
      </c>
      <c r="B24" s="21" t="s">
        <v>58</v>
      </c>
      <c r="C24" s="61">
        <f>'1 melléklet'!C23-C51-C77</f>
        <v>0</v>
      </c>
      <c r="D24" s="20"/>
      <c r="E24" s="24"/>
      <c r="F24" s="25"/>
    </row>
    <row r="25" spans="1:6" ht="19.5" customHeight="1">
      <c r="A25" s="9" t="s">
        <v>42</v>
      </c>
      <c r="B25" s="24" t="s">
        <v>59</v>
      </c>
      <c r="C25" s="25">
        <f>SUM(C26:C30)</f>
        <v>19280703</v>
      </c>
      <c r="D25" s="85"/>
      <c r="E25" s="85"/>
      <c r="F25" s="123"/>
    </row>
    <row r="26" spans="1:6" ht="25.5" customHeight="1">
      <c r="A26" s="20" t="s">
        <v>45</v>
      </c>
      <c r="B26" s="21" t="s">
        <v>60</v>
      </c>
      <c r="C26" s="61">
        <f>'1 melléklet'!C25-C53-C79</f>
        <v>19280703</v>
      </c>
      <c r="D26" s="27"/>
      <c r="E26" s="24"/>
      <c r="F26" s="25"/>
    </row>
    <row r="27" spans="1:6" ht="19.5" customHeight="1">
      <c r="A27" s="20" t="s">
        <v>48</v>
      </c>
      <c r="B27" s="28" t="s">
        <v>61</v>
      </c>
      <c r="C27" s="61">
        <f>'1 melléklet'!C26-C54-C80</f>
        <v>0</v>
      </c>
      <c r="D27" s="27"/>
      <c r="E27" s="28"/>
      <c r="F27" s="28"/>
    </row>
    <row r="28" spans="1:6" ht="19.5" customHeight="1">
      <c r="A28" s="20" t="s">
        <v>51</v>
      </c>
      <c r="B28" s="28" t="s">
        <v>62</v>
      </c>
      <c r="C28" s="61">
        <f>'1 melléklet'!C27-C55-C81</f>
        <v>0</v>
      </c>
      <c r="D28" s="27"/>
      <c r="E28" s="28"/>
      <c r="F28" s="28"/>
    </row>
    <row r="29" spans="1:6" ht="19.5" customHeight="1">
      <c r="A29" s="29" t="s">
        <v>55</v>
      </c>
      <c r="B29" s="21" t="s">
        <v>63</v>
      </c>
      <c r="C29" s="61">
        <f>'1 melléklet'!C28-C56-C82</f>
        <v>0</v>
      </c>
      <c r="D29" s="30"/>
      <c r="E29" s="24"/>
      <c r="F29" s="25"/>
    </row>
    <row r="30" spans="1:6" ht="19.5" customHeight="1">
      <c r="A30" s="29" t="s">
        <v>221</v>
      </c>
      <c r="B30" s="21" t="s">
        <v>225</v>
      </c>
      <c r="C30" s="61">
        <v>0</v>
      </c>
      <c r="D30" s="30"/>
      <c r="E30" s="24"/>
      <c r="F30" s="25"/>
    </row>
    <row r="31" spans="1:6" ht="15">
      <c r="A31" s="31"/>
      <c r="B31" s="24" t="s">
        <v>64</v>
      </c>
      <c r="C31" s="25">
        <f>C25+C19+C7</f>
        <v>189255699</v>
      </c>
      <c r="D31" s="29"/>
      <c r="E31" s="24" t="s">
        <v>65</v>
      </c>
      <c r="F31" s="25">
        <f>F18+F14+F7</f>
        <v>192870603.6</v>
      </c>
    </row>
    <row r="32" spans="1:6" ht="15">
      <c r="A32" s="56"/>
      <c r="B32" s="57"/>
      <c r="C32" s="58"/>
      <c r="D32" s="59"/>
      <c r="E32" s="57"/>
      <c r="F32" s="58"/>
    </row>
    <row r="33" ht="15">
      <c r="B33" s="60" t="s">
        <v>81</v>
      </c>
    </row>
    <row r="34" spans="1:7" ht="15">
      <c r="A34" s="52"/>
      <c r="B34" s="53" t="s">
        <v>79</v>
      </c>
      <c r="C34" s="11" t="s">
        <v>6</v>
      </c>
      <c r="D34" s="54"/>
      <c r="E34" s="53" t="s">
        <v>80</v>
      </c>
      <c r="F34" s="11" t="s">
        <v>6</v>
      </c>
      <c r="G34" s="55"/>
    </row>
    <row r="35" spans="1:6" ht="15">
      <c r="A35" s="14" t="s">
        <v>10</v>
      </c>
      <c r="B35" s="15" t="s">
        <v>11</v>
      </c>
      <c r="C35" s="25">
        <f>C36+C41+C42+C43+C44+C45</f>
        <v>13145697</v>
      </c>
      <c r="D35" s="9" t="s">
        <v>10</v>
      </c>
      <c r="E35" s="15" t="s">
        <v>12</v>
      </c>
      <c r="F35" s="25">
        <f>SUM(F36:F41)</f>
        <v>9530792.4</v>
      </c>
    </row>
    <row r="36" spans="1:6" ht="15">
      <c r="A36" s="17" t="s">
        <v>13</v>
      </c>
      <c r="B36" s="18" t="s">
        <v>14</v>
      </c>
      <c r="C36" s="22">
        <f>SUM(C37:C39)</f>
        <v>0</v>
      </c>
      <c r="D36" s="20" t="s">
        <v>13</v>
      </c>
      <c r="E36" s="21" t="s">
        <v>15</v>
      </c>
      <c r="F36" s="22">
        <f>1608750+180500</f>
        <v>1789250</v>
      </c>
    </row>
    <row r="37" spans="1:6" ht="25.5">
      <c r="A37" s="17"/>
      <c r="B37" s="21" t="s">
        <v>16</v>
      </c>
      <c r="C37" s="22">
        <v>0</v>
      </c>
      <c r="D37" s="20" t="s">
        <v>17</v>
      </c>
      <c r="E37" s="21" t="s">
        <v>1</v>
      </c>
      <c r="F37" s="22">
        <f>313706+0.4*'3 melléklet'!F8+35198</f>
        <v>1441542.4000000001</v>
      </c>
    </row>
    <row r="38" spans="1:6" ht="25.5">
      <c r="A38" s="17"/>
      <c r="B38" s="21" t="s">
        <v>18</v>
      </c>
      <c r="C38" s="22">
        <v>0</v>
      </c>
      <c r="D38" s="20" t="s">
        <v>19</v>
      </c>
      <c r="E38" s="21" t="s">
        <v>20</v>
      </c>
      <c r="F38" s="22">
        <f>segédlet_önkormányzat!F19+segédlet_önkormányzat!F9+segédlet_önkormányzat!F17+segédlet_önkormányzat!F22*0.2</f>
        <v>6300000</v>
      </c>
    </row>
    <row r="39" spans="1:6" ht="25.5">
      <c r="A39" s="17"/>
      <c r="B39" s="21" t="s">
        <v>21</v>
      </c>
      <c r="C39" s="22">
        <v>0</v>
      </c>
      <c r="D39" s="20" t="s">
        <v>22</v>
      </c>
      <c r="E39" s="21" t="s">
        <v>23</v>
      </c>
      <c r="F39" s="22">
        <v>0</v>
      </c>
    </row>
    <row r="40" spans="1:6" ht="15">
      <c r="A40" s="17" t="s">
        <v>17</v>
      </c>
      <c r="B40" s="21" t="s">
        <v>24</v>
      </c>
      <c r="C40" s="22">
        <v>0</v>
      </c>
      <c r="D40" s="20" t="s">
        <v>25</v>
      </c>
      <c r="E40" s="21" t="s">
        <v>26</v>
      </c>
      <c r="F40" s="22">
        <v>0</v>
      </c>
    </row>
    <row r="41" spans="1:6" ht="25.5">
      <c r="A41" s="17" t="s">
        <v>19</v>
      </c>
      <c r="B41" s="21" t="s">
        <v>27</v>
      </c>
      <c r="C41" s="22">
        <v>0</v>
      </c>
      <c r="D41" s="20" t="s">
        <v>28</v>
      </c>
      <c r="E41" s="21" t="s">
        <v>29</v>
      </c>
      <c r="F41" s="22">
        <v>0</v>
      </c>
    </row>
    <row r="42" spans="1:6" ht="15">
      <c r="A42" s="17" t="s">
        <v>22</v>
      </c>
      <c r="B42" s="21" t="s">
        <v>4</v>
      </c>
      <c r="C42" s="22">
        <v>0</v>
      </c>
      <c r="D42" s="9" t="s">
        <v>30</v>
      </c>
      <c r="E42" s="24" t="s">
        <v>31</v>
      </c>
      <c r="F42" s="25">
        <f>SUM(F43:F45)</f>
        <v>260000</v>
      </c>
    </row>
    <row r="43" spans="1:6" ht="15">
      <c r="A43" s="17" t="s">
        <v>25</v>
      </c>
      <c r="B43" s="21" t="s">
        <v>3</v>
      </c>
      <c r="C43" s="22">
        <f>segédlet_önkormányzat!B21+segédlet_önkormányzat!B22+segédlet_önkormányzat!B29</f>
        <v>13145697</v>
      </c>
      <c r="D43" s="20" t="s">
        <v>32</v>
      </c>
      <c r="E43" s="21" t="s">
        <v>33</v>
      </c>
      <c r="F43" s="22">
        <v>260000</v>
      </c>
    </row>
    <row r="44" spans="1:6" ht="15">
      <c r="A44" s="17" t="s">
        <v>28</v>
      </c>
      <c r="B44" s="21" t="s">
        <v>34</v>
      </c>
      <c r="C44" s="22">
        <v>0</v>
      </c>
      <c r="D44" s="20" t="s">
        <v>35</v>
      </c>
      <c r="E44" s="21" t="s">
        <v>36</v>
      </c>
      <c r="F44" s="22">
        <v>0</v>
      </c>
    </row>
    <row r="45" spans="1:6" ht="15">
      <c r="A45" s="17" t="s">
        <v>37</v>
      </c>
      <c r="B45" s="21" t="s">
        <v>38</v>
      </c>
      <c r="C45" s="22">
        <v>0</v>
      </c>
      <c r="D45" s="20" t="s">
        <v>39</v>
      </c>
      <c r="E45" s="21" t="s">
        <v>40</v>
      </c>
      <c r="F45" s="22">
        <v>0</v>
      </c>
    </row>
    <row r="46" spans="1:6" ht="15">
      <c r="A46" s="14" t="s">
        <v>30</v>
      </c>
      <c r="B46" s="24" t="s">
        <v>41</v>
      </c>
      <c r="C46" s="25">
        <f>C47+C48+C49+C50+C51</f>
        <v>0</v>
      </c>
      <c r="D46" s="9" t="s">
        <v>42</v>
      </c>
      <c r="E46" s="24" t="s">
        <v>43</v>
      </c>
      <c r="F46" s="25">
        <f>SUM(F47:F50)</f>
        <v>0</v>
      </c>
    </row>
    <row r="47" spans="1:6" ht="15">
      <c r="A47" s="17" t="s">
        <v>32</v>
      </c>
      <c r="B47" s="21" t="s">
        <v>44</v>
      </c>
      <c r="C47" s="22">
        <v>0</v>
      </c>
      <c r="D47" s="20" t="s">
        <v>45</v>
      </c>
      <c r="E47" s="21" t="s">
        <v>46</v>
      </c>
      <c r="F47" s="22">
        <v>0</v>
      </c>
    </row>
    <row r="48" spans="1:6" ht="25.5">
      <c r="A48" s="17" t="s">
        <v>35</v>
      </c>
      <c r="B48" s="21" t="s">
        <v>47</v>
      </c>
      <c r="C48" s="22">
        <v>0</v>
      </c>
      <c r="D48" s="20" t="s">
        <v>48</v>
      </c>
      <c r="E48" s="21" t="s">
        <v>49</v>
      </c>
      <c r="F48" s="22">
        <v>0</v>
      </c>
    </row>
    <row r="49" spans="1:6" ht="15">
      <c r="A49" s="17" t="s">
        <v>39</v>
      </c>
      <c r="B49" s="21" t="s">
        <v>50</v>
      </c>
      <c r="C49" s="22">
        <v>0</v>
      </c>
      <c r="D49" s="20" t="s">
        <v>51</v>
      </c>
      <c r="E49" s="21" t="s">
        <v>222</v>
      </c>
      <c r="F49" s="22">
        <v>0</v>
      </c>
    </row>
    <row r="50" spans="1:6" ht="25.5">
      <c r="A50" s="17" t="s">
        <v>53</v>
      </c>
      <c r="B50" s="21" t="s">
        <v>84</v>
      </c>
      <c r="C50" s="22">
        <v>0</v>
      </c>
      <c r="D50" s="20" t="s">
        <v>55</v>
      </c>
      <c r="E50" s="21" t="s">
        <v>52</v>
      </c>
      <c r="F50" s="22">
        <v>0</v>
      </c>
    </row>
    <row r="51" spans="1:6" ht="15">
      <c r="A51" s="17" t="s">
        <v>57</v>
      </c>
      <c r="B51" s="21" t="s">
        <v>58</v>
      </c>
      <c r="C51" s="22">
        <v>0</v>
      </c>
      <c r="D51" s="20" t="s">
        <v>221</v>
      </c>
      <c r="E51" s="21" t="s">
        <v>223</v>
      </c>
      <c r="F51" s="22">
        <v>0</v>
      </c>
    </row>
    <row r="52" spans="1:6" ht="15">
      <c r="A52" s="9" t="s">
        <v>42</v>
      </c>
      <c r="B52" s="24" t="s">
        <v>59</v>
      </c>
      <c r="C52" s="25">
        <f>SUM(C53:C56)</f>
        <v>0</v>
      </c>
      <c r="D52" s="20"/>
      <c r="E52" s="24"/>
      <c r="F52" s="25"/>
    </row>
    <row r="53" spans="1:6" ht="15">
      <c r="A53" s="20" t="s">
        <v>45</v>
      </c>
      <c r="B53" s="21" t="s">
        <v>60</v>
      </c>
      <c r="C53" s="22">
        <v>0</v>
      </c>
      <c r="D53" s="27"/>
      <c r="E53" s="24"/>
      <c r="F53" s="25"/>
    </row>
    <row r="54" spans="1:6" ht="15">
      <c r="A54" s="20" t="s">
        <v>48</v>
      </c>
      <c r="B54" s="28" t="s">
        <v>61</v>
      </c>
      <c r="C54" s="22">
        <v>0</v>
      </c>
      <c r="D54" s="27"/>
      <c r="E54" s="28"/>
      <c r="F54" s="28"/>
    </row>
    <row r="55" spans="1:6" ht="15">
      <c r="A55" s="20" t="s">
        <v>51</v>
      </c>
      <c r="B55" s="28" t="s">
        <v>62</v>
      </c>
      <c r="C55" s="22">
        <v>0</v>
      </c>
      <c r="D55" s="27"/>
      <c r="E55" s="28"/>
      <c r="F55" s="28"/>
    </row>
    <row r="56" spans="1:6" ht="15">
      <c r="A56" s="29" t="s">
        <v>55</v>
      </c>
      <c r="B56" s="21" t="s">
        <v>63</v>
      </c>
      <c r="C56" s="22">
        <v>0</v>
      </c>
      <c r="D56" s="30"/>
      <c r="E56" s="24"/>
      <c r="F56" s="25"/>
    </row>
    <row r="57" spans="1:6" ht="15">
      <c r="A57" s="31"/>
      <c r="B57" s="24" t="s">
        <v>64</v>
      </c>
      <c r="C57" s="25">
        <f>C52+C46+C35</f>
        <v>13145697</v>
      </c>
      <c r="D57" s="29"/>
      <c r="E57" s="24" t="s">
        <v>65</v>
      </c>
      <c r="F57" s="25">
        <f>F46+F42+F35</f>
        <v>9790792.4</v>
      </c>
    </row>
    <row r="59" ht="15">
      <c r="B59" s="60" t="s">
        <v>82</v>
      </c>
    </row>
    <row r="60" spans="1:7" ht="15">
      <c r="A60" s="52"/>
      <c r="B60" s="53" t="s">
        <v>79</v>
      </c>
      <c r="C60" s="11" t="s">
        <v>6</v>
      </c>
      <c r="D60" s="54"/>
      <c r="E60" s="53" t="s">
        <v>80</v>
      </c>
      <c r="F60" s="11" t="s">
        <v>6</v>
      </c>
      <c r="G60" s="55"/>
    </row>
    <row r="61" spans="1:6" ht="15">
      <c r="A61" s="14" t="s">
        <v>10</v>
      </c>
      <c r="B61" s="15" t="s">
        <v>11</v>
      </c>
      <c r="C61" s="22">
        <f>C62+C67+C68+C69+C70+C71</f>
        <v>0</v>
      </c>
      <c r="D61" s="9" t="s">
        <v>10</v>
      </c>
      <c r="E61" s="15" t="s">
        <v>12</v>
      </c>
      <c r="F61" s="22">
        <f>SUM(F62:F67)</f>
        <v>0</v>
      </c>
    </row>
    <row r="62" spans="1:6" ht="15">
      <c r="A62" s="17" t="s">
        <v>13</v>
      </c>
      <c r="B62" s="18" t="s">
        <v>14</v>
      </c>
      <c r="C62" s="22">
        <f>SUM(C63:C65)</f>
        <v>0</v>
      </c>
      <c r="D62" s="20" t="s">
        <v>13</v>
      </c>
      <c r="E62" s="21" t="s">
        <v>15</v>
      </c>
      <c r="F62" s="22">
        <v>0</v>
      </c>
    </row>
    <row r="63" spans="1:6" ht="25.5">
      <c r="A63" s="17"/>
      <c r="B63" s="21" t="s">
        <v>16</v>
      </c>
      <c r="C63" s="22">
        <v>0</v>
      </c>
      <c r="D63" s="20" t="s">
        <v>17</v>
      </c>
      <c r="E63" s="21" t="s">
        <v>1</v>
      </c>
      <c r="F63" s="22">
        <v>0</v>
      </c>
    </row>
    <row r="64" spans="1:6" ht="25.5">
      <c r="A64" s="17"/>
      <c r="B64" s="21" t="s">
        <v>18</v>
      </c>
      <c r="C64" s="22">
        <v>0</v>
      </c>
      <c r="D64" s="20" t="s">
        <v>19</v>
      </c>
      <c r="E64" s="21" t="s">
        <v>20</v>
      </c>
      <c r="F64" s="22">
        <v>0</v>
      </c>
    </row>
    <row r="65" spans="1:6" ht="25.5">
      <c r="A65" s="17"/>
      <c r="B65" s="21" t="s">
        <v>21</v>
      </c>
      <c r="C65" s="22">
        <v>0</v>
      </c>
      <c r="D65" s="20" t="s">
        <v>22</v>
      </c>
      <c r="E65" s="21" t="s">
        <v>23</v>
      </c>
      <c r="F65" s="22">
        <v>0</v>
      </c>
    </row>
    <row r="66" spans="1:6" ht="15">
      <c r="A66" s="17" t="s">
        <v>17</v>
      </c>
      <c r="B66" s="21" t="s">
        <v>24</v>
      </c>
      <c r="C66" s="22">
        <v>0</v>
      </c>
      <c r="D66" s="20" t="s">
        <v>25</v>
      </c>
      <c r="E66" s="21" t="s">
        <v>26</v>
      </c>
      <c r="F66" s="22">
        <v>0</v>
      </c>
    </row>
    <row r="67" spans="1:6" ht="25.5">
      <c r="A67" s="17" t="s">
        <v>19</v>
      </c>
      <c r="B67" s="21" t="s">
        <v>27</v>
      </c>
      <c r="C67" s="22">
        <v>0</v>
      </c>
      <c r="D67" s="20" t="s">
        <v>28</v>
      </c>
      <c r="E67" s="21" t="s">
        <v>29</v>
      </c>
      <c r="F67" s="22">
        <v>0</v>
      </c>
    </row>
    <row r="68" spans="1:6" ht="15">
      <c r="A68" s="17" t="s">
        <v>22</v>
      </c>
      <c r="B68" s="21" t="s">
        <v>4</v>
      </c>
      <c r="C68" s="22">
        <v>0</v>
      </c>
      <c r="D68" s="9" t="s">
        <v>30</v>
      </c>
      <c r="E68" s="24" t="s">
        <v>31</v>
      </c>
      <c r="F68" s="25">
        <f>SUM(F69:F71)</f>
        <v>0</v>
      </c>
    </row>
    <row r="69" spans="1:6" ht="15">
      <c r="A69" s="17" t="s">
        <v>25</v>
      </c>
      <c r="B69" s="21" t="s">
        <v>3</v>
      </c>
      <c r="C69" s="22">
        <v>0</v>
      </c>
      <c r="D69" s="20" t="s">
        <v>32</v>
      </c>
      <c r="E69" s="21" t="s">
        <v>33</v>
      </c>
      <c r="F69" s="22">
        <v>0</v>
      </c>
    </row>
    <row r="70" spans="1:6" ht="15">
      <c r="A70" s="17" t="s">
        <v>28</v>
      </c>
      <c r="B70" s="21" t="s">
        <v>34</v>
      </c>
      <c r="C70" s="22">
        <v>0</v>
      </c>
      <c r="D70" s="20" t="s">
        <v>35</v>
      </c>
      <c r="E70" s="21" t="s">
        <v>36</v>
      </c>
      <c r="F70" s="22">
        <v>0</v>
      </c>
    </row>
    <row r="71" spans="1:6" ht="15">
      <c r="A71" s="17" t="s">
        <v>37</v>
      </c>
      <c r="B71" s="21" t="s">
        <v>38</v>
      </c>
      <c r="C71" s="22">
        <v>0</v>
      </c>
      <c r="D71" s="20" t="s">
        <v>39</v>
      </c>
      <c r="E71" s="21" t="s">
        <v>40</v>
      </c>
      <c r="F71" s="22">
        <v>0</v>
      </c>
    </row>
    <row r="72" spans="1:6" ht="15">
      <c r="A72" s="14" t="s">
        <v>30</v>
      </c>
      <c r="B72" s="24" t="s">
        <v>41</v>
      </c>
      <c r="C72" s="25">
        <f>C73+C74+C75+C76+C77</f>
        <v>0</v>
      </c>
      <c r="D72" s="9" t="s">
        <v>42</v>
      </c>
      <c r="E72" s="24" t="s">
        <v>43</v>
      </c>
      <c r="F72" s="25">
        <f>SUM(F73:F76)</f>
        <v>0</v>
      </c>
    </row>
    <row r="73" spans="1:6" ht="15">
      <c r="A73" s="17" t="s">
        <v>32</v>
      </c>
      <c r="B73" s="21" t="s">
        <v>44</v>
      </c>
      <c r="C73" s="22">
        <v>0</v>
      </c>
      <c r="D73" s="20" t="s">
        <v>45</v>
      </c>
      <c r="E73" s="21" t="s">
        <v>46</v>
      </c>
      <c r="F73" s="22">
        <v>0</v>
      </c>
    </row>
    <row r="74" spans="1:6" ht="25.5">
      <c r="A74" s="17" t="s">
        <v>35</v>
      </c>
      <c r="B74" s="21" t="s">
        <v>47</v>
      </c>
      <c r="C74" s="22">
        <v>0</v>
      </c>
      <c r="D74" s="20" t="s">
        <v>48</v>
      </c>
      <c r="E74" s="21" t="s">
        <v>49</v>
      </c>
      <c r="F74" s="22">
        <v>0</v>
      </c>
    </row>
    <row r="75" spans="1:6" ht="15">
      <c r="A75" s="17" t="s">
        <v>39</v>
      </c>
      <c r="B75" s="21" t="s">
        <v>50</v>
      </c>
      <c r="C75" s="22">
        <v>0</v>
      </c>
      <c r="D75" s="20" t="s">
        <v>51</v>
      </c>
      <c r="E75" s="21" t="s">
        <v>222</v>
      </c>
      <c r="F75" s="22">
        <v>0</v>
      </c>
    </row>
    <row r="76" spans="1:6" ht="25.5">
      <c r="A76" s="17" t="s">
        <v>53</v>
      </c>
      <c r="B76" s="21" t="s">
        <v>54</v>
      </c>
      <c r="C76" s="22">
        <v>0</v>
      </c>
      <c r="D76" s="20" t="s">
        <v>55</v>
      </c>
      <c r="E76" s="21" t="s">
        <v>52</v>
      </c>
      <c r="F76" s="22">
        <v>0</v>
      </c>
    </row>
    <row r="77" spans="1:6" ht="15">
      <c r="A77" s="17" t="s">
        <v>57</v>
      </c>
      <c r="B77" s="21" t="s">
        <v>58</v>
      </c>
      <c r="C77" s="22">
        <v>0</v>
      </c>
      <c r="D77" s="20" t="s">
        <v>221</v>
      </c>
      <c r="E77" s="21" t="s">
        <v>223</v>
      </c>
      <c r="F77" s="22">
        <v>0</v>
      </c>
    </row>
    <row r="78" spans="1:6" ht="15">
      <c r="A78" s="9" t="s">
        <v>42</v>
      </c>
      <c r="B78" s="24" t="s">
        <v>59</v>
      </c>
      <c r="C78" s="25">
        <f>SUM(C79:C82)</f>
        <v>0</v>
      </c>
      <c r="D78" s="20"/>
      <c r="E78" s="24"/>
      <c r="F78" s="25"/>
    </row>
    <row r="79" spans="1:6" ht="15">
      <c r="A79" s="20" t="s">
        <v>45</v>
      </c>
      <c r="B79" s="21" t="s">
        <v>60</v>
      </c>
      <c r="C79" s="22">
        <v>0</v>
      </c>
      <c r="D79" s="27"/>
      <c r="E79" s="24"/>
      <c r="F79" s="25"/>
    </row>
    <row r="80" spans="1:6" ht="15">
      <c r="A80" s="20" t="s">
        <v>48</v>
      </c>
      <c r="B80" s="28" t="s">
        <v>61</v>
      </c>
      <c r="C80" s="22">
        <v>0</v>
      </c>
      <c r="D80" s="27"/>
      <c r="E80" s="28"/>
      <c r="F80" s="28"/>
    </row>
    <row r="81" spans="1:6" ht="15">
      <c r="A81" s="20" t="s">
        <v>51</v>
      </c>
      <c r="B81" s="28" t="s">
        <v>62</v>
      </c>
      <c r="C81" s="22">
        <v>0</v>
      </c>
      <c r="D81" s="27"/>
      <c r="E81" s="28"/>
      <c r="F81" s="28"/>
    </row>
    <row r="82" spans="1:6" ht="15">
      <c r="A82" s="29" t="s">
        <v>55</v>
      </c>
      <c r="B82" s="21" t="s">
        <v>63</v>
      </c>
      <c r="C82" s="22">
        <v>0</v>
      </c>
      <c r="D82" s="30"/>
      <c r="E82" s="24"/>
      <c r="F82" s="25"/>
    </row>
    <row r="83" spans="1:6" ht="15">
      <c r="A83" s="31"/>
      <c r="B83" s="24" t="s">
        <v>64</v>
      </c>
      <c r="C83" s="25">
        <f>C78+C72+C61</f>
        <v>0</v>
      </c>
      <c r="D83" s="29"/>
      <c r="E83" s="24" t="s">
        <v>65</v>
      </c>
      <c r="F83" s="25">
        <f>F72+F68+F61</f>
        <v>0</v>
      </c>
    </row>
    <row r="85" ht="15">
      <c r="B85" s="60" t="s">
        <v>83</v>
      </c>
    </row>
    <row r="86" spans="1:7" ht="15">
      <c r="A86" s="52"/>
      <c r="B86" s="53" t="s">
        <v>79</v>
      </c>
      <c r="C86" s="11" t="s">
        <v>6</v>
      </c>
      <c r="D86" s="54"/>
      <c r="E86" s="53" t="s">
        <v>80</v>
      </c>
      <c r="F86" s="11" t="s">
        <v>6</v>
      </c>
      <c r="G86" s="55"/>
    </row>
    <row r="87" spans="1:6" ht="15">
      <c r="A87" s="14" t="s">
        <v>10</v>
      </c>
      <c r="B87" s="15" t="s">
        <v>11</v>
      </c>
      <c r="C87" s="16">
        <f>C88+C94+C95+C96+C97+C98</f>
        <v>129120693</v>
      </c>
      <c r="D87" s="9" t="s">
        <v>10</v>
      </c>
      <c r="E87" s="15" t="s">
        <v>12</v>
      </c>
      <c r="F87" s="16">
        <f>SUM(F88:F93)</f>
        <v>86569819</v>
      </c>
    </row>
    <row r="88" spans="1:6" ht="15">
      <c r="A88" s="17" t="s">
        <v>13</v>
      </c>
      <c r="B88" s="18" t="s">
        <v>14</v>
      </c>
      <c r="C88" s="22">
        <f>SUM(C89:C92)</f>
        <v>71112163</v>
      </c>
      <c r="D88" s="20" t="s">
        <v>13</v>
      </c>
      <c r="E88" s="21" t="s">
        <v>15</v>
      </c>
      <c r="F88" s="22">
        <f>'1 melléklet'!F7</f>
        <v>38797263</v>
      </c>
    </row>
    <row r="89" spans="1:6" ht="25.5">
      <c r="A89" s="17"/>
      <c r="B89" s="21" t="s">
        <v>16</v>
      </c>
      <c r="C89" s="22">
        <f>'1 melléklet'!C8</f>
        <v>17894493</v>
      </c>
      <c r="D89" s="20" t="s">
        <v>17</v>
      </c>
      <c r="E89" s="21" t="s">
        <v>1</v>
      </c>
      <c r="F89" s="22">
        <f>'1 melléklet'!F8</f>
        <v>6996649</v>
      </c>
    </row>
    <row r="90" spans="1:6" ht="25.5">
      <c r="A90" s="17"/>
      <c r="B90" s="21" t="s">
        <v>216</v>
      </c>
      <c r="C90" s="22">
        <f>'1 melléklet'!C9</f>
        <v>26877717</v>
      </c>
      <c r="D90" s="20" t="s">
        <v>19</v>
      </c>
      <c r="E90" s="21" t="s">
        <v>20</v>
      </c>
      <c r="F90" s="22">
        <f>'1 melléklet'!F9</f>
        <v>28190500</v>
      </c>
    </row>
    <row r="91" spans="1:6" ht="25.5">
      <c r="A91" s="17"/>
      <c r="B91" s="21" t="s">
        <v>18</v>
      </c>
      <c r="C91" s="22">
        <f>'1 melléklet'!C10</f>
        <v>24539953</v>
      </c>
      <c r="D91" s="20" t="s">
        <v>22</v>
      </c>
      <c r="E91" s="21" t="s">
        <v>23</v>
      </c>
      <c r="F91" s="22">
        <f>'1 melléklet'!F10</f>
        <v>1741000</v>
      </c>
    </row>
    <row r="92" spans="1:6" ht="25.5">
      <c r="A92" s="17"/>
      <c r="B92" s="21" t="s">
        <v>21</v>
      </c>
      <c r="C92" s="22">
        <f>'1 melléklet'!C11</f>
        <v>1800000</v>
      </c>
      <c r="D92" s="20" t="s">
        <v>25</v>
      </c>
      <c r="E92" s="21" t="s">
        <v>26</v>
      </c>
      <c r="F92" s="22">
        <f>'1 melléklet'!F11</f>
        <v>4021019</v>
      </c>
    </row>
    <row r="93" spans="1:6" ht="15">
      <c r="A93" s="17" t="s">
        <v>17</v>
      </c>
      <c r="B93" s="21" t="s">
        <v>24</v>
      </c>
      <c r="C93" s="22">
        <f>'1 melléklet'!C12</f>
        <v>0</v>
      </c>
      <c r="D93" s="20" t="s">
        <v>28</v>
      </c>
      <c r="E93" s="21" t="s">
        <v>29</v>
      </c>
      <c r="F93" s="22">
        <f>'1 melléklet'!F12</f>
        <v>6823388</v>
      </c>
    </row>
    <row r="94" spans="1:6" ht="25.5">
      <c r="A94" s="17" t="s">
        <v>19</v>
      </c>
      <c r="B94" s="21" t="s">
        <v>27</v>
      </c>
      <c r="C94" s="22">
        <f>'1 melléklet'!C13</f>
        <v>26639925</v>
      </c>
      <c r="D94" s="9" t="s">
        <v>30</v>
      </c>
      <c r="E94" s="24" t="s">
        <v>31</v>
      </c>
      <c r="F94" s="25">
        <f>SUM(F95:F97)</f>
        <v>68302252</v>
      </c>
    </row>
    <row r="95" spans="1:6" ht="15">
      <c r="A95" s="17" t="s">
        <v>22</v>
      </c>
      <c r="B95" s="21" t="s">
        <v>4</v>
      </c>
      <c r="C95" s="22">
        <f>'1 melléklet'!C14</f>
        <v>13976311</v>
      </c>
      <c r="D95" s="20" t="s">
        <v>32</v>
      </c>
      <c r="E95" s="21" t="s">
        <v>33</v>
      </c>
      <c r="F95" s="22">
        <f>'1 melléklet'!F14</f>
        <v>3502252</v>
      </c>
    </row>
    <row r="96" spans="1:6" ht="15">
      <c r="A96" s="17" t="s">
        <v>25</v>
      </c>
      <c r="B96" s="21" t="s">
        <v>3</v>
      </c>
      <c r="C96" s="22">
        <f>'1 melléklet'!C15</f>
        <v>17392294</v>
      </c>
      <c r="D96" s="20" t="s">
        <v>35</v>
      </c>
      <c r="E96" s="21" t="s">
        <v>36</v>
      </c>
      <c r="F96" s="22">
        <f>'1 melléklet'!F15</f>
        <v>64800000</v>
      </c>
    </row>
    <row r="97" spans="1:6" ht="15">
      <c r="A97" s="17" t="s">
        <v>28</v>
      </c>
      <c r="B97" s="21" t="s">
        <v>34</v>
      </c>
      <c r="C97" s="22">
        <f>'1 melléklet'!C16</f>
        <v>0</v>
      </c>
      <c r="D97" s="20" t="s">
        <v>39</v>
      </c>
      <c r="E97" s="21" t="s">
        <v>40</v>
      </c>
      <c r="F97" s="22">
        <f>'1 melléklet'!F16</f>
        <v>0</v>
      </c>
    </row>
    <row r="98" spans="1:6" ht="15">
      <c r="A98" s="17" t="s">
        <v>37</v>
      </c>
      <c r="B98" s="21" t="s">
        <v>38</v>
      </c>
      <c r="C98" s="22">
        <f>'1 melléklet'!C17</f>
        <v>0</v>
      </c>
      <c r="D98" s="9" t="s">
        <v>42</v>
      </c>
      <c r="E98" s="24" t="s">
        <v>43</v>
      </c>
      <c r="F98" s="25">
        <f>SUM(F99:F103)</f>
        <v>47529325</v>
      </c>
    </row>
    <row r="99" spans="1:6" ht="15">
      <c r="A99" s="14" t="s">
        <v>30</v>
      </c>
      <c r="B99" s="24" t="s">
        <v>41</v>
      </c>
      <c r="C99" s="25">
        <f>C100+C101+C102+C103+C104</f>
        <v>54000000</v>
      </c>
      <c r="D99" s="20" t="s">
        <v>45</v>
      </c>
      <c r="E99" s="21" t="s">
        <v>46</v>
      </c>
      <c r="F99" s="22">
        <f>'1 melléklet'!F18</f>
        <v>0</v>
      </c>
    </row>
    <row r="100" spans="1:6" ht="25.5">
      <c r="A100" s="17" t="s">
        <v>32</v>
      </c>
      <c r="B100" s="21" t="s">
        <v>44</v>
      </c>
      <c r="C100" s="22">
        <f>'1 melléklet'!C19</f>
        <v>0</v>
      </c>
      <c r="D100" s="20" t="s">
        <v>48</v>
      </c>
      <c r="E100" s="26" t="s">
        <v>49</v>
      </c>
      <c r="F100" s="22">
        <f>'1 melléklet'!F19</f>
        <v>2381017</v>
      </c>
    </row>
    <row r="101" spans="1:6" ht="25.5">
      <c r="A101" s="17" t="s">
        <v>35</v>
      </c>
      <c r="B101" s="21" t="s">
        <v>47</v>
      </c>
      <c r="C101" s="22">
        <f>'1 melléklet'!C20</f>
        <v>54000000</v>
      </c>
      <c r="D101" s="20" t="s">
        <v>51</v>
      </c>
      <c r="E101" s="21" t="s">
        <v>52</v>
      </c>
      <c r="F101" s="22">
        <f>'1 melléklet'!F20</f>
        <v>44828308</v>
      </c>
    </row>
    <row r="102" spans="1:6" ht="15">
      <c r="A102" s="17" t="s">
        <v>39</v>
      </c>
      <c r="B102" s="21" t="s">
        <v>50</v>
      </c>
      <c r="C102" s="22">
        <f>'1 melléklet'!C21</f>
        <v>0</v>
      </c>
      <c r="D102" s="20" t="s">
        <v>55</v>
      </c>
      <c r="E102" s="21" t="s">
        <v>56</v>
      </c>
      <c r="F102" s="22">
        <f>'1 melléklet'!F21</f>
        <v>0</v>
      </c>
    </row>
    <row r="103" spans="1:6" ht="25.5">
      <c r="A103" s="17" t="s">
        <v>53</v>
      </c>
      <c r="B103" s="21" t="s">
        <v>84</v>
      </c>
      <c r="C103" s="22">
        <f>'1 melléklet'!C22</f>
        <v>0</v>
      </c>
      <c r="D103" s="20" t="s">
        <v>221</v>
      </c>
      <c r="E103" s="21" t="s">
        <v>223</v>
      </c>
      <c r="F103" s="22">
        <f>'1 melléklet'!F22</f>
        <v>320000</v>
      </c>
    </row>
    <row r="104" spans="1:6" ht="15">
      <c r="A104" s="17" t="s">
        <v>57</v>
      </c>
      <c r="B104" s="21" t="s">
        <v>58</v>
      </c>
      <c r="C104" s="22">
        <f>'1 melléklet'!C23</f>
        <v>0</v>
      </c>
      <c r="D104" s="9"/>
      <c r="E104" s="24"/>
      <c r="F104" s="22"/>
    </row>
    <row r="105" spans="1:6" ht="15">
      <c r="A105" s="9" t="s">
        <v>42</v>
      </c>
      <c r="B105" s="24" t="s">
        <v>59</v>
      </c>
      <c r="C105" s="25">
        <f>SUM(C106:C110)</f>
        <v>19280703</v>
      </c>
      <c r="D105" s="20"/>
      <c r="E105" s="24"/>
      <c r="F105" s="25"/>
    </row>
    <row r="106" spans="1:6" ht="15">
      <c r="A106" s="20" t="s">
        <v>45</v>
      </c>
      <c r="B106" s="21" t="s">
        <v>60</v>
      </c>
      <c r="C106" s="19">
        <f>'1 melléklet'!C25</f>
        <v>19280703</v>
      </c>
      <c r="D106" s="27"/>
      <c r="E106" s="24"/>
      <c r="F106" s="25"/>
    </row>
    <row r="107" spans="1:6" ht="15">
      <c r="A107" s="20" t="s">
        <v>48</v>
      </c>
      <c r="B107" s="28" t="s">
        <v>61</v>
      </c>
      <c r="C107" s="22">
        <f>'1 melléklet'!C26</f>
        <v>0</v>
      </c>
      <c r="D107" s="27"/>
      <c r="E107" s="28"/>
      <c r="F107" s="28"/>
    </row>
    <row r="108" spans="1:6" ht="15">
      <c r="A108" s="20" t="s">
        <v>51</v>
      </c>
      <c r="B108" s="28" t="s">
        <v>62</v>
      </c>
      <c r="C108" s="22">
        <f>'1 melléklet'!C27</f>
        <v>0</v>
      </c>
      <c r="D108" s="27"/>
      <c r="E108" s="28"/>
      <c r="F108" s="28"/>
    </row>
    <row r="109" spans="1:6" ht="15">
      <c r="A109" s="29" t="s">
        <v>55</v>
      </c>
      <c r="B109" s="21" t="s">
        <v>63</v>
      </c>
      <c r="C109" s="22">
        <f>'1 melléklet'!C28</f>
        <v>0</v>
      </c>
      <c r="D109" s="30"/>
      <c r="E109" s="24"/>
      <c r="F109" s="25"/>
    </row>
    <row r="110" spans="1:6" ht="15">
      <c r="A110" s="29" t="s">
        <v>221</v>
      </c>
      <c r="B110" s="21" t="s">
        <v>225</v>
      </c>
      <c r="C110" s="22">
        <v>0</v>
      </c>
      <c r="D110" s="30"/>
      <c r="E110" s="24"/>
      <c r="F110" s="25"/>
    </row>
    <row r="111" spans="1:6" ht="15">
      <c r="A111" s="31"/>
      <c r="B111" s="24" t="s">
        <v>64</v>
      </c>
      <c r="C111" s="25">
        <f>C105+C99+C87</f>
        <v>202401396</v>
      </c>
      <c r="D111" s="29"/>
      <c r="E111" s="24" t="s">
        <v>65</v>
      </c>
      <c r="F111" s="25">
        <f>F98+F94+F87</f>
        <v>202401396</v>
      </c>
    </row>
  </sheetData>
  <sheetProtection/>
  <mergeCells count="2">
    <mergeCell ref="B3:F3"/>
    <mergeCell ref="A1:F1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portrait" paperSize="9" scale="69" r:id="rId1"/>
  <rowBreaks count="1" manualBreakCount="1">
    <brk id="5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</dc:creator>
  <cp:keywords/>
  <dc:description/>
  <cp:lastModifiedBy>User</cp:lastModifiedBy>
  <cp:lastPrinted>2019-02-12T13:23:08Z</cp:lastPrinted>
  <dcterms:created xsi:type="dcterms:W3CDTF">2017-01-29T17:19:47Z</dcterms:created>
  <dcterms:modified xsi:type="dcterms:W3CDTF">2019-02-21T09:48:15Z</dcterms:modified>
  <cp:category/>
  <cp:version/>
  <cp:contentType/>
  <cp:contentStatus/>
</cp:coreProperties>
</file>