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 activeTab="2"/>
  </bookViews>
  <sheets>
    <sheet name="Védőnői szolgálat" sheetId="21" r:id="rId1"/>
    <sheet name="Költségvetés 2015" sheetId="20" r:id="rId2"/>
    <sheet name="KTV 2015 testületi" sheetId="22" r:id="rId3"/>
  </sheets>
  <definedNames>
    <definedName name="_xlnm.Print_Area" localSheetId="2">'KTV 2015 testületi'!$A$1:$C$383</definedName>
  </definedNames>
  <calcPr calcId="124519"/>
</workbook>
</file>

<file path=xl/calcChain.xml><?xml version="1.0" encoding="utf-8"?>
<calcChain xmlns="http://schemas.openxmlformats.org/spreadsheetml/2006/main">
  <c r="C168" i="22"/>
  <c r="C170" s="1"/>
  <c r="C363" s="1"/>
  <c r="C380"/>
  <c r="C295"/>
  <c r="C158"/>
  <c r="C374"/>
  <c r="C254"/>
  <c r="C54"/>
  <c r="C60"/>
  <c r="C57"/>
  <c r="C40"/>
  <c r="C41" s="1"/>
  <c r="F41" s="1"/>
  <c r="C35"/>
  <c r="C36" s="1"/>
  <c r="E36" s="1"/>
  <c r="C25"/>
  <c r="C366"/>
  <c r="C204"/>
  <c r="C21"/>
  <c r="C278"/>
  <c r="C279" s="1"/>
  <c r="F279" s="1"/>
  <c r="C262"/>
  <c r="C263" s="1"/>
  <c r="E263" s="1"/>
  <c r="C255"/>
  <c r="F255" s="1"/>
  <c r="C245"/>
  <c r="C246" s="1"/>
  <c r="F246" s="1"/>
  <c r="C236"/>
  <c r="C237" s="1"/>
  <c r="F237" s="1"/>
  <c r="C228"/>
  <c r="C229" s="1"/>
  <c r="F229" s="1"/>
  <c r="C223"/>
  <c r="E223" s="1"/>
  <c r="C215"/>
  <c r="C207"/>
  <c r="C377" s="1"/>
  <c r="C195"/>
  <c r="E195" s="1"/>
  <c r="C187"/>
  <c r="C361" s="1"/>
  <c r="C149"/>
  <c r="C150" s="1"/>
  <c r="E150" s="1"/>
  <c r="C140"/>
  <c r="C136"/>
  <c r="C125"/>
  <c r="C127" s="1"/>
  <c r="E127" s="1"/>
  <c r="C116"/>
  <c r="C117" s="1"/>
  <c r="E117" s="1"/>
  <c r="C108"/>
  <c r="C109" s="1"/>
  <c r="F109" s="1"/>
  <c r="C99"/>
  <c r="C100" s="1"/>
  <c r="F100" s="1"/>
  <c r="C92"/>
  <c r="C365" s="1"/>
  <c r="C90"/>
  <c r="C80"/>
  <c r="C81" s="1"/>
  <c r="F81" s="1"/>
  <c r="C49"/>
  <c r="C14"/>
  <c r="C27" s="1"/>
  <c r="C10"/>
  <c r="E10" s="1"/>
  <c r="C590" i="20"/>
  <c r="C588"/>
  <c r="C585"/>
  <c r="C591" s="1"/>
  <c r="C581"/>
  <c r="C576"/>
  <c r="C565"/>
  <c r="C563"/>
  <c r="C567" s="1"/>
  <c r="C532"/>
  <c r="C530"/>
  <c r="C528"/>
  <c r="C517"/>
  <c r="C515"/>
  <c r="C510"/>
  <c r="C501"/>
  <c r="C499"/>
  <c r="C497"/>
  <c r="C493"/>
  <c r="C485"/>
  <c r="C470"/>
  <c r="C468"/>
  <c r="C466"/>
  <c r="C462"/>
  <c r="C460"/>
  <c r="C451"/>
  <c r="C371"/>
  <c r="C349"/>
  <c r="C347"/>
  <c r="C345"/>
  <c r="C342"/>
  <c r="C340"/>
  <c r="C350" s="1"/>
  <c r="C332"/>
  <c r="C363"/>
  <c r="C280"/>
  <c r="C277"/>
  <c r="C274"/>
  <c r="C272"/>
  <c r="C281" s="1"/>
  <c r="C269"/>
  <c r="C265"/>
  <c r="C282" s="1"/>
  <c r="C248"/>
  <c r="C245"/>
  <c r="C242"/>
  <c r="C240"/>
  <c r="C249" s="1"/>
  <c r="C237"/>
  <c r="C233"/>
  <c r="C250" s="1"/>
  <c r="C216"/>
  <c r="C212"/>
  <c r="C209"/>
  <c r="C205"/>
  <c r="C203"/>
  <c r="C193"/>
  <c r="C165"/>
  <c r="C163"/>
  <c r="C147"/>
  <c r="C145"/>
  <c r="C148" s="1"/>
  <c r="C397"/>
  <c r="C132"/>
  <c r="C133" s="1"/>
  <c r="C111"/>
  <c r="C109"/>
  <c r="C106"/>
  <c r="C90"/>
  <c r="C88"/>
  <c r="C84"/>
  <c r="C42"/>
  <c r="C37"/>
  <c r="C27"/>
  <c r="C30"/>
  <c r="C16"/>
  <c r="C337"/>
  <c r="C80"/>
  <c r="C188" i="22" l="1"/>
  <c r="C364"/>
  <c r="C373"/>
  <c r="C381"/>
  <c r="C379"/>
  <c r="C378"/>
  <c r="C362"/>
  <c r="C61"/>
  <c r="F61" s="1"/>
  <c r="C376"/>
  <c r="F27"/>
  <c r="C367"/>
  <c r="C137"/>
  <c r="C141" s="1"/>
  <c r="F141" s="1"/>
  <c r="C267"/>
  <c r="F267" s="1"/>
  <c r="C319"/>
  <c r="C320" s="1"/>
  <c r="F320" s="1"/>
  <c r="C343"/>
  <c r="C344" s="1"/>
  <c r="F344" s="1"/>
  <c r="C355"/>
  <c r="C356" s="1"/>
  <c r="F356" s="1"/>
  <c r="C93"/>
  <c r="E93" s="1"/>
  <c r="E188"/>
  <c r="C70"/>
  <c r="C159"/>
  <c r="F159" s="1"/>
  <c r="C329"/>
  <c r="C208"/>
  <c r="C216" s="1"/>
  <c r="F216" s="1"/>
  <c r="C292"/>
  <c r="C308"/>
  <c r="C309" s="1"/>
  <c r="F309" s="1"/>
  <c r="C518" i="20"/>
  <c r="C533"/>
  <c r="C502"/>
  <c r="C213"/>
  <c r="C166"/>
  <c r="C112"/>
  <c r="C291"/>
  <c r="C304"/>
  <c r="C313"/>
  <c r="C312"/>
  <c r="C436"/>
  <c r="C446"/>
  <c r="C353"/>
  <c r="C512"/>
  <c r="C534"/>
  <c r="C296" i="22" l="1"/>
  <c r="F296" s="1"/>
  <c r="C375"/>
  <c r="C382" s="1"/>
  <c r="C333"/>
  <c r="F333" s="1"/>
  <c r="C368"/>
  <c r="C71"/>
  <c r="F71" s="1"/>
  <c r="E357"/>
  <c r="C305" i="20"/>
  <c r="D281"/>
  <c r="D269"/>
  <c r="D263"/>
  <c r="D257"/>
  <c r="D258" s="1"/>
  <c r="C257"/>
  <c r="C258" s="1"/>
  <c r="D249"/>
  <c r="D237"/>
  <c r="D225"/>
  <c r="D226" s="1"/>
  <c r="C225"/>
  <c r="C226" s="1"/>
  <c r="C19"/>
  <c r="C20" s="1"/>
  <c r="C384" i="22" l="1"/>
  <c r="F357"/>
  <c r="E358" s="1"/>
  <c r="D233" i="20"/>
  <c r="D265"/>
  <c r="D282" s="1"/>
  <c r="D250"/>
  <c r="C12"/>
  <c r="C13" s="1"/>
  <c r="C53"/>
  <c r="C437"/>
  <c r="D74"/>
  <c r="D112"/>
  <c r="D113" s="1"/>
  <c r="C113"/>
  <c r="D542"/>
  <c r="D543" s="1"/>
  <c r="C542"/>
  <c r="C543" s="1"/>
  <c r="D533"/>
  <c r="D436"/>
  <c r="D437" s="1"/>
  <c r="D600"/>
  <c r="D604"/>
  <c r="D581"/>
  <c r="D591"/>
  <c r="D567"/>
  <c r="D568" s="1"/>
  <c r="D547"/>
  <c r="D550"/>
  <c r="D530"/>
  <c r="D518"/>
  <c r="D512"/>
  <c r="D510"/>
  <c r="D502"/>
  <c r="D500"/>
  <c r="D490"/>
  <c r="D479"/>
  <c r="D471"/>
  <c r="D456"/>
  <c r="D423"/>
  <c r="D421"/>
  <c r="D417"/>
  <c r="D418" s="1"/>
  <c r="D407"/>
  <c r="D408" s="1"/>
  <c r="D397"/>
  <c r="D398" s="1"/>
  <c r="D385"/>
  <c r="D377"/>
  <c r="D378" s="1"/>
  <c r="D371"/>
  <c r="D372" s="1"/>
  <c r="D353"/>
  <c r="D350"/>
  <c r="D337"/>
  <c r="D324"/>
  <c r="D325" s="1"/>
  <c r="D316"/>
  <c r="D317" s="1"/>
  <c r="D313"/>
  <c r="D312"/>
  <c r="D300"/>
  <c r="D304" s="1"/>
  <c r="D602" s="1"/>
  <c r="D296"/>
  <c r="D290"/>
  <c r="D198"/>
  <c r="D183"/>
  <c r="D186" s="1"/>
  <c r="D174"/>
  <c r="D175" s="1"/>
  <c r="D166"/>
  <c r="D167" s="1"/>
  <c r="D154"/>
  <c r="D155" s="1"/>
  <c r="D133"/>
  <c r="D121"/>
  <c r="D122" s="1"/>
  <c r="D98"/>
  <c r="D80"/>
  <c r="D69"/>
  <c r="D61"/>
  <c r="D619" s="1"/>
  <c r="D53"/>
  <c r="D43"/>
  <c r="D24"/>
  <c r="D19"/>
  <c r="D13"/>
  <c r="B43" i="21"/>
  <c r="B33"/>
  <c r="B30"/>
  <c r="B21"/>
  <c r="B16"/>
  <c r="B12"/>
  <c r="B17"/>
  <c r="B34" s="1"/>
  <c r="B44" s="1"/>
  <c r="B7"/>
  <c r="B8"/>
  <c r="C61" i="20"/>
  <c r="C479"/>
  <c r="C480" s="1"/>
  <c r="C490"/>
  <c r="C423"/>
  <c r="C421"/>
  <c r="C417"/>
  <c r="C418" s="1"/>
  <c r="C316"/>
  <c r="C121"/>
  <c r="C122" s="1"/>
  <c r="C74"/>
  <c r="C456"/>
  <c r="C198"/>
  <c r="C217" s="1"/>
  <c r="C372"/>
  <c r="C398"/>
  <c r="C174"/>
  <c r="C175" s="1"/>
  <c r="C43"/>
  <c r="C547"/>
  <c r="C550"/>
  <c r="C407"/>
  <c r="C408" s="1"/>
  <c r="C154"/>
  <c r="C155" s="1"/>
  <c r="C568"/>
  <c r="C471"/>
  <c r="C385"/>
  <c r="C386" s="1"/>
  <c r="C377"/>
  <c r="C378" s="1"/>
  <c r="C324"/>
  <c r="C183"/>
  <c r="C186" s="1"/>
  <c r="C167"/>
  <c r="C69"/>
  <c r="C24"/>
  <c r="F384" i="22" l="1"/>
  <c r="C472" i="20"/>
  <c r="D75"/>
  <c r="D99" s="1"/>
  <c r="C592"/>
  <c r="C424"/>
  <c r="D534"/>
  <c r="C503"/>
  <c r="D614"/>
  <c r="D217"/>
  <c r="D305"/>
  <c r="D613"/>
  <c r="D616"/>
  <c r="D615"/>
  <c r="C75"/>
  <c r="C99" s="1"/>
  <c r="D424"/>
  <c r="D519"/>
  <c r="D551"/>
  <c r="D576"/>
  <c r="D592" s="1"/>
  <c r="D148"/>
  <c r="D597" s="1"/>
  <c r="D332"/>
  <c r="D354" s="1"/>
  <c r="D364" s="1"/>
  <c r="D485"/>
  <c r="D503" s="1"/>
  <c r="C62"/>
  <c r="D617"/>
  <c r="C354"/>
  <c r="C364" s="1"/>
  <c r="C551"/>
  <c r="C317"/>
  <c r="D451"/>
  <c r="D472" s="1"/>
  <c r="D480"/>
  <c r="D603" s="1"/>
  <c r="D386"/>
  <c r="C325"/>
  <c r="C519"/>
  <c r="D20"/>
  <c r="D598"/>
  <c r="D618"/>
  <c r="D611" l="1"/>
  <c r="D620" s="1"/>
  <c r="D606"/>
  <c r="D62"/>
</calcChain>
</file>

<file path=xl/sharedStrings.xml><?xml version="1.0" encoding="utf-8"?>
<sst xmlns="http://schemas.openxmlformats.org/spreadsheetml/2006/main" count="1513" uniqueCount="460">
  <si>
    <t>Bevételek összesen:</t>
  </si>
  <si>
    <t>Adatok eFt-ban</t>
  </si>
  <si>
    <t>Dologi kiadások összesen:</t>
  </si>
  <si>
    <t>Szakfeladaton kiadások összesen:</t>
  </si>
  <si>
    <t>Szakfeladaton bevételek összesen:</t>
  </si>
  <si>
    <t>Alapilletmények</t>
  </si>
  <si>
    <t>Rendszeres személyi juttatások összesen:</t>
  </si>
  <si>
    <t>Étkezési hozzájárulás</t>
  </si>
  <si>
    <t>Nem rendszeres személyi juttatások összesen:</t>
  </si>
  <si>
    <t>Külső személyi juttatások összesen:</t>
  </si>
  <si>
    <t>Személyi juttatások összesen:</t>
  </si>
  <si>
    <t>Munkaadókat terhelő járulékok összesen:</t>
  </si>
  <si>
    <t>Irodaszer, nyomtatvány</t>
  </si>
  <si>
    <t>Egyéb készletbeszerzés</t>
  </si>
  <si>
    <t>Belföldi kiküldetés</t>
  </si>
  <si>
    <t>Munkáltatót terhelő járulékok összesen:</t>
  </si>
  <si>
    <t>Hajtó és kenőanyag</t>
  </si>
  <si>
    <t>Munkaruha, védőruha</t>
  </si>
  <si>
    <t>Dologi kiadás összesen:</t>
  </si>
  <si>
    <t>Előzetesen felszámított ÁFA</t>
  </si>
  <si>
    <t>Eredeti előirányzat</t>
  </si>
  <si>
    <t>Pénzeszköz átvétel TB-től</t>
  </si>
  <si>
    <t>Egyéb munkavégzéshez kapcsolódó juttatás (Kjt)</t>
  </si>
  <si>
    <t xml:space="preserve">Egyéb készletbeszerzés </t>
  </si>
  <si>
    <t>Szakfeladaton kiadás összesen:</t>
  </si>
  <si>
    <t>Munkaadókat terhelő járulékok összesen</t>
  </si>
  <si>
    <t xml:space="preserve">Állományba nem tartozók juttatásai 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</si>
  <si>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</si>
  <si>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</si>
  <si>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</si>
  <si>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</si>
  <si>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</si>
  <si>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</si>
  <si>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Karbantart, kisjavítás</t>
  </si>
  <si>
    <t>Működési célú pénzeszköz átvétel ÁHT belül összesen</t>
  </si>
  <si>
    <t>Egyéb üzemeltetés fenntartási költség</t>
  </si>
  <si>
    <t>Vásárolt termékek és szolgáltatás ÁFA-ja</t>
  </si>
  <si>
    <t>Egyéb munkavégzéshez kapcsolódó juttatások (KJT kereset-kieg.)</t>
  </si>
  <si>
    <t>Megyei Területfejlesztési Tanács (60 Ft/fő)</t>
  </si>
  <si>
    <t>Pénzügyi Alap (30 Ft/fő)</t>
  </si>
  <si>
    <t>Polgárdi Hulladékgazdálkodási Konz. műk.ktg. (100 Ft/fő)</t>
  </si>
  <si>
    <t>Karbantartás, kisjavítás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</si>
  <si>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</si>
  <si>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</si>
  <si>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</si>
  <si>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</si>
  <si>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</si>
  <si>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Finanszírozási bevételek összesen:</t>
  </si>
  <si>
    <t>Szolgáltatás bevétel</t>
  </si>
  <si>
    <t>Szolgáltatás ÁFA-ja</t>
  </si>
  <si>
    <t>Élelmiszer</t>
  </si>
  <si>
    <t>Munka és védőruha</t>
  </si>
  <si>
    <t>Egyéb kommunikációs szolgáltatás</t>
  </si>
  <si>
    <t>Számlázott ÁFA befizetése</t>
  </si>
  <si>
    <t>Felújítási kiadások összesen:</t>
  </si>
  <si>
    <t>Vásárolt közszolgáltatás</t>
  </si>
  <si>
    <t>Könyv beszerzés</t>
  </si>
  <si>
    <t>Folyóirat előfizetés</t>
  </si>
  <si>
    <t>TB járulék (27 %)</t>
  </si>
  <si>
    <t>Könyv beszerzése</t>
  </si>
  <si>
    <t>TB. járulék (27%)</t>
  </si>
  <si>
    <t>Alapilletmények (P.L.)</t>
  </si>
  <si>
    <t xml:space="preserve">Egyéb üzemeltetési, fenntartási szolgáltatások </t>
  </si>
  <si>
    <t>Egyéb munkavégzéshez kapcsolódó juttatás (kjt2%)</t>
  </si>
  <si>
    <t>Készenléti, ügyeleti, helyettesítési díj</t>
  </si>
  <si>
    <t>Illetménypótlék (TV 15e számolva)</t>
  </si>
  <si>
    <t>TB. Járulék (27%)</t>
  </si>
  <si>
    <t>Munkaruha</t>
  </si>
  <si>
    <t>Vásárolt termék és szolgáltatás áfa</t>
  </si>
  <si>
    <t>Belföldi kiküldetés (busz, )</t>
  </si>
  <si>
    <t>Étkezési utalvány adó</t>
  </si>
  <si>
    <t>Védőnői feladatok közös finansz. összesen:</t>
  </si>
  <si>
    <t>Önkormányzat dologi kiadásai összesen:</t>
  </si>
  <si>
    <t>Gázenergia-szolgáltatás díja (6*15000)</t>
  </si>
  <si>
    <t>Beiskolázási támogatás</t>
  </si>
  <si>
    <t>Csecsemőtámogatás</t>
  </si>
  <si>
    <t>TB. járulék ( 27%)</t>
  </si>
  <si>
    <t>TB. Járulék 27 %</t>
  </si>
  <si>
    <t>Világítótestek bérleti díja</t>
  </si>
  <si>
    <t>Nemzetközi nőnap</t>
  </si>
  <si>
    <t>Pedagógusnap</t>
  </si>
  <si>
    <t>Borbála-napi gyertyagyújtás</t>
  </si>
  <si>
    <t>Idősek napi rendezvény</t>
  </si>
  <si>
    <t>Művelődési Ház</t>
  </si>
  <si>
    <t>Közterület foglalás</t>
  </si>
  <si>
    <t>Kiszámlázott termékek, szolgáltatások ÁFA</t>
  </si>
  <si>
    <t>ÁHT-n kívül tovább számlázott szolgáltatások</t>
  </si>
  <si>
    <t>ÁHt-n kívül tovább számlázott szolgáltatások ÁFA</t>
  </si>
  <si>
    <t>Fejlesztési hitel felvétele:</t>
  </si>
  <si>
    <t>Működési célú péneszközátadás összesen:</t>
  </si>
  <si>
    <t>BEVÉTELEK</t>
  </si>
  <si>
    <t>KIADÁSOK</t>
  </si>
  <si>
    <r>
      <rPr>
        <b/>
        <sz val="18"/>
        <color indexed="10"/>
        <rFont val="Cambria"/>
        <family val="1"/>
        <charset val="238"/>
      </rPr>
      <t>869041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</si>
  <si>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r>
      <rPr>
        <b/>
        <sz val="18"/>
        <color indexed="10"/>
        <rFont val="Cambria"/>
        <family val="1"/>
        <charset val="238"/>
      </rPr>
      <t>910123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Könyvtári szolgáltatások</t>
    </r>
  </si>
  <si>
    <r>
      <rPr>
        <b/>
        <sz val="18"/>
        <color indexed="10"/>
        <rFont val="Cambria"/>
        <family val="1"/>
        <charset val="238"/>
      </rPr>
      <t>852011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Általános Iskolai tanulók nappali rendszerű nevelése, oktatása (1-4)</t>
    </r>
  </si>
  <si>
    <r>
      <rPr>
        <b/>
        <sz val="18"/>
        <color indexed="10"/>
        <rFont val="Cambria"/>
        <family val="1"/>
        <charset val="238"/>
      </rPr>
      <t>841192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Kiemelt állami és önkormányzati rendezvények</t>
    </r>
  </si>
  <si>
    <r>
      <rPr>
        <b/>
        <sz val="18"/>
        <color indexed="10"/>
        <rFont val="Cambria"/>
        <family val="1"/>
        <charset val="238"/>
      </rPr>
      <t>813000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Zöldterület kezelés</t>
    </r>
  </si>
  <si>
    <t>Táppénz hozzájárulás</t>
  </si>
  <si>
    <t>Adók, díjak (felelősség biztosítás)</t>
  </si>
  <si>
    <t>Egyéb üzemeltetési, fenntartási költség (üzemorvos)</t>
  </si>
  <si>
    <t xml:space="preserve">Normatív lakásfenntartási támogatás </t>
  </si>
  <si>
    <t>Egészségügyi hozzájárulás</t>
  </si>
  <si>
    <t>ÁHT-n kívül tovább számlázott szolgáltatások bevétele</t>
  </si>
  <si>
    <t>Közalk. Egyéb jktg térítés</t>
  </si>
  <si>
    <t>OEP finanszírozási többlet (Isztimér mük kiad. Hozzájárulás 76 fő)</t>
  </si>
  <si>
    <t xml:space="preserve">Gyógyszer,  </t>
  </si>
  <si>
    <t>Víz- és csatornadíj (12*2000)</t>
  </si>
  <si>
    <t>Villamosenergia-szolgáltatás díjA (12*3000)</t>
  </si>
  <si>
    <t>OEP finanszírozási többlet (Kincsesbánya műk kiad. Hozzájárulás 99 fő) 491 e ft jár</t>
  </si>
  <si>
    <t>Kincs, Kultúra, Sport Egy támogatása (Szatzker Cs képviselői tdíj)</t>
  </si>
  <si>
    <t>Folyóirat beszerzés</t>
  </si>
  <si>
    <t>Működési célú pénzeszközátvétel elkülönített állami pénzalapoktól</t>
  </si>
  <si>
    <t xml:space="preserve">Átvett pénzeszközök összesen: </t>
  </si>
  <si>
    <t>Közfoglalkoztatottak munkabére</t>
  </si>
  <si>
    <t>TB járulék (13,5 %)</t>
  </si>
  <si>
    <t>Kisértékű tárgyi eszköz (előző évi pézmaradv. Növelt)</t>
  </si>
  <si>
    <t>Működési kiadások összesen:</t>
  </si>
  <si>
    <t>Egyéb munkavégzéshez kapcsolódó juttatás:</t>
  </si>
  <si>
    <t>TB járulék:</t>
  </si>
  <si>
    <t>Táppénz hozzájárulás:</t>
  </si>
  <si>
    <t>Eü. Hozzájárulás:</t>
  </si>
  <si>
    <t>Munkaruha:</t>
  </si>
  <si>
    <t>Egyéb készletbeszerzés:</t>
  </si>
  <si>
    <t>Egyéb üzemeltetési, fenntartási szolgáltatás:</t>
  </si>
  <si>
    <t>Európai Vidékfejlesztési Alapból nyújtott támogatás:</t>
  </si>
  <si>
    <t>Céltartalék:</t>
  </si>
  <si>
    <t>Céltartalék összesen:</t>
  </si>
  <si>
    <t>Céltartalék</t>
  </si>
  <si>
    <t>Védőnői Szolgálat 2012 évi költségvetése</t>
  </si>
  <si>
    <t>Kis értékű tárgyi eszköz beszerzése</t>
  </si>
  <si>
    <t>Magánszemélyek kommunális adója</t>
  </si>
  <si>
    <t>Egyéb készletbeszerzés (virágpalánták stb)</t>
  </si>
  <si>
    <t>Működési kamatbevétel</t>
  </si>
  <si>
    <t>MABOSZ tagdíj</t>
  </si>
  <si>
    <t>TÖOSZ tagdíj</t>
  </si>
  <si>
    <t>A BAKONYÉRT V. A. Egyesület tagdíj</t>
  </si>
  <si>
    <t>Karbantartás kisjavítás</t>
  </si>
  <si>
    <t>Étkezési hozzájárulás + egészségpénztári juttatás</t>
  </si>
  <si>
    <t>Étkezési hozzájárulás +egészségbiztosítási ell.</t>
  </si>
  <si>
    <t xml:space="preserve">Étkezési hozzájárulás + egészségpénztári ell. </t>
  </si>
  <si>
    <t xml:space="preserve">Étkezési hozzájárulás + egészségbiztosítási pénzt. jutt </t>
  </si>
  <si>
    <t>Étkezési hozzájárulás + egészgégbiztosítási pénztár</t>
  </si>
  <si>
    <t>Étkezési hozzájárulás + egészségpénztár</t>
  </si>
  <si>
    <t>Munkáltatót terhelő SZJA (telefon,cafateria)</t>
  </si>
  <si>
    <t xml:space="preserve">Karbantartás, kisjavítás </t>
  </si>
  <si>
    <t>Hóeltakarítás</t>
  </si>
  <si>
    <t>szállítási szolgáltatás</t>
  </si>
  <si>
    <t>Kiszámlázott termékek, szolgáltatások ÁFA-ja</t>
  </si>
  <si>
    <t>Rendszeres szociális segély   10%</t>
  </si>
  <si>
    <t>Foglalkoztatást hely tám    20%</t>
  </si>
  <si>
    <t>Egyéb üzemeltetési, fenntartási kiadásokRágcsálóirt,tüdőszűrő, kéményfelülvizsg.</t>
  </si>
  <si>
    <t>Egyéb önkormányzati rendezvények (Kazinczy nap, Karácsony stb)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</si>
  <si>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</si>
  <si>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</si>
  <si>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</si>
  <si>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</si>
  <si>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</si>
  <si>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</si>
  <si>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Hosszú lejáratú kölcsön törlesztése</t>
  </si>
  <si>
    <t>Kőzuzalék, egyéb kátyúzó anyag vásárlása</t>
  </si>
  <si>
    <t>Egyéb kötelező Önkormánzyati feladatok</t>
  </si>
  <si>
    <r>
      <rPr>
        <b/>
        <sz val="18"/>
        <color indexed="10"/>
        <rFont val="Cambria"/>
        <family val="1"/>
        <charset val="238"/>
      </rPr>
      <t>841908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Fejez. Általános tartalék elszámolása</t>
    </r>
  </si>
  <si>
    <r>
      <rPr>
        <b/>
        <sz val="18"/>
        <color indexed="10"/>
        <rFont val="Cambria"/>
        <family val="1"/>
        <charset val="238"/>
      </rPr>
      <t>561000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Egyéb étkeztetés</t>
    </r>
  </si>
  <si>
    <r>
      <rPr>
        <b/>
        <sz val="18"/>
        <color indexed="10"/>
        <rFont val="Cambria"/>
        <family val="1"/>
        <charset val="238"/>
      </rPr>
      <t>841901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Önkormányzatok, TKT elszámolásai</t>
    </r>
  </si>
  <si>
    <r>
      <rPr>
        <b/>
        <sz val="18"/>
        <color indexed="10"/>
        <rFont val="Cambria"/>
        <family val="1"/>
        <charset val="238"/>
      </rPr>
      <t>890301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Civil szervezetek működési támogatása</t>
    </r>
  </si>
  <si>
    <r>
      <rPr>
        <b/>
        <sz val="18"/>
        <color indexed="10"/>
        <rFont val="Cambria"/>
        <family val="1"/>
        <charset val="238"/>
      </rPr>
      <t>910501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Közművelődési tevékenység támogatása</t>
    </r>
  </si>
  <si>
    <t>Egyéb munkavégzéshez kapcsolódó juttatás (2%)</t>
  </si>
  <si>
    <t>Közalk egyéb költségtérítés (felt.pótlék)</t>
  </si>
  <si>
    <t>Részm.  Alapilletménye</t>
  </si>
  <si>
    <t>Étkezési hozzájárulás+ eü. Pénzt tám.</t>
  </si>
  <si>
    <t>Épületek felújítása</t>
  </si>
  <si>
    <t>Felújítás Áfa</t>
  </si>
  <si>
    <t xml:space="preserve">Felújítási kiadások összesen: </t>
  </si>
  <si>
    <t xml:space="preserve">Felhalmozás élú támogatás összesen: </t>
  </si>
  <si>
    <t>Egyéb üzemeltetési , fenntartási szolgáltatás</t>
  </si>
  <si>
    <t>Karbantartás, kisjavítás(felülvizsgálat)</t>
  </si>
  <si>
    <t>Villamos energia szolgáltatás(rh:1100, áram 1200)</t>
  </si>
  <si>
    <t>Pénzeszköz átvétel TB-től (10.3*12)</t>
  </si>
  <si>
    <t>Közös hivatal működési kiadásainak támogatása</t>
  </si>
  <si>
    <t>Közalk. Egyéb bér(változó)</t>
  </si>
  <si>
    <t>Kincsesbánya Önkormányzat 2014. évi bevételei</t>
  </si>
  <si>
    <t>Kincsesbánya Önkormányzat 2014. évi kiadásai</t>
  </si>
  <si>
    <t>Alcoa Önkéntes munka</t>
  </si>
  <si>
    <t>Fejlesztési kölcsön törlesztése</t>
  </si>
  <si>
    <t>Önkormányzati támogatás helyi civil szervezeteknek</t>
  </si>
  <si>
    <t>EZER-JÓ Vidékfejlesztési Egyesület</t>
  </si>
  <si>
    <t>Szociális Alapszolgáltató Központ (Mór Város)</t>
  </si>
  <si>
    <t xml:space="preserve">Móri TKT 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</si>
  <si>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</si>
  <si>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</si>
  <si>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</si>
  <si>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</si>
  <si>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Lakott külterülettel kapcsolatos feladatok támogatása</t>
  </si>
  <si>
    <t>Kincsesbánya Községi Önkormányzat 2015. évi költségvetése</t>
  </si>
  <si>
    <r>
      <t>011130</t>
    </r>
    <r>
      <rPr>
        <b/>
        <sz val="18"/>
        <rFont val="Cambria"/>
        <family val="1"/>
        <charset val="238"/>
      </rPr>
      <t xml:space="preserve"> 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Önkormányzati jogalkotás</t>
    </r>
  </si>
  <si>
    <t>Kormányzati funkció összesen:</t>
  </si>
  <si>
    <t>Alapilletmények (B.J.Mné)</t>
  </si>
  <si>
    <t>B4</t>
  </si>
  <si>
    <t>K122</t>
  </si>
  <si>
    <t>Köztisztviselők egyéb költségtérítés és hozzájárulás</t>
  </si>
  <si>
    <t>K311</t>
  </si>
  <si>
    <t>K312</t>
  </si>
  <si>
    <t>K321</t>
  </si>
  <si>
    <t>K322</t>
  </si>
  <si>
    <t>K331</t>
  </si>
  <si>
    <t>K334</t>
  </si>
  <si>
    <t>K3371</t>
  </si>
  <si>
    <t>K3379</t>
  </si>
  <si>
    <t>K351</t>
  </si>
  <si>
    <t>K341</t>
  </si>
  <si>
    <t>K32</t>
  </si>
  <si>
    <t>K31</t>
  </si>
  <si>
    <t xml:space="preserve">K336 </t>
  </si>
  <si>
    <t>Szakmai szolgáltatások</t>
  </si>
  <si>
    <t>Egyéb üzemeltetési, fenntartási kiadásokbiztosítási díjak</t>
  </si>
  <si>
    <t>K355</t>
  </si>
  <si>
    <t>Egyéb dologi kiadások</t>
  </si>
  <si>
    <t>K6</t>
  </si>
  <si>
    <t>Fejlesztési kiadások</t>
  </si>
  <si>
    <t>Fejlesztési kiadások Áfa</t>
  </si>
  <si>
    <t>Felújítási kiadások</t>
  </si>
  <si>
    <t>Felújítási kiadások Áfa</t>
  </si>
  <si>
    <t>K7</t>
  </si>
  <si>
    <t>K11</t>
  </si>
  <si>
    <t>Vásárolt temékek és szolgáltatások ÁFA-ja</t>
  </si>
  <si>
    <t>Fejlesztési kiadások összesen:</t>
  </si>
  <si>
    <t>045160                                                                                                                Közutak, hidak, alagutak üzemeltetése, fenntartása</t>
  </si>
  <si>
    <t>BURSA HUNGARICA ösztöndíj</t>
  </si>
  <si>
    <t>HPV védőoltás10 fő</t>
  </si>
  <si>
    <t>Egyéb bérleti díjak</t>
  </si>
  <si>
    <t>Lakásértékesítés</t>
  </si>
  <si>
    <t>Lakbérbevétel</t>
  </si>
  <si>
    <t>Egyéb üzemeltetési szolgáltatádsok</t>
  </si>
  <si>
    <t>Távhő szolgáltatás</t>
  </si>
  <si>
    <t>Köztemető fenntartása</t>
  </si>
  <si>
    <t>Illetménypótlék (TV 25990 számolva)</t>
  </si>
  <si>
    <t>Védőnői program</t>
  </si>
  <si>
    <t>OEP finanszírozási többlet (Isztimér mük kiad. Hozzájárulás  68  fő)</t>
  </si>
  <si>
    <t xml:space="preserve">OEP finanszírozási többlet (Kincsesbánya műk kiad.  87 fő hozzájárulás </t>
  </si>
  <si>
    <t>szociális hozzájárulási adó</t>
  </si>
  <si>
    <t>Tb járulék összesen</t>
  </si>
  <si>
    <t>Alapilletmények összesen</t>
  </si>
  <si>
    <r>
      <t xml:space="preserve">011130                                                                                                        </t>
    </r>
    <r>
      <rPr>
        <b/>
        <sz val="14"/>
        <rFont val="Cambria"/>
        <family val="1"/>
        <charset val="238"/>
        <scheme val="major"/>
      </rPr>
      <t>Támogatás célú finanszírozási műveletek</t>
    </r>
  </si>
  <si>
    <t>K121</t>
  </si>
  <si>
    <t>Választott tisztségviselők juttatásai</t>
  </si>
  <si>
    <t>K1107</t>
  </si>
  <si>
    <t>K1109</t>
  </si>
  <si>
    <t>K1</t>
  </si>
  <si>
    <t xml:space="preserve">Egészségügyi hozzájárulás </t>
  </si>
  <si>
    <t>Informatikai szolg igénybevétele</t>
  </si>
  <si>
    <t>Egyéb kommunikációs szolgáltatások teljesítése</t>
  </si>
  <si>
    <t>K333</t>
  </si>
  <si>
    <t>Egyéb bérleti és lizingdíjak</t>
  </si>
  <si>
    <t>Közüzemi díjak teljesítése</t>
  </si>
  <si>
    <t>Egyéb szolgáltatások teljesítése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</si>
  <si>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</si>
  <si>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</si>
  <si>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</si>
  <si>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</si>
  <si>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</si>
  <si>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</si>
  <si>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</si>
  <si>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Különféle befizetések és egyéb dologi kiadások</t>
  </si>
  <si>
    <t>K3</t>
  </si>
  <si>
    <t>K21</t>
  </si>
  <si>
    <t>K27</t>
  </si>
  <si>
    <t>K24</t>
  </si>
  <si>
    <t>K2</t>
  </si>
  <si>
    <t>Zengő Óvoda működési támogatása</t>
  </si>
  <si>
    <t>Orvosi ügyelet</t>
  </si>
  <si>
    <t>Gazdálkodási feladatok ellásához hozzájárulás</t>
  </si>
  <si>
    <t>belső ellenörzés, gyepmesteri tevékenység ellátásához hozzájárulás</t>
  </si>
  <si>
    <r>
      <rPr>
        <b/>
        <sz val="18"/>
        <color theme="1"/>
        <rFont val="Cambria"/>
        <family val="1"/>
        <charset val="238"/>
      </rPr>
      <t>066020</t>
    </r>
    <r>
      <rPr>
        <b/>
        <sz val="14"/>
        <color theme="1"/>
        <rFont val="Cambria"/>
        <family val="1"/>
        <charset val="238"/>
      </rPr>
      <t xml:space="preserve">                                                                                                Város- és községgazdálkodás m. n. s. szolgáltatások</t>
    </r>
  </si>
  <si>
    <t>K1101</t>
  </si>
  <si>
    <t>k11</t>
  </si>
  <si>
    <t>K1106</t>
  </si>
  <si>
    <t>K25</t>
  </si>
  <si>
    <t>Üzemeltetési anyagok beszerzése</t>
  </si>
  <si>
    <t>Készletbeszerzés</t>
  </si>
  <si>
    <t>Egyéb készletbeszerzés (szerszámok, alkatrészek)</t>
  </si>
  <si>
    <t>Közüzemi díjak</t>
  </si>
  <si>
    <t>K1104</t>
  </si>
  <si>
    <t>Készenlét, túlóra</t>
  </si>
  <si>
    <t>K337</t>
  </si>
  <si>
    <t>Szolgáltatási kiadások</t>
  </si>
  <si>
    <t xml:space="preserve">Különféle befizetséek </t>
  </si>
  <si>
    <t>Egyéb üzemeltetési, fenntartási szolgáltatások (szemétszállítás, gyepmesteri tevékenység, veszélyes fák kivágása, szállítási szolg, biztosítási díj)</t>
  </si>
  <si>
    <t>Kormányzati funkció kiadásai összesen:</t>
  </si>
  <si>
    <t>105010                                                                                                                  Aktív korúak ellátása</t>
  </si>
  <si>
    <t>K4815</t>
  </si>
  <si>
    <t>K458</t>
  </si>
  <si>
    <t>K4</t>
  </si>
  <si>
    <t>Ellátottak pénzbeli juttatásai</t>
  </si>
  <si>
    <r>
      <rPr>
        <b/>
        <sz val="18"/>
        <color indexed="10"/>
        <rFont val="Cambria"/>
        <family val="1"/>
        <charset val="238"/>
      </rPr>
      <t>107060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Egyéb szociális pénzbeli és természetbeni ellátások</t>
    </r>
  </si>
  <si>
    <t>K4824</t>
  </si>
  <si>
    <t>K4825</t>
  </si>
  <si>
    <t>K4816</t>
  </si>
  <si>
    <t>önkormányzati segélyek(települési támogatás)</t>
  </si>
  <si>
    <t>K4822</t>
  </si>
  <si>
    <t>Köztemetés</t>
  </si>
  <si>
    <t>106020                                                                                                        Lakhatással, lakásfenntartással összefüggő ellátások</t>
  </si>
  <si>
    <t>Települési támogatás</t>
  </si>
  <si>
    <t>K463</t>
  </si>
  <si>
    <t>Ellátottak pénzbeni juttatásai</t>
  </si>
  <si>
    <r>
      <rPr>
        <b/>
        <sz val="18"/>
        <color indexed="10"/>
        <rFont val="Cambria"/>
        <family val="1"/>
        <charset val="238"/>
      </rPr>
      <t>104060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Gyermekek, családok életminőségét javító ellátások</t>
    </r>
  </si>
  <si>
    <t>K4818</t>
  </si>
  <si>
    <t>13350                                                                                                                            Önkormányzati vagyonnal való gazdálkodás  elszámolásai</t>
  </si>
  <si>
    <t>Kormányzati funkció bevételei összesen:</t>
  </si>
  <si>
    <r>
      <rPr>
        <b/>
        <sz val="18"/>
        <color indexed="10"/>
        <rFont val="Cambria"/>
        <family val="1"/>
        <charset val="238"/>
      </rPr>
      <t>064010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Közvilágítás</t>
    </r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</si>
  <si>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</si>
  <si>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</si>
  <si>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</si>
  <si>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</si>
  <si>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</si>
  <si>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</si>
  <si>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</si>
  <si>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</si>
  <si>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 xml:space="preserve">Egyéb dologi kiadások </t>
  </si>
  <si>
    <t>B813</t>
  </si>
  <si>
    <t>B81</t>
  </si>
  <si>
    <t>Előző évi költségvetési maradványának génybevétele</t>
  </si>
  <si>
    <t>Belföldi finanszírozási bevételek</t>
  </si>
  <si>
    <t>B6308</t>
  </si>
  <si>
    <t>B63</t>
  </si>
  <si>
    <t>Egyéb működési célú átvett pénzeszközök</t>
  </si>
  <si>
    <t>Foglalkoztatottak személyi juttatásai</t>
  </si>
  <si>
    <t xml:space="preserve">Munkáltatót terhelő személyi jövedelemadó  </t>
  </si>
  <si>
    <t xml:space="preserve">Munkaadókat terhelő járulékok </t>
  </si>
  <si>
    <t>Informatikai szolgáltatások igénybevétele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</si>
  <si>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</si>
  <si>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</si>
  <si>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</si>
  <si>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</si>
  <si>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</si>
  <si>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</si>
  <si>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r>
      <rPr>
        <b/>
        <sz val="18"/>
        <color indexed="10"/>
        <rFont val="Cambria"/>
        <family val="1"/>
        <charset val="238"/>
      </rPr>
      <t>096010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Óvodai étkeztetés</t>
    </r>
  </si>
  <si>
    <t>K1103</t>
  </si>
  <si>
    <t>Kommunikációs szolgáltatási kiadások</t>
  </si>
  <si>
    <t>Befizetendőáltalános forgalmiadó</t>
  </si>
  <si>
    <r>
      <rPr>
        <b/>
        <sz val="18"/>
        <color indexed="10"/>
        <rFont val="Cambria"/>
        <family val="1"/>
        <charset val="238"/>
      </rPr>
      <t>096020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Iskolai étkeztetés</t>
    </r>
  </si>
  <si>
    <t>Kommunikációs szolgáltatások igénybevétele</t>
  </si>
  <si>
    <t>Befizetendő általános forgalmiadó</t>
  </si>
  <si>
    <r>
      <rPr>
        <b/>
        <sz val="18"/>
        <color indexed="10"/>
        <rFont val="Cambria"/>
        <family val="1"/>
        <charset val="238"/>
      </rPr>
      <t>900020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Finanszírozási műveletek </t>
    </r>
  </si>
  <si>
    <r>
      <rPr>
        <b/>
        <sz val="18"/>
        <color indexed="10"/>
        <rFont val="Cambria"/>
        <family val="1"/>
        <charset val="238"/>
      </rPr>
      <t>074031</t>
    </r>
    <r>
      <rPr>
        <b/>
        <sz val="14"/>
        <color indexed="10"/>
        <rFont val="Cambria"/>
        <family val="1"/>
        <charset val="238"/>
      </rPr>
      <t xml:space="preserve">                                                                                                                                          </t>
    </r>
    <r>
      <rPr>
        <b/>
        <sz val="14"/>
        <rFont val="Cambria"/>
        <family val="1"/>
        <charset val="238"/>
      </rPr>
      <t xml:space="preserve"> Család- és nővédelem, egészségügyi gondozás</t>
    </r>
  </si>
  <si>
    <t>B343</t>
  </si>
  <si>
    <t>B35107</t>
  </si>
  <si>
    <t>B355</t>
  </si>
  <si>
    <t>B354</t>
  </si>
  <si>
    <t>B11</t>
  </si>
  <si>
    <t>K91</t>
  </si>
  <si>
    <t>Belföldi finanszírozás kiadásai</t>
  </si>
  <si>
    <r>
      <rPr>
        <b/>
        <sz val="18"/>
        <color indexed="10"/>
        <rFont val="Cambria"/>
        <family val="1"/>
        <charset val="238"/>
      </rPr>
      <t>074032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Ifjúság - egészségügyi gondozás</t>
    </r>
  </si>
  <si>
    <t>B1606</t>
  </si>
  <si>
    <t>B16</t>
  </si>
  <si>
    <t>Egyéb működési célú támogatások bevételei ÁHT-n beülről</t>
  </si>
  <si>
    <t>K1113</t>
  </si>
  <si>
    <t>Kiküldetések, reklám-és propganda kiadások</t>
  </si>
  <si>
    <t>K336</t>
  </si>
  <si>
    <t>K915</t>
  </si>
  <si>
    <r>
      <rPr>
        <b/>
        <sz val="18"/>
        <color indexed="10"/>
        <rFont val="Cambria"/>
        <family val="1"/>
        <charset val="238"/>
      </rPr>
      <t>041233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FoHe támogatás , hosszabb időtartamú közfoglalkoztatás</t>
    </r>
  </si>
  <si>
    <t>K506</t>
  </si>
  <si>
    <t>K511</t>
  </si>
  <si>
    <t>Egyéb működési célú támogatások ÁHT-n kivülre</t>
  </si>
  <si>
    <t>Egyéb  szolgáltatsáok</t>
  </si>
  <si>
    <t>Munkaadót terhelő szja</t>
  </si>
  <si>
    <t>Kiküldetés kiadásai</t>
  </si>
  <si>
    <r>
      <rPr>
        <b/>
        <sz val="18"/>
        <color indexed="10"/>
        <rFont val="Cambria"/>
        <family val="1"/>
        <charset val="238"/>
      </rPr>
      <t>081091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   Közművelődési intézmények, közösségi színterek működtetése</t>
    </r>
  </si>
  <si>
    <t>B1603</t>
  </si>
  <si>
    <t>Egyéb működési célú bevételek ÁHT-n belülről</t>
  </si>
  <si>
    <t>Kiküldetések</t>
  </si>
  <si>
    <t>K11139</t>
  </si>
  <si>
    <r>
      <rPr>
        <b/>
        <sz val="18"/>
        <color indexed="10"/>
        <rFont val="Cambria"/>
        <family val="1"/>
        <charset val="238"/>
      </rPr>
      <t>091140</t>
    </r>
    <r>
      <rPr>
        <b/>
        <sz val="14"/>
        <rFont val="Cambria"/>
        <family val="1"/>
        <charset val="238"/>
      </rPr>
      <t xml:space="preserve">                                                                                                                             Óvodai nevelés, ellátás működési kiadásai</t>
    </r>
  </si>
  <si>
    <t>K50607</t>
  </si>
  <si>
    <t>Egyéb működési célú támogatások ÁHT-n belülre</t>
  </si>
  <si>
    <t>Egyéb kommunikációs szolgáltatások</t>
  </si>
  <si>
    <t>Készletbeszerzés áfa</t>
  </si>
  <si>
    <t>egyéb üzemeltetési szolgáltatások</t>
  </si>
  <si>
    <t>Munkáltatót terhelő szja</t>
  </si>
  <si>
    <t xml:space="preserve">K33 </t>
  </si>
  <si>
    <t xml:space="preserve">Külső személyi juttatások összesen </t>
  </si>
  <si>
    <t>K12</t>
  </si>
  <si>
    <t>K5</t>
  </si>
  <si>
    <t>K9</t>
  </si>
  <si>
    <t>K512</t>
  </si>
  <si>
    <t>B3</t>
  </si>
  <si>
    <t>Önkormányzat működési bevételei</t>
  </si>
  <si>
    <t>B1</t>
  </si>
  <si>
    <t>Működési támogatások ÁHT-n belülről</t>
  </si>
  <si>
    <t>B2</t>
  </si>
  <si>
    <t>Felhalmozás célú támogatások ÁHT-n belülről</t>
  </si>
  <si>
    <t>Közhatalmi bevételek</t>
  </si>
  <si>
    <t>B6</t>
  </si>
  <si>
    <t>Müködési célú átvett pénzeszközök</t>
  </si>
  <si>
    <t>B7</t>
  </si>
  <si>
    <t>Felhalmozás célú átvett pénzeszközök</t>
  </si>
  <si>
    <t>Előző évi pénzmaradvány</t>
  </si>
  <si>
    <t>Korm f.kód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</si>
  <si>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</si>
  <si>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</si>
  <si>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</si>
  <si>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</si>
  <si>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</si>
  <si>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</si>
  <si>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</si>
  <si>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</si>
  <si>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</si>
  <si>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</si>
  <si>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</si>
  <si>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</si>
  <si>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</si>
  <si>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</si>
  <si>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</si>
  <si>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</si>
  <si>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</si>
  <si>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074031 Család- és nővédelem, egészségügyi gondozás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</si>
  <si>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</si>
  <si>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</si>
  <si>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</si>
  <si>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</si>
  <si>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</si>
  <si>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</si>
  <si>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Készletbeszerzés ÁFA</t>
  </si>
  <si>
    <t>813000 Zöldterület kezelés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</si>
  <si>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</si>
  <si>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</si>
  <si>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</si>
  <si>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</si>
  <si>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</si>
  <si>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</si>
  <si>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</si>
  <si>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felújítási kiadások</t>
  </si>
  <si>
    <t>B405</t>
  </si>
  <si>
    <t>Ellátási díjak</t>
  </si>
  <si>
    <t>Gyermekétkeztetési támogatása</t>
  </si>
  <si>
    <t>2014. évi bérkompenzáció összege</t>
  </si>
  <si>
    <t>OEP finanszírozási többlet (Isztimér mük kiad. Hozzájárulás  63  fő)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</si>
  <si>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</si>
  <si>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</si>
  <si>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</si>
  <si>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K62</t>
  </si>
  <si>
    <t>galéria építése</t>
  </si>
  <si>
    <t>Galéria ÁFA</t>
  </si>
  <si>
    <t>Felújítási kiadások (járda,buszöböl)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</si>
  <si>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</si>
  <si>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</si>
  <si>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</si>
  <si>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</si>
  <si>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</si>
  <si>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052020 Szennyvíztisztítás és kezelés, elhelyezése</t>
  </si>
  <si>
    <t>900070 Fejezeti és általános tartalék elszámolása</t>
  </si>
  <si>
    <t>013360 Más szerv részére végzett egyéb szolgáltatások</t>
  </si>
  <si>
    <t>096015 Gyermekétkeztetés köznevelési intézményben</t>
  </si>
  <si>
    <t>018010 Önkormányzatok elszámolásai központi költésgvetéssel</t>
  </si>
  <si>
    <t>011220 Adó-, vám-, és jövedéki igazgatás</t>
  </si>
  <si>
    <t>082091 Közművelődési intézmények, közösségi színterek működtetése</t>
  </si>
  <si>
    <t>082044 Könyvtári szolgáltatások</t>
  </si>
  <si>
    <t>016080 Kiemelt állami és önkormányzati rendezvények</t>
  </si>
  <si>
    <t>szakfeladatos</t>
  </si>
  <si>
    <t>Adatok Ft-ban</t>
  </si>
  <si>
    <t>13. számú melléklet a 2/2016.(II.20.) önkormányzati rendelethez</t>
  </si>
</sst>
</file>

<file path=xl/styles.xml><?xml version="1.0" encoding="utf-8"?>
<styleSheet xmlns="http://schemas.openxmlformats.org/spreadsheetml/2006/main">
  <fonts count="30">
    <font>
      <sz val="10"/>
      <name val="Arial CE"/>
      <charset val="238"/>
    </font>
    <font>
      <b/>
      <sz val="14"/>
      <name val="Cambria"/>
      <family val="1"/>
      <charset val="238"/>
    </font>
    <font>
      <b/>
      <sz val="14"/>
      <color indexed="10"/>
      <name val="Cambria"/>
      <family val="1"/>
      <charset val="238"/>
    </font>
    <font>
      <b/>
      <sz val="18"/>
      <color indexed="10"/>
      <name val="Cambria"/>
      <family val="1"/>
      <charset val="238"/>
    </font>
    <font>
      <b/>
      <sz val="18"/>
      <name val="Cambria"/>
      <family val="1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4"/>
      <color theme="1"/>
      <name val="Cambria"/>
      <family val="1"/>
      <charset val="238"/>
    </font>
    <font>
      <b/>
      <sz val="18"/>
      <color theme="1"/>
      <name val="Cambria"/>
      <family val="1"/>
      <charset val="238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3" fontId="14" fillId="2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12" fillId="3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3" fontId="14" fillId="4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4" fillId="6" borderId="3" xfId="0" applyFont="1" applyFill="1" applyBorder="1" applyAlignment="1">
      <alignment vertical="center" wrapText="1"/>
    </xf>
    <xf numFmtId="3" fontId="14" fillId="6" borderId="4" xfId="0" applyNumberFormat="1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3" fontId="6" fillId="0" borderId="8" xfId="0" applyNumberFormat="1" applyFont="1" applyBorder="1" applyAlignment="1">
      <alignment horizontal="right" vertical="center"/>
    </xf>
    <xf numFmtId="0" fontId="8" fillId="3" borderId="5" xfId="0" applyFont="1" applyFill="1" applyBorder="1"/>
    <xf numFmtId="3" fontId="8" fillId="3" borderId="5" xfId="0" applyNumberFormat="1" applyFont="1" applyFill="1" applyBorder="1"/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/>
    </xf>
    <xf numFmtId="3" fontId="20" fillId="0" borderId="5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vertical="center" wrapText="1"/>
    </xf>
    <xf numFmtId="3" fontId="14" fillId="4" borderId="5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4" fillId="6" borderId="5" xfId="0" applyFont="1" applyFill="1" applyBorder="1" applyAlignment="1">
      <alignment vertical="center" wrapText="1"/>
    </xf>
    <xf numFmtId="3" fontId="14" fillId="6" borderId="5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/>
    <xf numFmtId="3" fontId="14" fillId="6" borderId="5" xfId="0" applyNumberFormat="1" applyFont="1" applyFill="1" applyBorder="1" applyAlignment="1">
      <alignment horizontal="right" vertical="center"/>
    </xf>
    <xf numFmtId="3" fontId="10" fillId="3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/>
    <xf numFmtId="3" fontId="14" fillId="5" borderId="5" xfId="0" applyNumberFormat="1" applyFont="1" applyFill="1" applyBorder="1" applyAlignment="1">
      <alignment horizontal="right" vertical="center"/>
    </xf>
    <xf numFmtId="3" fontId="14" fillId="5" borderId="5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horizontal="left" vertical="center"/>
    </xf>
    <xf numFmtId="3" fontId="11" fillId="3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3" fontId="14" fillId="4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3" fontId="14" fillId="5" borderId="5" xfId="0" applyNumberFormat="1" applyFont="1" applyFill="1" applyBorder="1" applyAlignment="1">
      <alignment horizontal="right" vertical="center" wrapText="1"/>
    </xf>
    <xf numFmtId="3" fontId="14" fillId="6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vertical="center" wrapText="1"/>
    </xf>
    <xf numFmtId="3" fontId="23" fillId="0" borderId="5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6" fillId="3" borderId="5" xfId="0" applyNumberFormat="1" applyFont="1" applyFill="1" applyBorder="1"/>
    <xf numFmtId="3" fontId="14" fillId="5" borderId="5" xfId="0" applyNumberFormat="1" applyFont="1" applyFill="1" applyBorder="1"/>
    <xf numFmtId="0" fontId="14" fillId="5" borderId="5" xfId="0" applyFont="1" applyFill="1" applyBorder="1"/>
    <xf numFmtId="16" fontId="6" fillId="0" borderId="5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3" fontId="16" fillId="5" borderId="5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shrinkToFit="1"/>
    </xf>
    <xf numFmtId="0" fontId="16" fillId="5" borderId="5" xfId="0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3" fontId="16" fillId="7" borderId="5" xfId="0" applyNumberFormat="1" applyFont="1" applyFill="1" applyBorder="1" applyAlignment="1">
      <alignment vertical="center"/>
    </xf>
    <xf numFmtId="0" fontId="16" fillId="6" borderId="5" xfId="0" applyFont="1" applyFill="1" applyBorder="1" applyAlignment="1">
      <alignment vertical="center" wrapText="1"/>
    </xf>
    <xf numFmtId="3" fontId="16" fillId="6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 wrapText="1"/>
    </xf>
    <xf numFmtId="3" fontId="20" fillId="0" borderId="5" xfId="0" applyNumberFormat="1" applyFont="1" applyBorder="1" applyAlignment="1">
      <alignment vertical="center"/>
    </xf>
    <xf numFmtId="3" fontId="6" fillId="8" borderId="5" xfId="0" applyNumberFormat="1" applyFont="1" applyFill="1" applyBorder="1" applyAlignment="1">
      <alignment vertical="center"/>
    </xf>
    <xf numFmtId="0" fontId="6" fillId="3" borderId="5" xfId="0" applyFont="1" applyFill="1" applyBorder="1"/>
    <xf numFmtId="3" fontId="24" fillId="0" borderId="5" xfId="0" applyNumberFormat="1" applyFont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3" fontId="24" fillId="3" borderId="5" xfId="0" applyNumberFormat="1" applyFont="1" applyFill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3" fontId="24" fillId="0" borderId="5" xfId="0" applyNumberFormat="1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0" borderId="5" xfId="0" applyNumberFormat="1" applyFont="1" applyBorder="1"/>
    <xf numFmtId="0" fontId="24" fillId="0" borderId="5" xfId="0" applyFont="1" applyBorder="1" applyAlignment="1">
      <alignment horizontal="left" vertical="center" wrapText="1"/>
    </xf>
    <xf numFmtId="3" fontId="24" fillId="3" borderId="5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0" fontId="24" fillId="0" borderId="5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3" borderId="0" xfId="0" applyFont="1" applyFill="1" applyAlignment="1">
      <alignment vertical="center"/>
    </xf>
    <xf numFmtId="3" fontId="5" fillId="3" borderId="5" xfId="0" applyNumberFormat="1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3" fontId="11" fillId="3" borderId="5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/>
    <xf numFmtId="0" fontId="15" fillId="3" borderId="0" xfId="0" applyFont="1" applyFill="1" applyBorder="1" applyAlignment="1">
      <alignment vertical="center" wrapText="1"/>
    </xf>
    <xf numFmtId="3" fontId="15" fillId="3" borderId="0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/>
    </xf>
    <xf numFmtId="3" fontId="16" fillId="3" borderId="5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7" fillId="3" borderId="5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24" fillId="3" borderId="5" xfId="0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vertical="center"/>
    </xf>
    <xf numFmtId="3" fontId="15" fillId="3" borderId="5" xfId="0" applyNumberFormat="1" applyFont="1" applyFill="1" applyBorder="1" applyAlignment="1">
      <alignment horizontal="right" vertical="center"/>
    </xf>
    <xf numFmtId="3" fontId="15" fillId="3" borderId="5" xfId="0" applyNumberFormat="1" applyFont="1" applyFill="1" applyBorder="1" applyAlignment="1">
      <alignment vertical="center"/>
    </xf>
    <xf numFmtId="3" fontId="27" fillId="3" borderId="5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horizontal="right" vertical="center" wrapText="1"/>
    </xf>
    <xf numFmtId="3" fontId="15" fillId="3" borderId="5" xfId="0" applyNumberFormat="1" applyFont="1" applyFill="1" applyBorder="1" applyAlignment="1">
      <alignment horizontal="right" vertical="center" wrapText="1"/>
    </xf>
    <xf numFmtId="0" fontId="27" fillId="3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vertical="center" shrinkToFit="1"/>
    </xf>
    <xf numFmtId="0" fontId="27" fillId="3" borderId="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28" fillId="3" borderId="0" xfId="0" applyNumberFormat="1" applyFont="1" applyFill="1" applyAlignment="1">
      <alignment vertical="center"/>
    </xf>
    <xf numFmtId="3" fontId="12" fillId="3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5" fillId="2" borderId="14" xfId="0" applyFont="1" applyFill="1" applyBorder="1" applyAlignment="1">
      <alignment horizontal="left" vertical="center" wrapText="1"/>
    </xf>
    <xf numFmtId="3" fontId="15" fillId="2" borderId="14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6" fillId="3" borderId="0" xfId="0" applyNumberFormat="1" applyFont="1" applyFill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0" fillId="7" borderId="2" xfId="0" applyFont="1" applyFill="1" applyBorder="1"/>
    <xf numFmtId="0" fontId="7" fillId="0" borderId="0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0" fillId="5" borderId="2" xfId="0" applyFont="1" applyFill="1" applyBorder="1"/>
    <xf numFmtId="0" fontId="16" fillId="4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16" fillId="6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5" fillId="3" borderId="5" xfId="0" applyFont="1" applyFill="1" applyBorder="1"/>
    <xf numFmtId="3" fontId="5" fillId="0" borderId="0" xfId="0" applyNumberFormat="1" applyFont="1" applyAlignment="1">
      <alignment horizontal="right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/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3" fontId="1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/>
    <xf numFmtId="0" fontId="16" fillId="5" borderId="12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1" fillId="9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9" fillId="3" borderId="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8</xdr:row>
      <xdr:rowOff>66675</xdr:rowOff>
    </xdr:to>
    <xdr:pic>
      <xdr:nvPicPr>
        <xdr:cNvPr id="1416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19050</xdr:rowOff>
    </xdr:from>
    <xdr:to>
      <xdr:col>1</xdr:col>
      <xdr:colOff>2343150</xdr:colOff>
      <xdr:row>6</xdr:row>
      <xdr:rowOff>66675</xdr:rowOff>
    </xdr:to>
    <xdr:pic>
      <xdr:nvPicPr>
        <xdr:cNvPr id="1417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43150" y="800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3248025</xdr:colOff>
      <xdr:row>5</xdr:row>
      <xdr:rowOff>114300</xdr:rowOff>
    </xdr:to>
    <xdr:pic>
      <xdr:nvPicPr>
        <xdr:cNvPr id="1418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8875" y="781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149225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88900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4"/>
  <sheetViews>
    <sheetView workbookViewId="0">
      <selection activeCell="D4" sqref="D4"/>
    </sheetView>
  </sheetViews>
  <sheetFormatPr defaultRowHeight="12.75"/>
  <cols>
    <col min="1" max="1" width="68.7109375" customWidth="1"/>
    <col min="2" max="2" width="15.85546875" customWidth="1"/>
  </cols>
  <sheetData>
    <row r="1" spans="1:2" ht="69" customHeight="1" thickBot="1">
      <c r="A1" s="204" t="s">
        <v>128</v>
      </c>
      <c r="B1" s="204"/>
    </row>
    <row r="2" spans="1:2">
      <c r="A2" s="205" t="s">
        <v>92</v>
      </c>
      <c r="B2" s="208" t="s">
        <v>20</v>
      </c>
    </row>
    <row r="3" spans="1:2">
      <c r="A3" s="206"/>
      <c r="B3" s="209"/>
    </row>
    <row r="4" spans="1:2" ht="30" customHeight="1">
      <c r="A4" s="207"/>
      <c r="B4" s="210"/>
    </row>
    <row r="5" spans="1:2" ht="33" customHeight="1">
      <c r="A5" s="211" t="s">
        <v>90</v>
      </c>
      <c r="B5" s="212"/>
    </row>
    <row r="6" spans="1:2">
      <c r="A6" s="46" t="s">
        <v>21</v>
      </c>
      <c r="B6" s="47">
        <v>3749</v>
      </c>
    </row>
    <row r="7" spans="1:2" ht="14.25">
      <c r="A7" s="9" t="s">
        <v>34</v>
      </c>
      <c r="B7" s="25">
        <f>B6</f>
        <v>3749</v>
      </c>
    </row>
    <row r="8" spans="1:2" ht="18">
      <c r="A8" s="35" t="s">
        <v>4</v>
      </c>
      <c r="B8" s="36">
        <f>B7</f>
        <v>3749</v>
      </c>
    </row>
    <row r="9" spans="1:2" ht="27.75" customHeight="1">
      <c r="A9" s="202" t="s">
        <v>91</v>
      </c>
      <c r="B9" s="203"/>
    </row>
    <row r="10" spans="1:2">
      <c r="A10" s="46" t="s">
        <v>5</v>
      </c>
      <c r="B10" s="43">
        <v>1852</v>
      </c>
    </row>
    <row r="11" spans="1:2">
      <c r="A11" s="46" t="s">
        <v>65</v>
      </c>
      <c r="B11" s="43">
        <v>180</v>
      </c>
    </row>
    <row r="12" spans="1:2" ht="14.25">
      <c r="A12" s="13" t="s">
        <v>6</v>
      </c>
      <c r="B12" s="14">
        <f>SUM(B10:B11)</f>
        <v>2032</v>
      </c>
    </row>
    <row r="13" spans="1:2">
      <c r="A13" s="42" t="s">
        <v>22</v>
      </c>
      <c r="B13" s="43">
        <v>41</v>
      </c>
    </row>
    <row r="14" spans="1:2">
      <c r="A14" s="42" t="s">
        <v>7</v>
      </c>
      <c r="B14" s="43">
        <v>90</v>
      </c>
    </row>
    <row r="15" spans="1:2">
      <c r="A15" s="42" t="s">
        <v>103</v>
      </c>
      <c r="B15" s="43">
        <v>60</v>
      </c>
    </row>
    <row r="16" spans="1:2" ht="14.25">
      <c r="A16" s="13" t="s">
        <v>8</v>
      </c>
      <c r="B16" s="14">
        <f>SUM(B13:B15)</f>
        <v>191</v>
      </c>
    </row>
    <row r="17" spans="1:2" ht="14.25">
      <c r="A17" s="9" t="s">
        <v>10</v>
      </c>
      <c r="B17" s="10">
        <f>B12+B16</f>
        <v>2223</v>
      </c>
    </row>
    <row r="18" spans="1:2">
      <c r="A18" s="42" t="s">
        <v>66</v>
      </c>
      <c r="B18" s="43">
        <v>560</v>
      </c>
    </row>
    <row r="19" spans="1:2">
      <c r="A19" s="42" t="s">
        <v>101</v>
      </c>
      <c r="B19" s="43">
        <v>7</v>
      </c>
    </row>
    <row r="20" spans="1:2">
      <c r="A20" s="42" t="s">
        <v>97</v>
      </c>
      <c r="B20" s="43">
        <v>10</v>
      </c>
    </row>
    <row r="21" spans="1:2" ht="14.25">
      <c r="A21" s="9" t="s">
        <v>15</v>
      </c>
      <c r="B21" s="10">
        <f>SUM(B18:B20)</f>
        <v>577</v>
      </c>
    </row>
    <row r="22" spans="1:2">
      <c r="A22" s="42" t="s">
        <v>12</v>
      </c>
      <c r="B22" s="43">
        <v>10</v>
      </c>
    </row>
    <row r="23" spans="1:2">
      <c r="A23" s="42" t="s">
        <v>67</v>
      </c>
      <c r="B23" s="43">
        <v>15</v>
      </c>
    </row>
    <row r="24" spans="1:2">
      <c r="A24" s="42" t="s">
        <v>99</v>
      </c>
      <c r="B24" s="43">
        <v>5</v>
      </c>
    </row>
    <row r="25" spans="1:2">
      <c r="A25" s="42" t="s">
        <v>23</v>
      </c>
      <c r="B25" s="43">
        <v>5</v>
      </c>
    </row>
    <row r="26" spans="1:2">
      <c r="A26" s="42" t="s">
        <v>98</v>
      </c>
      <c r="B26" s="43">
        <v>25</v>
      </c>
    </row>
    <row r="27" spans="1:2">
      <c r="A27" s="42" t="s">
        <v>68</v>
      </c>
      <c r="B27" s="43">
        <v>9</v>
      </c>
    </row>
    <row r="28" spans="1:2">
      <c r="A28" s="42" t="s">
        <v>69</v>
      </c>
      <c r="B28" s="43">
        <v>30</v>
      </c>
    </row>
    <row r="29" spans="1:2">
      <c r="A29" s="42" t="s">
        <v>70</v>
      </c>
      <c r="B29" s="43">
        <v>18</v>
      </c>
    </row>
    <row r="30" spans="1:2" ht="14.25">
      <c r="A30" s="9" t="s">
        <v>2</v>
      </c>
      <c r="B30" s="10">
        <f>SUM(B22:B29)</f>
        <v>117</v>
      </c>
    </row>
    <row r="31" spans="1:2">
      <c r="A31" s="50" t="s">
        <v>104</v>
      </c>
      <c r="B31" s="52">
        <v>361</v>
      </c>
    </row>
    <row r="32" spans="1:2">
      <c r="A32" s="50" t="s">
        <v>108</v>
      </c>
      <c r="B32" s="52"/>
    </row>
    <row r="33" spans="1:2" ht="14.25">
      <c r="A33" s="9" t="s">
        <v>89</v>
      </c>
      <c r="B33" s="10">
        <f>SUM(B31:B32)</f>
        <v>361</v>
      </c>
    </row>
    <row r="34" spans="1:2" ht="14.25">
      <c r="A34" s="9" t="s">
        <v>71</v>
      </c>
      <c r="B34" s="10">
        <f>B17+B21+B30+B33</f>
        <v>3278</v>
      </c>
    </row>
    <row r="35" spans="1:2">
      <c r="A35" s="42" t="s">
        <v>105</v>
      </c>
      <c r="B35" s="43">
        <v>21</v>
      </c>
    </row>
    <row r="36" spans="1:2">
      <c r="A36" s="42" t="s">
        <v>115</v>
      </c>
      <c r="B36" s="43">
        <v>277</v>
      </c>
    </row>
    <row r="37" spans="1:2">
      <c r="A37" s="42" t="s">
        <v>23</v>
      </c>
      <c r="B37" s="43">
        <v>40</v>
      </c>
    </row>
    <row r="38" spans="1:2">
      <c r="A38" s="42" t="s">
        <v>35</v>
      </c>
      <c r="B38" s="43">
        <v>30</v>
      </c>
    </row>
    <row r="39" spans="1:2">
      <c r="A39" s="42" t="s">
        <v>73</v>
      </c>
      <c r="B39" s="43">
        <v>120</v>
      </c>
    </row>
    <row r="40" spans="1:2">
      <c r="A40" s="42" t="s">
        <v>107</v>
      </c>
      <c r="B40" s="43">
        <v>36</v>
      </c>
    </row>
    <row r="41" spans="1:2">
      <c r="A41" s="42" t="s">
        <v>106</v>
      </c>
      <c r="B41" s="43">
        <v>24</v>
      </c>
    </row>
    <row r="42" spans="1:2">
      <c r="A42" s="42" t="s">
        <v>36</v>
      </c>
      <c r="B42" s="43">
        <v>148</v>
      </c>
    </row>
    <row r="43" spans="1:2" ht="14.25">
      <c r="A43" s="9" t="s">
        <v>72</v>
      </c>
      <c r="B43" s="10">
        <f>SUM(B35:B42)</f>
        <v>696</v>
      </c>
    </row>
    <row r="44" spans="1:2" ht="18.75" thickBot="1">
      <c r="A44" s="38" t="s">
        <v>24</v>
      </c>
      <c r="B44" s="39">
        <f>SUM(B34,B43)</f>
        <v>3974</v>
      </c>
    </row>
  </sheetData>
  <mergeCells count="5">
    <mergeCell ref="A9:B9"/>
    <mergeCell ref="A1:B1"/>
    <mergeCell ref="A2:A4"/>
    <mergeCell ref="B2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23"/>
  <sheetViews>
    <sheetView view="pageBreakPreview" topLeftCell="A454" zoomScale="130" zoomScaleSheetLayoutView="130" workbookViewId="0">
      <selection activeCell="F67" sqref="F67"/>
    </sheetView>
  </sheetViews>
  <sheetFormatPr defaultRowHeight="14.25"/>
  <cols>
    <col min="1" max="1" width="9.140625" style="2"/>
    <col min="2" max="2" width="71.7109375" style="2" customWidth="1"/>
    <col min="3" max="3" width="16.7109375" style="2" customWidth="1"/>
    <col min="4" max="4" width="0" style="1" hidden="1" customWidth="1"/>
    <col min="5" max="16384" width="9.140625" style="2"/>
  </cols>
  <sheetData>
    <row r="1" spans="1:4" ht="0.75" customHeight="1">
      <c r="B1" s="230"/>
      <c r="C1" s="230"/>
      <c r="D1" s="230"/>
    </row>
    <row r="2" spans="1:4" s="4" customFormat="1" ht="30.75" customHeight="1">
      <c r="B2" s="231" t="s">
        <v>193</v>
      </c>
      <c r="C2" s="231"/>
      <c r="D2" s="231"/>
    </row>
    <row r="3" spans="1:4" s="4" customFormat="1" ht="28.5" customHeight="1">
      <c r="B3" s="5"/>
      <c r="C3" s="5"/>
      <c r="D3" s="3"/>
    </row>
    <row r="4" spans="1:4">
      <c r="B4" s="6"/>
    </row>
    <row r="5" spans="1:4">
      <c r="B5" s="7"/>
      <c r="C5" s="8"/>
      <c r="D5" s="3"/>
    </row>
    <row r="6" spans="1:4" ht="12" customHeight="1">
      <c r="B6" s="7"/>
      <c r="C6" s="233" t="s">
        <v>1</v>
      </c>
      <c r="D6" s="233"/>
    </row>
    <row r="7" spans="1:4" ht="16.5" customHeight="1">
      <c r="A7" s="2" t="s">
        <v>396</v>
      </c>
      <c r="B7" s="225" t="s">
        <v>194</v>
      </c>
      <c r="C7" s="217" t="s">
        <v>20</v>
      </c>
      <c r="D7" s="57"/>
    </row>
    <row r="8" spans="1:4" ht="16.5" customHeight="1">
      <c r="B8" s="221"/>
      <c r="C8" s="217"/>
      <c r="D8" s="57"/>
    </row>
    <row r="9" spans="1:4" ht="16.5" customHeight="1">
      <c r="B9" s="222"/>
      <c r="C9" s="232"/>
      <c r="D9" s="58"/>
    </row>
    <row r="10" spans="1:4" ht="24.95" customHeight="1">
      <c r="B10" s="213" t="s">
        <v>90</v>
      </c>
      <c r="C10" s="213"/>
      <c r="D10" s="213"/>
    </row>
    <row r="11" spans="1:4" s="44" customFormat="1" ht="16.5" customHeight="1">
      <c r="B11" s="59" t="s">
        <v>132</v>
      </c>
      <c r="C11" s="60">
        <v>250</v>
      </c>
      <c r="D11" s="58"/>
    </row>
    <row r="12" spans="1:4" s="26" customFormat="1" ht="16.5" customHeight="1">
      <c r="A12" s="26" t="s">
        <v>197</v>
      </c>
      <c r="B12" s="61" t="s">
        <v>46</v>
      </c>
      <c r="C12" s="62">
        <f>SUM(C11:C11)</f>
        <v>250</v>
      </c>
      <c r="D12" s="63"/>
    </row>
    <row r="13" spans="1:4" s="12" customFormat="1" ht="24.95" customHeight="1">
      <c r="B13" s="64" t="s">
        <v>195</v>
      </c>
      <c r="C13" s="65">
        <f>C12</f>
        <v>250</v>
      </c>
      <c r="D13" s="65">
        <f t="shared" ref="D13" si="0">D12</f>
        <v>0</v>
      </c>
    </row>
    <row r="14" spans="1:4" ht="24.95" customHeight="1">
      <c r="B14" s="219" t="s">
        <v>91</v>
      </c>
      <c r="C14" s="219"/>
      <c r="D14" s="219"/>
    </row>
    <row r="15" spans="1:4" s="44" customFormat="1" ht="16.5" customHeight="1">
      <c r="A15" s="44" t="s">
        <v>243</v>
      </c>
      <c r="B15" s="68" t="s">
        <v>244</v>
      </c>
      <c r="C15" s="60">
        <v>8163</v>
      </c>
      <c r="D15" s="58"/>
    </row>
    <row r="16" spans="1:4" s="44" customFormat="1" ht="16.5" customHeight="1">
      <c r="A16" s="11" t="s">
        <v>198</v>
      </c>
      <c r="B16" s="69" t="s">
        <v>9</v>
      </c>
      <c r="C16" s="70">
        <f>SUM(C14:C15)</f>
        <v>8163</v>
      </c>
      <c r="D16" s="58"/>
    </row>
    <row r="17" spans="1:4" s="44" customFormat="1" ht="16.5" customHeight="1">
      <c r="A17" s="44" t="s">
        <v>245</v>
      </c>
      <c r="B17" s="59" t="s">
        <v>137</v>
      </c>
      <c r="C17" s="60">
        <v>120</v>
      </c>
      <c r="D17" s="58"/>
    </row>
    <row r="18" spans="1:4" s="44" customFormat="1" ht="16.5" customHeight="1">
      <c r="A18" s="44" t="s">
        <v>246</v>
      </c>
      <c r="B18" s="59" t="s">
        <v>199</v>
      </c>
      <c r="C18" s="67">
        <v>1091</v>
      </c>
      <c r="D18" s="58"/>
    </row>
    <row r="19" spans="1:4" ht="16.5" customHeight="1">
      <c r="A19" s="2" t="s">
        <v>223</v>
      </c>
      <c r="B19" s="69" t="s">
        <v>8</v>
      </c>
      <c r="C19" s="70">
        <f>SUM(C17:C18)</f>
        <v>1211</v>
      </c>
      <c r="D19" s="70">
        <f>SUM(D17:D18)</f>
        <v>0</v>
      </c>
    </row>
    <row r="20" spans="1:4" ht="16.5" customHeight="1">
      <c r="A20" s="2" t="s">
        <v>247</v>
      </c>
      <c r="B20" s="61" t="s">
        <v>10</v>
      </c>
      <c r="C20" s="62">
        <f>C16+C19</f>
        <v>9374</v>
      </c>
      <c r="D20" s="62" t="e">
        <f>SUM(#REF!,D19,#REF!)</f>
        <v>#REF!</v>
      </c>
    </row>
    <row r="21" spans="1:4" s="44" customFormat="1" ht="16.5" customHeight="1">
      <c r="A21" s="44" t="s">
        <v>264</v>
      </c>
      <c r="B21" s="59" t="s">
        <v>58</v>
      </c>
      <c r="C21" s="67">
        <v>2500</v>
      </c>
      <c r="D21" s="58"/>
    </row>
    <row r="22" spans="1:4" s="44" customFormat="1" ht="16.5" customHeight="1">
      <c r="A22" s="44" t="s">
        <v>265</v>
      </c>
      <c r="B22" s="59" t="s">
        <v>143</v>
      </c>
      <c r="C22" s="60">
        <v>75</v>
      </c>
      <c r="D22" s="58"/>
    </row>
    <row r="23" spans="1:4" s="44" customFormat="1" ht="16.5" customHeight="1">
      <c r="A23" s="44" t="s">
        <v>266</v>
      </c>
      <c r="B23" s="59" t="s">
        <v>248</v>
      </c>
      <c r="C23" s="72">
        <v>25</v>
      </c>
      <c r="D23" s="58"/>
    </row>
    <row r="24" spans="1:4" ht="16.5" customHeight="1">
      <c r="A24" s="132" t="s">
        <v>267</v>
      </c>
      <c r="B24" s="61" t="s">
        <v>11</v>
      </c>
      <c r="C24" s="62">
        <f>SUM(C21:C23)</f>
        <v>2600</v>
      </c>
      <c r="D24" s="62">
        <f t="shared" ref="D24" si="1">SUM(D21:D23)</f>
        <v>0</v>
      </c>
    </row>
    <row r="25" spans="1:4" s="44" customFormat="1" ht="16.5" customHeight="1">
      <c r="A25" s="44" t="s">
        <v>201</v>
      </c>
      <c r="B25" s="59" t="s">
        <v>12</v>
      </c>
      <c r="C25" s="67">
        <v>600</v>
      </c>
      <c r="D25" s="58"/>
    </row>
    <row r="26" spans="1:4" s="44" customFormat="1" ht="16.5" customHeight="1">
      <c r="A26" s="44" t="s">
        <v>200</v>
      </c>
      <c r="B26" s="59" t="s">
        <v>59</v>
      </c>
      <c r="C26" s="60">
        <v>120</v>
      </c>
      <c r="D26" s="58"/>
    </row>
    <row r="27" spans="1:4" s="44" customFormat="1" ht="16.5" customHeight="1">
      <c r="A27" s="131" t="s">
        <v>211</v>
      </c>
      <c r="B27" s="59" t="s">
        <v>255</v>
      </c>
      <c r="C27" s="127">
        <f>SUM(C25:C26)</f>
        <v>720</v>
      </c>
      <c r="D27" s="58"/>
    </row>
    <row r="28" spans="1:4" s="44" customFormat="1" ht="16.5" customHeight="1">
      <c r="A28" s="44" t="s">
        <v>202</v>
      </c>
      <c r="B28" s="59" t="s">
        <v>249</v>
      </c>
      <c r="C28" s="60">
        <v>700</v>
      </c>
      <c r="D28" s="58"/>
    </row>
    <row r="29" spans="1:4" s="44" customFormat="1" ht="16.5" customHeight="1">
      <c r="A29" s="44" t="s">
        <v>203</v>
      </c>
      <c r="B29" s="59" t="s">
        <v>250</v>
      </c>
      <c r="C29" s="71">
        <v>450</v>
      </c>
      <c r="D29" s="58"/>
    </row>
    <row r="30" spans="1:4" s="44" customFormat="1" ht="16.5" customHeight="1">
      <c r="A30" s="131" t="s">
        <v>210</v>
      </c>
      <c r="B30" s="59" t="s">
        <v>256</v>
      </c>
      <c r="C30" s="128">
        <f>SUM(C28:C29)</f>
        <v>1150</v>
      </c>
      <c r="D30" s="58"/>
    </row>
    <row r="31" spans="1:4" s="45" customFormat="1" ht="16.5" customHeight="1">
      <c r="A31" s="45" t="s">
        <v>251</v>
      </c>
      <c r="B31" s="59" t="s">
        <v>252</v>
      </c>
      <c r="C31" s="71">
        <v>950</v>
      </c>
      <c r="D31" s="58"/>
    </row>
    <row r="32" spans="1:4" s="45" customFormat="1" ht="16.5" customHeight="1">
      <c r="A32" s="45" t="s">
        <v>204</v>
      </c>
      <c r="B32" s="59" t="s">
        <v>253</v>
      </c>
      <c r="C32" s="71">
        <v>1500</v>
      </c>
      <c r="D32" s="58"/>
    </row>
    <row r="33" spans="1:4" s="44" customFormat="1" ht="16.5" customHeight="1">
      <c r="A33" s="44" t="s">
        <v>205</v>
      </c>
      <c r="B33" s="84" t="s">
        <v>144</v>
      </c>
      <c r="C33" s="71">
        <v>500</v>
      </c>
      <c r="D33" s="58"/>
    </row>
    <row r="34" spans="1:4" s="44" customFormat="1" ht="16.5" customHeight="1">
      <c r="A34" s="44" t="s">
        <v>206</v>
      </c>
      <c r="B34" s="59" t="s">
        <v>214</v>
      </c>
      <c r="C34" s="67">
        <v>400</v>
      </c>
      <c r="D34" s="58"/>
    </row>
    <row r="35" spans="1:4" s="44" customFormat="1" ht="16.5" customHeight="1">
      <c r="A35" s="44" t="s">
        <v>212</v>
      </c>
      <c r="B35" s="59" t="s">
        <v>213</v>
      </c>
      <c r="C35" s="67">
        <v>1200</v>
      </c>
      <c r="D35" s="58"/>
    </row>
    <row r="36" spans="1:4" s="44" customFormat="1" ht="16.5" customHeight="1">
      <c r="A36" s="44" t="s">
        <v>207</v>
      </c>
      <c r="B36" s="59" t="s">
        <v>254</v>
      </c>
      <c r="C36" s="67">
        <v>1700</v>
      </c>
      <c r="D36" s="58"/>
    </row>
    <row r="37" spans="1:4" s="44" customFormat="1" ht="16.5" customHeight="1">
      <c r="A37" s="131" t="s">
        <v>257</v>
      </c>
      <c r="B37" s="130" t="s">
        <v>258</v>
      </c>
      <c r="C37" s="129">
        <f>SUM(C31:C36)</f>
        <v>6250</v>
      </c>
      <c r="D37" s="58"/>
    </row>
    <row r="38" spans="1:4" s="44" customFormat="1" ht="16.5" customHeight="1">
      <c r="A38" s="44" t="s">
        <v>209</v>
      </c>
      <c r="B38" s="130" t="s">
        <v>14</v>
      </c>
      <c r="C38" s="60">
        <v>20</v>
      </c>
      <c r="D38" s="58"/>
    </row>
    <row r="39" spans="1:4" s="44" customFormat="1" ht="16.5" customHeight="1">
      <c r="A39" s="131" t="s">
        <v>259</v>
      </c>
      <c r="B39" s="130" t="s">
        <v>260</v>
      </c>
      <c r="C39" s="127">
        <v>20</v>
      </c>
      <c r="D39" s="58"/>
    </row>
    <row r="40" spans="1:4" s="44" customFormat="1" ht="16.5" customHeight="1">
      <c r="A40" s="44" t="s">
        <v>208</v>
      </c>
      <c r="B40" s="59" t="s">
        <v>31</v>
      </c>
      <c r="C40" s="67">
        <v>2192</v>
      </c>
      <c r="D40" s="58"/>
    </row>
    <row r="41" spans="1:4" s="44" customFormat="1" ht="16.5" customHeight="1">
      <c r="A41" s="44" t="s">
        <v>215</v>
      </c>
      <c r="B41" s="59" t="s">
        <v>216</v>
      </c>
      <c r="C41" s="60">
        <v>100</v>
      </c>
      <c r="D41" s="58"/>
    </row>
    <row r="42" spans="1:4" s="44" customFormat="1" ht="16.5" customHeight="1">
      <c r="A42" s="131" t="s">
        <v>261</v>
      </c>
      <c r="B42" s="130" t="s">
        <v>262</v>
      </c>
      <c r="C42" s="127">
        <f>SUM(C40:C41)</f>
        <v>2292</v>
      </c>
      <c r="D42" s="58"/>
    </row>
    <row r="43" spans="1:4" ht="16.5" customHeight="1">
      <c r="A43" s="2" t="s">
        <v>263</v>
      </c>
      <c r="B43" s="61" t="s">
        <v>2</v>
      </c>
      <c r="C43" s="62">
        <f>SUM(C25:C41)</f>
        <v>18572</v>
      </c>
      <c r="D43" s="62">
        <f>SUM(D25:D41)</f>
        <v>0</v>
      </c>
    </row>
    <row r="44" spans="1:4" s="44" customFormat="1" ht="16.5" customHeight="1">
      <c r="B44" s="59" t="s">
        <v>38</v>
      </c>
      <c r="C44" s="67">
        <v>92</v>
      </c>
      <c r="D44" s="58"/>
    </row>
    <row r="45" spans="1:4" s="44" customFormat="1" ht="16.5" customHeight="1">
      <c r="B45" s="59" t="s">
        <v>39</v>
      </c>
      <c r="C45" s="67">
        <v>46</v>
      </c>
      <c r="D45" s="58"/>
    </row>
    <row r="46" spans="1:4" s="44" customFormat="1" ht="16.5" customHeight="1">
      <c r="B46" s="59" t="s">
        <v>186</v>
      </c>
      <c r="C46" s="125">
        <v>864</v>
      </c>
      <c r="D46" s="58"/>
    </row>
    <row r="47" spans="1:4" s="44" customFormat="1" ht="16.5" customHeight="1">
      <c r="B47" s="59" t="s">
        <v>268</v>
      </c>
      <c r="C47" s="67">
        <v>2144</v>
      </c>
      <c r="D47" s="58"/>
    </row>
    <row r="48" spans="1:4" s="44" customFormat="1" ht="16.5" customHeight="1">
      <c r="B48" s="59" t="s">
        <v>269</v>
      </c>
      <c r="C48" s="67">
        <v>1143</v>
      </c>
      <c r="D48" s="58"/>
    </row>
    <row r="49" spans="1:4" s="44" customFormat="1" ht="16.5" customHeight="1">
      <c r="B49" s="59" t="s">
        <v>270</v>
      </c>
      <c r="C49" s="67">
        <v>1659</v>
      </c>
      <c r="D49" s="58"/>
    </row>
    <row r="50" spans="1:4" s="44" customFormat="1" ht="16.5" customHeight="1">
      <c r="B50" s="59" t="s">
        <v>271</v>
      </c>
      <c r="C50" s="125"/>
      <c r="D50" s="58"/>
    </row>
    <row r="51" spans="1:4" s="44" customFormat="1" ht="16.5" customHeight="1">
      <c r="B51" s="59" t="s">
        <v>187</v>
      </c>
      <c r="C51" s="67">
        <v>235</v>
      </c>
      <c r="D51" s="58"/>
    </row>
    <row r="52" spans="1:4" s="44" customFormat="1" ht="16.5" customHeight="1">
      <c r="B52" s="59" t="s">
        <v>40</v>
      </c>
      <c r="C52" s="67">
        <v>157</v>
      </c>
      <c r="D52" s="58"/>
    </row>
    <row r="53" spans="1:4" ht="16.5" customHeight="1">
      <c r="B53" s="61" t="s">
        <v>32</v>
      </c>
      <c r="C53" s="62">
        <f>SUM(C44:C52)</f>
        <v>6340</v>
      </c>
      <c r="D53" s="62">
        <f>SUM(D44:D52)</f>
        <v>0</v>
      </c>
    </row>
    <row r="54" spans="1:4" ht="16.5" customHeight="1">
      <c r="A54" s="2" t="s">
        <v>217</v>
      </c>
      <c r="B54" s="61" t="s">
        <v>218</v>
      </c>
      <c r="C54" s="62"/>
      <c r="D54" s="62"/>
    </row>
    <row r="55" spans="1:4" ht="16.5" customHeight="1">
      <c r="B55" s="61" t="s">
        <v>219</v>
      </c>
      <c r="C55" s="62"/>
      <c r="D55" s="62"/>
    </row>
    <row r="56" spans="1:4" ht="16.5" customHeight="1">
      <c r="A56" s="2" t="s">
        <v>217</v>
      </c>
      <c r="B56" s="61" t="s">
        <v>218</v>
      </c>
      <c r="C56" s="62"/>
      <c r="D56" s="62"/>
    </row>
    <row r="57" spans="1:4" ht="16.5" customHeight="1">
      <c r="B57" s="61" t="s">
        <v>220</v>
      </c>
      <c r="C57" s="62"/>
      <c r="D57" s="62"/>
    </row>
    <row r="58" spans="1:4" ht="16.5" customHeight="1">
      <c r="B58" s="61" t="s">
        <v>221</v>
      </c>
      <c r="C58" s="62"/>
      <c r="D58" s="62"/>
    </row>
    <row r="59" spans="1:4" ht="16.5" customHeight="1">
      <c r="A59" s="2" t="s">
        <v>222</v>
      </c>
      <c r="B59" s="61" t="s">
        <v>220</v>
      </c>
      <c r="C59" s="62"/>
      <c r="D59" s="62"/>
    </row>
    <row r="60" spans="1:4" s="44" customFormat="1" ht="16.5" customHeight="1">
      <c r="B60" s="59" t="s">
        <v>125</v>
      </c>
      <c r="C60" s="60"/>
      <c r="D60" s="58"/>
    </row>
    <row r="61" spans="1:4" ht="16.5" customHeight="1">
      <c r="B61" s="61" t="s">
        <v>126</v>
      </c>
      <c r="C61" s="124">
        <f>C60</f>
        <v>0</v>
      </c>
      <c r="D61" s="62">
        <f t="shared" ref="D61" si="2">D60</f>
        <v>0</v>
      </c>
    </row>
    <row r="62" spans="1:4" s="16" customFormat="1" ht="24.95" customHeight="1">
      <c r="B62" s="73" t="s">
        <v>3</v>
      </c>
      <c r="C62" s="74">
        <f>SUM(C20+C24+C43+C53+C61)</f>
        <v>36886</v>
      </c>
      <c r="D62" s="74" t="e">
        <f>SUM(#REF!+D20+D24+D43+D53+D61)</f>
        <v>#REF!</v>
      </c>
    </row>
    <row r="63" spans="1:4" s="20" customFormat="1" ht="24.95" customHeight="1">
      <c r="B63" s="19"/>
      <c r="C63" s="31"/>
      <c r="D63" s="121"/>
    </row>
    <row r="64" spans="1:4" ht="16.5" customHeight="1">
      <c r="B64" s="234" t="s">
        <v>272</v>
      </c>
      <c r="C64" s="217" t="s">
        <v>20</v>
      </c>
      <c r="D64" s="58"/>
    </row>
    <row r="65" spans="1:4" ht="16.5" customHeight="1">
      <c r="B65" s="235"/>
      <c r="C65" s="217"/>
      <c r="D65" s="58"/>
    </row>
    <row r="66" spans="1:4" ht="16.5" customHeight="1">
      <c r="B66" s="236"/>
      <c r="C66" s="218"/>
      <c r="D66" s="58"/>
    </row>
    <row r="67" spans="1:4" s="11" customFormat="1" ht="24.95" customHeight="1">
      <c r="B67" s="219" t="s">
        <v>91</v>
      </c>
      <c r="C67" s="219"/>
      <c r="D67" s="219"/>
    </row>
    <row r="68" spans="1:4" s="44" customFormat="1" ht="16.5" customHeight="1">
      <c r="A68" s="44" t="s">
        <v>273</v>
      </c>
      <c r="B68" s="59" t="s">
        <v>196</v>
      </c>
      <c r="C68" s="60">
        <v>2724</v>
      </c>
      <c r="D68" s="58"/>
    </row>
    <row r="69" spans="1:4" ht="16.5" customHeight="1">
      <c r="A69" s="2" t="s">
        <v>274</v>
      </c>
      <c r="B69" s="69" t="s">
        <v>6</v>
      </c>
      <c r="C69" s="70">
        <f>SUM(C68)</f>
        <v>2724</v>
      </c>
      <c r="D69" s="70">
        <f t="shared" ref="D69" si="3">SUM(D68)</f>
        <v>0</v>
      </c>
    </row>
    <row r="70" spans="1:4" s="44" customFormat="1" ht="16.5" customHeight="1">
      <c r="A70" s="44" t="s">
        <v>273</v>
      </c>
      <c r="B70" s="59" t="s">
        <v>166</v>
      </c>
      <c r="C70" s="60">
        <v>55</v>
      </c>
      <c r="D70" s="77"/>
    </row>
    <row r="71" spans="1:4" s="44" customFormat="1" ht="16.5" customHeight="1">
      <c r="A71" s="44" t="s">
        <v>281</v>
      </c>
      <c r="B71" s="59" t="s">
        <v>282</v>
      </c>
      <c r="C71" s="125"/>
      <c r="D71" s="126"/>
    </row>
    <row r="72" spans="1:4" s="44" customFormat="1" ht="16.5" customHeight="1">
      <c r="A72" s="44" t="s">
        <v>245</v>
      </c>
      <c r="B72" s="59" t="s">
        <v>138</v>
      </c>
      <c r="C72" s="60">
        <v>240</v>
      </c>
      <c r="D72" s="58"/>
    </row>
    <row r="73" spans="1:4" s="44" customFormat="1" ht="16.5" customHeight="1">
      <c r="A73" s="44" t="s">
        <v>275</v>
      </c>
      <c r="B73" s="59" t="s">
        <v>167</v>
      </c>
      <c r="C73" s="60">
        <v>192</v>
      </c>
      <c r="D73" s="58"/>
    </row>
    <row r="74" spans="1:4" ht="16.5" customHeight="1">
      <c r="A74" s="2" t="s">
        <v>223</v>
      </c>
      <c r="B74" s="69" t="s">
        <v>8</v>
      </c>
      <c r="C74" s="70">
        <f>SUM(C70:C73)</f>
        <v>487</v>
      </c>
      <c r="D74" s="70">
        <f>SUM(D70:D73)</f>
        <v>0</v>
      </c>
    </row>
    <row r="75" spans="1:4" ht="16.5" customHeight="1">
      <c r="A75" s="2" t="s">
        <v>223</v>
      </c>
      <c r="B75" s="61" t="s">
        <v>10</v>
      </c>
      <c r="C75" s="62">
        <f>SUM(C69+C74)</f>
        <v>3211</v>
      </c>
      <c r="D75" s="62">
        <f t="shared" ref="D75" si="4">SUM(D69+D74)</f>
        <v>0</v>
      </c>
    </row>
    <row r="76" spans="1:4" s="44" customFormat="1" ht="16.5" customHeight="1">
      <c r="A76" s="44" t="s">
        <v>264</v>
      </c>
      <c r="B76" s="68" t="s">
        <v>60</v>
      </c>
      <c r="C76" s="125">
        <v>802</v>
      </c>
      <c r="D76" s="58"/>
    </row>
    <row r="77" spans="1:4" s="44" customFormat="1" ht="16.5" customHeight="1">
      <c r="A77" s="44" t="s">
        <v>276</v>
      </c>
      <c r="B77" s="68" t="s">
        <v>97</v>
      </c>
      <c r="C77" s="60">
        <v>20</v>
      </c>
      <c r="D77" s="58"/>
    </row>
    <row r="78" spans="1:4" s="44" customFormat="1" ht="16.5" customHeight="1">
      <c r="A78" s="44" t="s">
        <v>266</v>
      </c>
      <c r="B78" s="68" t="s">
        <v>101</v>
      </c>
      <c r="C78" s="60">
        <v>42</v>
      </c>
      <c r="D78" s="58"/>
    </row>
    <row r="79" spans="1:4" s="44" customFormat="1" ht="16.5" customHeight="1">
      <c r="A79" s="44" t="s">
        <v>265</v>
      </c>
      <c r="B79" s="68" t="s">
        <v>15</v>
      </c>
      <c r="C79" s="60">
        <v>46</v>
      </c>
      <c r="D79" s="58"/>
    </row>
    <row r="80" spans="1:4" s="11" customFormat="1" ht="16.5" customHeight="1">
      <c r="A80" s="26" t="s">
        <v>267</v>
      </c>
      <c r="B80" s="61" t="s">
        <v>15</v>
      </c>
      <c r="C80" s="62">
        <f>SUM(C76:C79)</f>
        <v>910</v>
      </c>
      <c r="D80" s="62">
        <f t="shared" ref="D80" si="5">SUM(D76:D78)</f>
        <v>0</v>
      </c>
    </row>
    <row r="81" spans="1:4" s="44" customFormat="1" ht="16.5" customHeight="1">
      <c r="A81" s="44" t="s">
        <v>201</v>
      </c>
      <c r="B81" s="59" t="s">
        <v>16</v>
      </c>
      <c r="C81" s="60">
        <v>300</v>
      </c>
      <c r="D81" s="58"/>
    </row>
    <row r="82" spans="1:4" s="44" customFormat="1" ht="16.5" customHeight="1">
      <c r="A82" s="44" t="s">
        <v>201</v>
      </c>
      <c r="B82" s="59" t="s">
        <v>279</v>
      </c>
      <c r="C82" s="67">
        <v>650</v>
      </c>
      <c r="D82" s="58"/>
    </row>
    <row r="83" spans="1:4" s="44" customFormat="1" ht="16.5" customHeight="1">
      <c r="A83" s="44" t="s">
        <v>201</v>
      </c>
      <c r="B83" s="59" t="s">
        <v>17</v>
      </c>
      <c r="C83" s="67">
        <v>30</v>
      </c>
      <c r="D83" s="58"/>
    </row>
    <row r="84" spans="1:4" s="44" customFormat="1" ht="16.5" customHeight="1">
      <c r="A84" s="131" t="s">
        <v>211</v>
      </c>
      <c r="B84" s="130" t="s">
        <v>278</v>
      </c>
      <c r="C84" s="129">
        <f>SUM(C81:C83)</f>
        <v>980</v>
      </c>
      <c r="D84" s="58"/>
    </row>
    <row r="85" spans="1:4" s="44" customFormat="1" ht="16.5" customHeight="1">
      <c r="A85" s="44" t="s">
        <v>204</v>
      </c>
      <c r="B85" s="59" t="s">
        <v>280</v>
      </c>
      <c r="C85" s="60">
        <v>80</v>
      </c>
      <c r="D85" s="58"/>
    </row>
    <row r="86" spans="1:4" s="44" customFormat="1" ht="16.5" customHeight="1">
      <c r="A86" s="44" t="s">
        <v>205</v>
      </c>
      <c r="B86" s="59" t="s">
        <v>33</v>
      </c>
      <c r="C86" s="60">
        <v>350</v>
      </c>
      <c r="D86" s="58"/>
    </row>
    <row r="87" spans="1:4" s="44" customFormat="1" ht="25.5">
      <c r="A87" s="44" t="s">
        <v>283</v>
      </c>
      <c r="B87" s="59" t="s">
        <v>286</v>
      </c>
      <c r="C87" s="67">
        <v>2000</v>
      </c>
      <c r="D87" s="58"/>
    </row>
    <row r="88" spans="1:4" s="44" customFormat="1" ht="16.5" customHeight="1">
      <c r="A88" s="131" t="s">
        <v>257</v>
      </c>
      <c r="B88" s="130" t="s">
        <v>284</v>
      </c>
      <c r="C88" s="127">
        <f>SUM(C85:C87)</f>
        <v>2430</v>
      </c>
      <c r="D88" s="58"/>
    </row>
    <row r="89" spans="1:4" s="45" customFormat="1" ht="16.5" customHeight="1">
      <c r="A89" s="45" t="s">
        <v>208</v>
      </c>
      <c r="B89" s="59" t="s">
        <v>224</v>
      </c>
      <c r="C89" s="60">
        <v>790</v>
      </c>
      <c r="D89" s="58"/>
    </row>
    <row r="90" spans="1:4" s="45" customFormat="1" ht="16.5" customHeight="1">
      <c r="A90" s="131" t="s">
        <v>261</v>
      </c>
      <c r="B90" s="130" t="s">
        <v>285</v>
      </c>
      <c r="C90" s="127">
        <f>SUM(C89)</f>
        <v>790</v>
      </c>
      <c r="D90" s="58"/>
    </row>
    <row r="91" spans="1:4" s="45" customFormat="1" ht="16.5" customHeight="1">
      <c r="A91" s="26" t="s">
        <v>263</v>
      </c>
      <c r="B91" s="61" t="s">
        <v>18</v>
      </c>
      <c r="C91" s="62">
        <v>3720</v>
      </c>
      <c r="D91" s="58"/>
    </row>
    <row r="92" spans="1:4" s="45" customFormat="1" ht="16.5" customHeight="1">
      <c r="B92" s="59" t="s">
        <v>218</v>
      </c>
      <c r="C92" s="60"/>
      <c r="D92" s="58"/>
    </row>
    <row r="93" spans="1:4" s="45" customFormat="1" ht="16.5" customHeight="1">
      <c r="B93" s="59" t="s">
        <v>219</v>
      </c>
      <c r="C93" s="60"/>
      <c r="D93" s="58"/>
    </row>
    <row r="94" spans="1:4" s="45" customFormat="1" ht="16.5" customHeight="1">
      <c r="B94" s="59" t="s">
        <v>225</v>
      </c>
      <c r="C94" s="60"/>
      <c r="D94" s="58"/>
    </row>
    <row r="95" spans="1:4" s="44" customFormat="1" ht="16.5" customHeight="1">
      <c r="B95" s="59" t="s">
        <v>220</v>
      </c>
      <c r="C95" s="60"/>
      <c r="D95" s="58"/>
    </row>
    <row r="96" spans="1:4" s="44" customFormat="1" ht="16.5" customHeight="1">
      <c r="B96" s="59" t="s">
        <v>221</v>
      </c>
      <c r="C96" s="60"/>
      <c r="D96" s="58"/>
    </row>
    <row r="97" spans="1:4" s="44" customFormat="1" ht="16.5" customHeight="1">
      <c r="B97" s="59" t="s">
        <v>54</v>
      </c>
      <c r="C97" s="67"/>
      <c r="D97" s="58"/>
    </row>
    <row r="98" spans="1:4" ht="16.5" customHeight="1">
      <c r="B98" s="61" t="s">
        <v>18</v>
      </c>
      <c r="C98" s="62"/>
      <c r="D98" s="62">
        <f>SUM(D81:D97)</f>
        <v>0</v>
      </c>
    </row>
    <row r="99" spans="1:4" s="18" customFormat="1" ht="24.95" customHeight="1">
      <c r="B99" s="73" t="s">
        <v>3</v>
      </c>
      <c r="C99" s="74">
        <f>C98+C80+C75</f>
        <v>4121</v>
      </c>
      <c r="D99" s="74">
        <f>D98+D80+D75</f>
        <v>0</v>
      </c>
    </row>
    <row r="100" spans="1:4" s="40" customFormat="1" ht="24.95" customHeight="1">
      <c r="B100" s="19"/>
      <c r="C100" s="31"/>
      <c r="D100" s="121"/>
    </row>
    <row r="101" spans="1:4" s="40" customFormat="1" ht="16.5" customHeight="1">
      <c r="B101" s="214" t="s">
        <v>226</v>
      </c>
      <c r="C101" s="217" t="s">
        <v>20</v>
      </c>
      <c r="D101" s="58"/>
    </row>
    <row r="102" spans="1:4" s="40" customFormat="1" ht="16.5" customHeight="1">
      <c r="B102" s="215"/>
      <c r="C102" s="217"/>
      <c r="D102" s="58"/>
    </row>
    <row r="103" spans="1:4" s="40" customFormat="1" ht="16.5" customHeight="1">
      <c r="B103" s="216"/>
      <c r="C103" s="218"/>
      <c r="D103" s="58"/>
    </row>
    <row r="104" spans="1:4" s="40" customFormat="1" ht="24.95" customHeight="1">
      <c r="B104" s="219" t="s">
        <v>91</v>
      </c>
      <c r="C104" s="219"/>
      <c r="D104" s="219"/>
    </row>
    <row r="105" spans="1:4" s="40" customFormat="1" ht="16.5" customHeight="1">
      <c r="A105" s="49" t="s">
        <v>201</v>
      </c>
      <c r="B105" s="59" t="s">
        <v>159</v>
      </c>
      <c r="C105" s="58">
        <v>400</v>
      </c>
      <c r="D105" s="58"/>
    </row>
    <row r="106" spans="1:4" s="40" customFormat="1" ht="16.5" customHeight="1">
      <c r="A106" s="134" t="s">
        <v>211</v>
      </c>
      <c r="B106" s="130" t="s">
        <v>278</v>
      </c>
      <c r="C106" s="135">
        <f>SUM(C105)</f>
        <v>400</v>
      </c>
      <c r="D106" s="58"/>
    </row>
    <row r="107" spans="1:4" s="40" customFormat="1" ht="16.5" customHeight="1">
      <c r="A107" s="49" t="s">
        <v>283</v>
      </c>
      <c r="B107" s="59" t="s">
        <v>145</v>
      </c>
      <c r="C107" s="58">
        <v>1200</v>
      </c>
      <c r="D107" s="58"/>
    </row>
    <row r="108" spans="1:4" s="40" customFormat="1" ht="16.5" customHeight="1">
      <c r="A108" s="49" t="s">
        <v>283</v>
      </c>
      <c r="B108" s="59" t="s">
        <v>146</v>
      </c>
      <c r="C108" s="58">
        <v>100</v>
      </c>
      <c r="D108" s="58"/>
    </row>
    <row r="109" spans="1:4" s="40" customFormat="1" ht="16.5" customHeight="1">
      <c r="A109" s="134" t="s">
        <v>257</v>
      </c>
      <c r="B109" s="130" t="s">
        <v>284</v>
      </c>
      <c r="C109" s="135">
        <f>SUM(C107:C108)</f>
        <v>1300</v>
      </c>
      <c r="D109" s="58"/>
    </row>
    <row r="110" spans="1:4" s="40" customFormat="1" ht="16.5" customHeight="1">
      <c r="A110" s="49" t="s">
        <v>208</v>
      </c>
      <c r="B110" s="59" t="s">
        <v>147</v>
      </c>
      <c r="C110" s="58">
        <v>459</v>
      </c>
      <c r="D110" s="58"/>
    </row>
    <row r="111" spans="1:4" s="40" customFormat="1" ht="16.5" customHeight="1">
      <c r="A111" s="134" t="s">
        <v>261</v>
      </c>
      <c r="B111" s="59" t="s">
        <v>216</v>
      </c>
      <c r="C111" s="58">
        <f>SUM(C110)</f>
        <v>459</v>
      </c>
      <c r="D111" s="58"/>
    </row>
    <row r="112" spans="1:4" s="40" customFormat="1" ht="16.5" customHeight="1">
      <c r="A112" s="134" t="s">
        <v>263</v>
      </c>
      <c r="B112" s="61" t="s">
        <v>2</v>
      </c>
      <c r="C112" s="76">
        <f>SUM(C106+C109+C111)</f>
        <v>2159</v>
      </c>
      <c r="D112" s="76">
        <f>SUM(D105:D111)</f>
        <v>0</v>
      </c>
    </row>
    <row r="113" spans="1:4" s="40" customFormat="1" ht="24.95" customHeight="1">
      <c r="A113" s="134"/>
      <c r="B113" s="73" t="s">
        <v>287</v>
      </c>
      <c r="C113" s="78">
        <f>SUM(C112)</f>
        <v>2159</v>
      </c>
      <c r="D113" s="78">
        <f t="shared" ref="D113" si="6">SUM(D112)</f>
        <v>0</v>
      </c>
    </row>
    <row r="114" spans="1:4" s="40" customFormat="1" ht="24.95" customHeight="1">
      <c r="B114" s="19"/>
      <c r="C114" s="31"/>
      <c r="D114" s="121"/>
    </row>
    <row r="115" spans="1:4" ht="16.5" customHeight="1">
      <c r="B115" s="214" t="s">
        <v>288</v>
      </c>
      <c r="C115" s="217" t="s">
        <v>20</v>
      </c>
      <c r="D115" s="58"/>
    </row>
    <row r="116" spans="1:4" ht="16.5" customHeight="1">
      <c r="B116" s="215"/>
      <c r="C116" s="217"/>
      <c r="D116" s="58"/>
    </row>
    <row r="117" spans="1:4" ht="16.5" customHeight="1">
      <c r="B117" s="216"/>
      <c r="C117" s="218"/>
      <c r="D117" s="58"/>
    </row>
    <row r="118" spans="1:4" s="16" customFormat="1" ht="24.95" customHeight="1">
      <c r="B118" s="219" t="s">
        <v>91</v>
      </c>
      <c r="C118" s="219"/>
      <c r="D118" s="219"/>
    </row>
    <row r="119" spans="1:4" s="44" customFormat="1" ht="16.5" customHeight="1">
      <c r="A119" s="44" t="s">
        <v>289</v>
      </c>
      <c r="B119" s="59" t="s">
        <v>148</v>
      </c>
      <c r="C119" s="58">
        <v>15</v>
      </c>
      <c r="D119" s="58"/>
    </row>
    <row r="120" spans="1:4" s="44" customFormat="1" ht="16.5" customHeight="1">
      <c r="A120" s="44" t="s">
        <v>290</v>
      </c>
      <c r="B120" s="59" t="s">
        <v>149</v>
      </c>
      <c r="C120" s="58">
        <v>120</v>
      </c>
      <c r="D120" s="58"/>
    </row>
    <row r="121" spans="1:4" ht="16.5" customHeight="1">
      <c r="A121" s="2" t="s">
        <v>291</v>
      </c>
      <c r="B121" s="61" t="s">
        <v>292</v>
      </c>
      <c r="C121" s="76">
        <f>SUM(C119:C120)</f>
        <v>135</v>
      </c>
      <c r="D121" s="76">
        <f>SUM(D119:D120)</f>
        <v>0</v>
      </c>
    </row>
    <row r="122" spans="1:4" s="16" customFormat="1" ht="24.95" customHeight="1">
      <c r="B122" s="73" t="s">
        <v>287</v>
      </c>
      <c r="C122" s="78">
        <f>SUM(C121)</f>
        <v>135</v>
      </c>
      <c r="D122" s="78">
        <f t="shared" ref="D122" si="7">SUM(D121)</f>
        <v>0</v>
      </c>
    </row>
    <row r="123" spans="1:4" s="20" customFormat="1" ht="24.95" customHeight="1">
      <c r="B123" s="19"/>
      <c r="C123" s="21"/>
      <c r="D123" s="121"/>
    </row>
    <row r="124" spans="1:4" s="16" customFormat="1" ht="16.5" customHeight="1">
      <c r="B124" s="214" t="s">
        <v>293</v>
      </c>
      <c r="C124" s="217" t="s">
        <v>20</v>
      </c>
      <c r="D124" s="58"/>
    </row>
    <row r="125" spans="1:4" s="16" customFormat="1" ht="16.5" customHeight="1">
      <c r="B125" s="215"/>
      <c r="C125" s="217"/>
      <c r="D125" s="58"/>
    </row>
    <row r="126" spans="1:4" s="16" customFormat="1" ht="16.5" customHeight="1">
      <c r="B126" s="216"/>
      <c r="C126" s="218"/>
      <c r="D126" s="58"/>
    </row>
    <row r="127" spans="1:4" s="16" customFormat="1" ht="24.95" customHeight="1">
      <c r="B127" s="219" t="s">
        <v>91</v>
      </c>
      <c r="C127" s="219"/>
      <c r="D127" s="219"/>
    </row>
    <row r="128" spans="1:4" s="44" customFormat="1" ht="16.5" customHeight="1">
      <c r="A128" s="44" t="s">
        <v>294</v>
      </c>
      <c r="B128" s="59" t="s">
        <v>227</v>
      </c>
      <c r="C128" s="58">
        <v>50</v>
      </c>
      <c r="D128" s="58"/>
    </row>
    <row r="129" spans="1:4" s="44" customFormat="1" ht="16.5" customHeight="1">
      <c r="A129" s="44" t="s">
        <v>295</v>
      </c>
      <c r="B129" s="59" t="s">
        <v>228</v>
      </c>
      <c r="C129" s="58">
        <v>600</v>
      </c>
      <c r="D129" s="58"/>
    </row>
    <row r="130" spans="1:4" s="44" customFormat="1" ht="16.5" customHeight="1">
      <c r="A130" s="44" t="s">
        <v>296</v>
      </c>
      <c r="B130" s="59" t="s">
        <v>297</v>
      </c>
      <c r="C130" s="58">
        <v>900</v>
      </c>
      <c r="D130" s="58"/>
    </row>
    <row r="131" spans="1:4" s="44" customFormat="1" ht="16.5" customHeight="1">
      <c r="A131" s="44" t="s">
        <v>298</v>
      </c>
      <c r="B131" s="59" t="s">
        <v>299</v>
      </c>
      <c r="C131" s="58">
        <v>250</v>
      </c>
      <c r="D131" s="58"/>
    </row>
    <row r="132" spans="1:4" s="44" customFormat="1" ht="16.5" customHeight="1">
      <c r="A132" s="132" t="s">
        <v>291</v>
      </c>
      <c r="B132" s="69" t="s">
        <v>292</v>
      </c>
      <c r="C132" s="105">
        <f>SUM(C128:C131)</f>
        <v>1800</v>
      </c>
      <c r="D132" s="58"/>
    </row>
    <row r="133" spans="1:4" s="16" customFormat="1" ht="24.95" customHeight="1">
      <c r="B133" s="73" t="s">
        <v>307</v>
      </c>
      <c r="C133" s="78">
        <f>SUM(C132)</f>
        <v>1800</v>
      </c>
      <c r="D133" s="78" t="e">
        <f>SUM(#REF!)</f>
        <v>#REF!</v>
      </c>
    </row>
    <row r="134" spans="1:4" s="16" customFormat="1" ht="24.95" customHeight="1">
      <c r="B134" s="19"/>
      <c r="C134" s="21"/>
      <c r="D134" s="54"/>
    </row>
    <row r="135" spans="1:4" s="16" customFormat="1" ht="16.5" customHeight="1">
      <c r="A135" s="44"/>
      <c r="B135" s="214" t="s">
        <v>306</v>
      </c>
      <c r="C135" s="217" t="s">
        <v>20</v>
      </c>
      <c r="D135" s="58"/>
    </row>
    <row r="136" spans="1:4" s="16" customFormat="1" ht="16.5" customHeight="1">
      <c r="A136" s="44"/>
      <c r="B136" s="215"/>
      <c r="C136" s="217"/>
      <c r="D136" s="58"/>
    </row>
    <row r="137" spans="1:4" s="16" customFormat="1" ht="16.5" customHeight="1">
      <c r="A137" s="44"/>
      <c r="B137" s="216"/>
      <c r="C137" s="217"/>
      <c r="D137" s="58"/>
    </row>
    <row r="138" spans="1:4" s="16" customFormat="1" ht="24.95" customHeight="1">
      <c r="A138" s="44"/>
      <c r="B138" s="213" t="s">
        <v>90</v>
      </c>
      <c r="C138" s="213"/>
      <c r="D138" s="213"/>
    </row>
    <row r="139" spans="1:4" s="20" customFormat="1" ht="16.5" customHeight="1">
      <c r="A139" s="49" t="s">
        <v>309</v>
      </c>
      <c r="B139" s="59" t="s">
        <v>85</v>
      </c>
      <c r="C139" s="58">
        <v>153</v>
      </c>
      <c r="D139" s="79"/>
    </row>
    <row r="140" spans="1:4" s="20" customFormat="1" ht="16.5" customHeight="1">
      <c r="A140" s="49" t="s">
        <v>310</v>
      </c>
      <c r="B140" s="66" t="s">
        <v>102</v>
      </c>
      <c r="C140" s="80">
        <v>567</v>
      </c>
      <c r="D140" s="79"/>
    </row>
    <row r="141" spans="1:4" s="44" customFormat="1" ht="16.5" customHeight="1">
      <c r="A141" s="44" t="s">
        <v>311</v>
      </c>
      <c r="B141" s="66" t="s">
        <v>83</v>
      </c>
      <c r="C141" s="81">
        <v>500</v>
      </c>
      <c r="D141" s="58"/>
    </row>
    <row r="142" spans="1:4" s="44" customFormat="1" ht="16.5" customHeight="1">
      <c r="A142" s="44" t="s">
        <v>311</v>
      </c>
      <c r="B142" s="66" t="s">
        <v>229</v>
      </c>
      <c r="C142" s="81">
        <v>2500</v>
      </c>
      <c r="D142" s="58"/>
    </row>
    <row r="143" spans="1:4" s="44" customFormat="1" ht="16.5" customHeight="1">
      <c r="A143" s="44" t="s">
        <v>311</v>
      </c>
      <c r="B143" s="66" t="s">
        <v>231</v>
      </c>
      <c r="C143" s="81">
        <v>400</v>
      </c>
      <c r="D143" s="58"/>
    </row>
    <row r="144" spans="1:4" s="44" customFormat="1" ht="16.5" customHeight="1">
      <c r="A144" s="44" t="s">
        <v>311</v>
      </c>
      <c r="B144" s="59" t="s">
        <v>84</v>
      </c>
      <c r="C144" s="58">
        <v>200</v>
      </c>
      <c r="D144" s="58"/>
    </row>
    <row r="145" spans="1:4" s="44" customFormat="1" ht="16.5" customHeight="1">
      <c r="A145" s="132" t="s">
        <v>197</v>
      </c>
      <c r="B145" s="136" t="s">
        <v>312</v>
      </c>
      <c r="C145" s="137">
        <f>SUM(C139:C144)</f>
        <v>4320</v>
      </c>
      <c r="D145" s="58"/>
    </row>
    <row r="146" spans="1:4" s="44" customFormat="1" ht="16.5" customHeight="1">
      <c r="A146" s="44" t="s">
        <v>313</v>
      </c>
      <c r="B146" s="66" t="s">
        <v>230</v>
      </c>
      <c r="C146" s="81">
        <v>100</v>
      </c>
      <c r="D146" s="58"/>
    </row>
    <row r="147" spans="1:4" s="44" customFormat="1" ht="16.5" customHeight="1">
      <c r="A147" s="132" t="s">
        <v>314</v>
      </c>
      <c r="B147" s="136" t="s">
        <v>315</v>
      </c>
      <c r="C147" s="137">
        <f>SUM(C146)</f>
        <v>100</v>
      </c>
      <c r="D147" s="58"/>
    </row>
    <row r="148" spans="1:4" s="16" customFormat="1" ht="24.95" customHeight="1">
      <c r="A148" s="44"/>
      <c r="B148" s="64" t="s">
        <v>307</v>
      </c>
      <c r="C148" s="82">
        <f>SUM(C145+C147)</f>
        <v>4420</v>
      </c>
      <c r="D148" s="82" t="e">
        <f>SUM(#REF!+#REF!)</f>
        <v>#REF!</v>
      </c>
    </row>
    <row r="149" spans="1:4" s="16" customFormat="1" ht="24.95" customHeight="1">
      <c r="A149" s="44"/>
      <c r="B149" s="219" t="s">
        <v>91</v>
      </c>
      <c r="C149" s="219"/>
      <c r="D149" s="219"/>
    </row>
    <row r="150" spans="1:4" s="44" customFormat="1" ht="16.5" customHeight="1">
      <c r="A150" s="44" t="s">
        <v>316</v>
      </c>
      <c r="B150" s="59" t="s">
        <v>86</v>
      </c>
      <c r="C150" s="58">
        <v>567</v>
      </c>
      <c r="D150" s="58"/>
    </row>
    <row r="151" spans="1:4" s="44" customFormat="1" ht="16.5" customHeight="1">
      <c r="A151" s="44" t="s">
        <v>208</v>
      </c>
      <c r="B151" s="59" t="s">
        <v>87</v>
      </c>
      <c r="C151" s="58">
        <v>153</v>
      </c>
      <c r="D151" s="58"/>
    </row>
    <row r="152" spans="1:4" s="44" customFormat="1" ht="16.5" customHeight="1">
      <c r="A152" s="44" t="s">
        <v>283</v>
      </c>
      <c r="B152" s="59" t="s">
        <v>232</v>
      </c>
      <c r="C152" s="58">
        <v>350</v>
      </c>
      <c r="D152" s="58"/>
    </row>
    <row r="153" spans="1:4" s="44" customFormat="1" ht="16.5" customHeight="1">
      <c r="A153" s="44" t="s">
        <v>204</v>
      </c>
      <c r="B153" s="59" t="s">
        <v>233</v>
      </c>
      <c r="C153" s="58">
        <v>300</v>
      </c>
      <c r="D153" s="58"/>
    </row>
    <row r="154" spans="1:4" s="16" customFormat="1" ht="16.5" customHeight="1">
      <c r="A154" s="132" t="s">
        <v>263</v>
      </c>
      <c r="B154" s="61" t="s">
        <v>2</v>
      </c>
      <c r="C154" s="76">
        <f>SUM(C150:C153)</f>
        <v>1370</v>
      </c>
      <c r="D154" s="76">
        <f t="shared" ref="D154" si="8">SUM(D150:D153)</f>
        <v>0</v>
      </c>
    </row>
    <row r="155" spans="1:4" ht="24.95" customHeight="1">
      <c r="A155" s="44"/>
      <c r="B155" s="73" t="s">
        <v>287</v>
      </c>
      <c r="C155" s="78">
        <f>SUM(C154)</f>
        <v>1370</v>
      </c>
      <c r="D155" s="78">
        <f t="shared" ref="D155" si="9">SUM(D154)</f>
        <v>0</v>
      </c>
    </row>
    <row r="156" spans="1:4" ht="24.95" customHeight="1">
      <c r="B156" s="223"/>
      <c r="C156" s="223"/>
      <c r="D156" s="54"/>
    </row>
    <row r="157" spans="1:4" ht="16.5" customHeight="1">
      <c r="B157" s="214" t="s">
        <v>308</v>
      </c>
      <c r="C157" s="217" t="s">
        <v>20</v>
      </c>
      <c r="D157" s="58"/>
    </row>
    <row r="158" spans="1:4" ht="16.5" customHeight="1">
      <c r="B158" s="215"/>
      <c r="C158" s="217"/>
      <c r="D158" s="58"/>
    </row>
    <row r="159" spans="1:4" ht="16.5" customHeight="1">
      <c r="B159" s="216"/>
      <c r="C159" s="218"/>
      <c r="D159" s="58"/>
    </row>
    <row r="160" spans="1:4" s="18" customFormat="1" ht="24.95" customHeight="1">
      <c r="B160" s="219" t="s">
        <v>91</v>
      </c>
      <c r="C160" s="219"/>
      <c r="D160" s="219"/>
    </row>
    <row r="161" spans="1:4" s="44" customFormat="1" ht="16.5" customHeight="1">
      <c r="A161" s="44" t="s">
        <v>204</v>
      </c>
      <c r="B161" s="59" t="s">
        <v>176</v>
      </c>
      <c r="C161" s="60">
        <v>2300</v>
      </c>
      <c r="D161" s="58"/>
    </row>
    <row r="162" spans="1:4" s="44" customFormat="1" ht="16.5" customHeight="1">
      <c r="A162" s="44" t="s">
        <v>205</v>
      </c>
      <c r="B162" s="59" t="s">
        <v>41</v>
      </c>
      <c r="C162" s="60">
        <v>850</v>
      </c>
      <c r="D162" s="58"/>
    </row>
    <row r="163" spans="1:4" s="44" customFormat="1" ht="16.5" customHeight="1">
      <c r="A163" s="44" t="s">
        <v>257</v>
      </c>
      <c r="B163" s="59" t="s">
        <v>258</v>
      </c>
      <c r="C163" s="60">
        <f>SUM(C161:C162)</f>
        <v>3150</v>
      </c>
      <c r="D163" s="58"/>
    </row>
    <row r="164" spans="1:4" s="44" customFormat="1" ht="16.5" customHeight="1">
      <c r="A164" s="44" t="s">
        <v>208</v>
      </c>
      <c r="B164" s="59" t="s">
        <v>19</v>
      </c>
      <c r="C164" s="60">
        <v>792</v>
      </c>
      <c r="D164" s="58"/>
    </row>
    <row r="165" spans="1:4" s="44" customFormat="1" ht="16.5" customHeight="1">
      <c r="A165" s="132" t="s">
        <v>261</v>
      </c>
      <c r="B165" s="69" t="s">
        <v>317</v>
      </c>
      <c r="C165" s="70">
        <f>SUM(C164)</f>
        <v>792</v>
      </c>
      <c r="D165" s="58"/>
    </row>
    <row r="166" spans="1:4" ht="16.5" customHeight="1">
      <c r="A166" s="26" t="s">
        <v>263</v>
      </c>
      <c r="B166" s="61" t="s">
        <v>2</v>
      </c>
      <c r="C166" s="62">
        <f>SUM(C163+C165)</f>
        <v>3942</v>
      </c>
      <c r="D166" s="62">
        <f t="shared" ref="D166" si="10">SUM(D161:D164)</f>
        <v>0</v>
      </c>
    </row>
    <row r="167" spans="1:4" s="16" customFormat="1" ht="24.95" customHeight="1">
      <c r="B167" s="73" t="s">
        <v>287</v>
      </c>
      <c r="C167" s="74">
        <f>SUM(C166)</f>
        <v>3942</v>
      </c>
      <c r="D167" s="74">
        <f t="shared" ref="D167" si="11">SUM(D166)</f>
        <v>0</v>
      </c>
    </row>
    <row r="168" spans="1:4" ht="18.75" customHeight="1">
      <c r="B168" s="22"/>
      <c r="C168" s="23"/>
      <c r="D168" s="54"/>
    </row>
    <row r="169" spans="1:4" s="11" customFormat="1" ht="16.5" customHeight="1">
      <c r="B169" s="214" t="s">
        <v>161</v>
      </c>
      <c r="C169" s="217" t="s">
        <v>20</v>
      </c>
      <c r="D169" s="58"/>
    </row>
    <row r="170" spans="1:4" s="11" customFormat="1" ht="16.5" customHeight="1">
      <c r="B170" s="215"/>
      <c r="C170" s="217"/>
      <c r="D170" s="58"/>
    </row>
    <row r="171" spans="1:4" s="15" customFormat="1" ht="16.5" customHeight="1">
      <c r="B171" s="216"/>
      <c r="C171" s="218"/>
      <c r="D171" s="58"/>
    </row>
    <row r="172" spans="1:4" s="16" customFormat="1" ht="24.95" customHeight="1">
      <c r="B172" s="213" t="s">
        <v>90</v>
      </c>
      <c r="C172" s="213"/>
      <c r="D172" s="213"/>
    </row>
    <row r="173" spans="1:4" s="44" customFormat="1" ht="16.5" customHeight="1">
      <c r="A173" s="44" t="s">
        <v>318</v>
      </c>
      <c r="B173" s="59" t="s">
        <v>320</v>
      </c>
      <c r="C173" s="60"/>
      <c r="D173" s="58"/>
    </row>
    <row r="174" spans="1:4" ht="16.5" customHeight="1">
      <c r="A174" s="26" t="s">
        <v>319</v>
      </c>
      <c r="B174" s="61" t="s">
        <v>321</v>
      </c>
      <c r="C174" s="62">
        <f>C173</f>
        <v>0</v>
      </c>
      <c r="D174" s="62">
        <f t="shared" ref="D174:D175" si="12">D173</f>
        <v>0</v>
      </c>
    </row>
    <row r="175" spans="1:4" s="16" customFormat="1" ht="24.95" customHeight="1">
      <c r="B175" s="64" t="s">
        <v>4</v>
      </c>
      <c r="C175" s="83">
        <f>C174</f>
        <v>0</v>
      </c>
      <c r="D175" s="83">
        <f t="shared" si="12"/>
        <v>0</v>
      </c>
    </row>
    <row r="176" spans="1:4" s="20" customFormat="1" ht="17.25" customHeight="1">
      <c r="B176" s="19"/>
      <c r="C176" s="41"/>
      <c r="D176" s="121"/>
    </row>
    <row r="177" spans="1:4" ht="16.5" customHeight="1">
      <c r="B177" s="214" t="s">
        <v>162</v>
      </c>
      <c r="C177" s="217" t="s">
        <v>20</v>
      </c>
      <c r="D177" s="58"/>
    </row>
    <row r="178" spans="1:4" ht="16.5" customHeight="1">
      <c r="B178" s="215"/>
      <c r="C178" s="217"/>
      <c r="D178" s="58"/>
    </row>
    <row r="179" spans="1:4" ht="16.5" customHeight="1">
      <c r="B179" s="216"/>
      <c r="C179" s="218"/>
      <c r="D179" s="58"/>
    </row>
    <row r="180" spans="1:4" s="18" customFormat="1" ht="24.95" customHeight="1">
      <c r="B180" s="213" t="s">
        <v>90</v>
      </c>
      <c r="C180" s="213"/>
      <c r="D180" s="213"/>
    </row>
    <row r="181" spans="1:4" s="44" customFormat="1" ht="16.5" customHeight="1">
      <c r="A181" s="44" t="s">
        <v>311</v>
      </c>
      <c r="B181" s="59" t="s">
        <v>48</v>
      </c>
      <c r="C181" s="60">
        <v>7096</v>
      </c>
      <c r="D181" s="58"/>
    </row>
    <row r="182" spans="1:4" s="44" customFormat="1" ht="16.5" customHeight="1">
      <c r="A182" s="44" t="s">
        <v>309</v>
      </c>
      <c r="B182" s="59" t="s">
        <v>49</v>
      </c>
      <c r="C182" s="60">
        <v>1916</v>
      </c>
      <c r="D182" s="58"/>
    </row>
    <row r="183" spans="1:4" s="15" customFormat="1" ht="16.5" customHeight="1">
      <c r="A183" s="15" t="s">
        <v>197</v>
      </c>
      <c r="B183" s="61" t="s">
        <v>27</v>
      </c>
      <c r="C183" s="62">
        <f>SUM(C181:C182)</f>
        <v>9012</v>
      </c>
      <c r="D183" s="62">
        <f>SUM(D181:D182)</f>
        <v>0</v>
      </c>
    </row>
    <row r="184" spans="1:4" s="15" customFormat="1" ht="16.5" customHeight="1">
      <c r="A184" s="15" t="s">
        <v>322</v>
      </c>
      <c r="B184" s="61" t="s">
        <v>182</v>
      </c>
      <c r="C184" s="62">
        <v>389</v>
      </c>
      <c r="D184" s="62"/>
    </row>
    <row r="185" spans="1:4" s="15" customFormat="1" ht="16.5" customHeight="1">
      <c r="A185" s="15" t="s">
        <v>323</v>
      </c>
      <c r="B185" s="61" t="s">
        <v>324</v>
      </c>
      <c r="C185" s="62">
        <v>389</v>
      </c>
      <c r="D185" s="62"/>
    </row>
    <row r="186" spans="1:4" s="16" customFormat="1" ht="24.95" customHeight="1">
      <c r="B186" s="64" t="s">
        <v>307</v>
      </c>
      <c r="C186" s="83">
        <f>SUM(C183+C185)</f>
        <v>9401</v>
      </c>
      <c r="D186" s="83">
        <f t="shared" ref="D186" si="13">D183</f>
        <v>0</v>
      </c>
    </row>
    <row r="187" spans="1:4" s="16" customFormat="1" ht="24.95" customHeight="1">
      <c r="B187" s="219" t="s">
        <v>91</v>
      </c>
      <c r="C187" s="219"/>
      <c r="D187" s="219"/>
    </row>
    <row r="188" spans="1:4" s="44" customFormat="1" ht="16.5" customHeight="1">
      <c r="A188" s="44" t="s">
        <v>273</v>
      </c>
      <c r="B188" s="84" t="s">
        <v>5</v>
      </c>
      <c r="C188" s="85">
        <v>3018</v>
      </c>
      <c r="D188" s="58"/>
    </row>
    <row r="189" spans="1:4" s="48" customFormat="1" ht="16.5" customHeight="1">
      <c r="A189" s="44" t="s">
        <v>273</v>
      </c>
      <c r="B189" s="84" t="s">
        <v>168</v>
      </c>
      <c r="C189" s="85">
        <v>315</v>
      </c>
      <c r="D189" s="58"/>
    </row>
    <row r="190" spans="1:4" s="48" customFormat="1" ht="16.5" customHeight="1">
      <c r="A190" s="44" t="s">
        <v>281</v>
      </c>
      <c r="B190" s="84" t="s">
        <v>64</v>
      </c>
      <c r="C190" s="85">
        <v>125</v>
      </c>
      <c r="D190" s="58"/>
    </row>
    <row r="191" spans="1:4" s="44" customFormat="1" ht="16.5" customHeight="1">
      <c r="A191" s="44" t="s">
        <v>245</v>
      </c>
      <c r="B191" s="84" t="s">
        <v>169</v>
      </c>
      <c r="C191" s="85">
        <v>280</v>
      </c>
      <c r="D191" s="58"/>
    </row>
    <row r="192" spans="1:4" s="44" customFormat="1" ht="16.5" customHeight="1">
      <c r="A192" s="44" t="s">
        <v>273</v>
      </c>
      <c r="B192" s="84" t="s">
        <v>63</v>
      </c>
      <c r="C192" s="85">
        <v>75</v>
      </c>
      <c r="D192" s="58"/>
    </row>
    <row r="193" spans="1:4" s="44" customFormat="1" ht="16.5" customHeight="1">
      <c r="A193" s="132" t="s">
        <v>223</v>
      </c>
      <c r="B193" s="86" t="s">
        <v>325</v>
      </c>
      <c r="C193" s="87">
        <f>SUM(C188:C192)</f>
        <v>3813</v>
      </c>
      <c r="D193" s="58"/>
    </row>
    <row r="194" spans="1:4" s="44" customFormat="1" ht="16.5" customHeight="1">
      <c r="A194" s="44" t="s">
        <v>264</v>
      </c>
      <c r="B194" s="84" t="s">
        <v>58</v>
      </c>
      <c r="C194" s="85">
        <v>954</v>
      </c>
      <c r="D194" s="58"/>
    </row>
    <row r="195" spans="1:4" s="44" customFormat="1" ht="16.5" customHeight="1">
      <c r="A195" s="44" t="s">
        <v>266</v>
      </c>
      <c r="B195" s="84" t="s">
        <v>101</v>
      </c>
      <c r="C195" s="85">
        <v>47</v>
      </c>
      <c r="D195" s="58"/>
    </row>
    <row r="196" spans="1:4" s="44" customFormat="1" ht="16.5" customHeight="1">
      <c r="A196" s="44" t="s">
        <v>265</v>
      </c>
      <c r="B196" s="84" t="s">
        <v>326</v>
      </c>
      <c r="C196" s="85">
        <v>53</v>
      </c>
      <c r="D196" s="58"/>
    </row>
    <row r="197" spans="1:4" s="44" customFormat="1" ht="16.5" customHeight="1">
      <c r="A197" s="44" t="s">
        <v>276</v>
      </c>
      <c r="B197" s="84" t="s">
        <v>97</v>
      </c>
      <c r="C197" s="85">
        <v>50</v>
      </c>
      <c r="D197" s="58"/>
    </row>
    <row r="198" spans="1:4" s="15" customFormat="1" ht="16.5" customHeight="1">
      <c r="A198" s="15" t="s">
        <v>267</v>
      </c>
      <c r="B198" s="88" t="s">
        <v>327</v>
      </c>
      <c r="C198" s="89">
        <f>SUM(C194:C197)</f>
        <v>1104</v>
      </c>
      <c r="D198" s="89">
        <f t="shared" ref="D198" si="14">SUM(D194:D197)</f>
        <v>0</v>
      </c>
    </row>
    <row r="199" spans="1:4" s="44" customFormat="1" ht="16.5" customHeight="1">
      <c r="A199" s="44" t="s">
        <v>201</v>
      </c>
      <c r="B199" s="84" t="s">
        <v>50</v>
      </c>
      <c r="C199" s="85">
        <v>4375</v>
      </c>
      <c r="D199" s="58"/>
    </row>
    <row r="200" spans="1:4" s="44" customFormat="1" ht="16.5" customHeight="1">
      <c r="A200" s="44" t="s">
        <v>200</v>
      </c>
      <c r="B200" s="84" t="s">
        <v>110</v>
      </c>
      <c r="C200" s="85">
        <v>20</v>
      </c>
      <c r="D200" s="58"/>
    </row>
    <row r="201" spans="1:4" s="44" customFormat="1" ht="16.5" customHeight="1">
      <c r="A201" s="44" t="s">
        <v>201</v>
      </c>
      <c r="B201" s="84" t="s">
        <v>51</v>
      </c>
      <c r="C201" s="90">
        <v>45</v>
      </c>
      <c r="D201" s="58"/>
    </row>
    <row r="202" spans="1:4" s="44" customFormat="1" ht="16.5" customHeight="1">
      <c r="A202" s="44" t="s">
        <v>201</v>
      </c>
      <c r="B202" s="84" t="s">
        <v>13</v>
      </c>
      <c r="C202" s="90">
        <v>245</v>
      </c>
      <c r="D202" s="58"/>
    </row>
    <row r="203" spans="1:4" s="44" customFormat="1" ht="16.5" customHeight="1">
      <c r="A203" s="131" t="s">
        <v>211</v>
      </c>
      <c r="B203" s="138" t="s">
        <v>278</v>
      </c>
      <c r="C203" s="139">
        <f>SUM(C199:C202)</f>
        <v>4685</v>
      </c>
      <c r="D203" s="58"/>
    </row>
    <row r="204" spans="1:4" s="44" customFormat="1" ht="16.5" customHeight="1">
      <c r="A204" s="44" t="s">
        <v>202</v>
      </c>
      <c r="B204" s="84" t="s">
        <v>328</v>
      </c>
      <c r="C204" s="90">
        <v>50</v>
      </c>
      <c r="D204" s="58"/>
    </row>
    <row r="205" spans="1:4" s="44" customFormat="1" ht="16.5" customHeight="1">
      <c r="A205" s="131" t="s">
        <v>210</v>
      </c>
      <c r="B205" s="138" t="s">
        <v>256</v>
      </c>
      <c r="C205" s="139">
        <f>SUM(C204)</f>
        <v>50</v>
      </c>
      <c r="D205" s="58"/>
    </row>
    <row r="206" spans="1:4" s="44" customFormat="1" ht="16.5" customHeight="1">
      <c r="A206" s="44" t="s">
        <v>204</v>
      </c>
      <c r="B206" s="84" t="s">
        <v>280</v>
      </c>
      <c r="C206" s="90">
        <v>500</v>
      </c>
      <c r="D206" s="58"/>
    </row>
    <row r="207" spans="1:4" s="44" customFormat="1" ht="16.5" customHeight="1">
      <c r="A207" s="44" t="s">
        <v>205</v>
      </c>
      <c r="B207" s="84" t="s">
        <v>41</v>
      </c>
      <c r="C207" s="90">
        <v>75</v>
      </c>
      <c r="D207" s="58"/>
    </row>
    <row r="208" spans="1:4" s="44" customFormat="1" ht="16.5" customHeight="1">
      <c r="A208" s="44" t="s">
        <v>283</v>
      </c>
      <c r="B208" s="84" t="s">
        <v>150</v>
      </c>
      <c r="C208" s="90">
        <v>100</v>
      </c>
      <c r="D208" s="58"/>
    </row>
    <row r="209" spans="1:4" s="44" customFormat="1" ht="16.5" customHeight="1">
      <c r="A209" s="131" t="s">
        <v>257</v>
      </c>
      <c r="B209" s="138" t="s">
        <v>284</v>
      </c>
      <c r="C209" s="139">
        <f>SUM(C206:C208)</f>
        <v>675</v>
      </c>
      <c r="D209" s="58"/>
    </row>
    <row r="210" spans="1:4" s="44" customFormat="1" ht="16.5" customHeight="1">
      <c r="A210" s="44" t="s">
        <v>208</v>
      </c>
      <c r="B210" s="84" t="s">
        <v>31</v>
      </c>
      <c r="C210" s="90">
        <v>1460</v>
      </c>
      <c r="D210" s="58"/>
    </row>
    <row r="211" spans="1:4" s="44" customFormat="1" ht="16.5" customHeight="1">
      <c r="A211" s="44" t="s">
        <v>329</v>
      </c>
      <c r="B211" s="84" t="s">
        <v>53</v>
      </c>
      <c r="C211" s="85">
        <v>600</v>
      </c>
      <c r="D211" s="58"/>
    </row>
    <row r="212" spans="1:4" s="44" customFormat="1" ht="16.5" customHeight="1">
      <c r="A212" s="131" t="s">
        <v>261</v>
      </c>
      <c r="B212" s="138" t="s">
        <v>216</v>
      </c>
      <c r="C212" s="139">
        <f>SUM(C210:C211)</f>
        <v>2060</v>
      </c>
      <c r="D212" s="58"/>
    </row>
    <row r="213" spans="1:4" s="44" customFormat="1" ht="16.5" customHeight="1">
      <c r="A213" s="132" t="s">
        <v>263</v>
      </c>
      <c r="B213" s="86" t="s">
        <v>330</v>
      </c>
      <c r="C213" s="123">
        <f>C203+C205+C209+C212</f>
        <v>7470</v>
      </c>
      <c r="D213" s="58"/>
    </row>
    <row r="214" spans="1:4" s="44" customFormat="1" ht="16.5" customHeight="1">
      <c r="A214" s="44" t="s">
        <v>331</v>
      </c>
      <c r="B214" s="84" t="s">
        <v>129</v>
      </c>
      <c r="C214" s="90">
        <v>400</v>
      </c>
      <c r="D214" s="58"/>
    </row>
    <row r="215" spans="1:4" s="44" customFormat="1" ht="16.5" customHeight="1">
      <c r="A215" s="44" t="s">
        <v>332</v>
      </c>
      <c r="B215" s="84" t="s">
        <v>333</v>
      </c>
      <c r="C215" s="85">
        <v>108</v>
      </c>
      <c r="D215" s="58"/>
    </row>
    <row r="216" spans="1:4" s="44" customFormat="1" ht="16.5" customHeight="1">
      <c r="A216" s="132" t="s">
        <v>217</v>
      </c>
      <c r="B216" s="86" t="s">
        <v>334</v>
      </c>
      <c r="C216" s="87">
        <f>SUM(C214:C215)</f>
        <v>508</v>
      </c>
      <c r="D216" s="58"/>
    </row>
    <row r="217" spans="1:4" s="16" customFormat="1" ht="24.95" customHeight="1">
      <c r="B217" s="73" t="s">
        <v>287</v>
      </c>
      <c r="C217" s="74">
        <f>C193+C198+C213+C216</f>
        <v>12895</v>
      </c>
      <c r="D217" s="74" t="e">
        <f>#REF!+D198+#REF!+#REF!</f>
        <v>#REF!</v>
      </c>
    </row>
    <row r="218" spans="1:4" s="20" customFormat="1" ht="14.25" customHeight="1">
      <c r="B218" s="19"/>
      <c r="C218" s="31"/>
      <c r="D218" s="121"/>
    </row>
    <row r="219" spans="1:4" s="20" customFormat="1" ht="16.5" customHeight="1">
      <c r="B219" s="214" t="s">
        <v>335</v>
      </c>
      <c r="C219" s="217" t="s">
        <v>20</v>
      </c>
      <c r="D219" s="58"/>
    </row>
    <row r="220" spans="1:4" s="20" customFormat="1" ht="16.5" customHeight="1">
      <c r="B220" s="215"/>
      <c r="C220" s="217"/>
      <c r="D220" s="58"/>
    </row>
    <row r="221" spans="1:4" s="20" customFormat="1" ht="16.5" customHeight="1">
      <c r="B221" s="216"/>
      <c r="C221" s="218"/>
      <c r="D221" s="58"/>
    </row>
    <row r="222" spans="1:4" s="20" customFormat="1" ht="24.95" customHeight="1">
      <c r="B222" s="213" t="s">
        <v>90</v>
      </c>
      <c r="C222" s="213"/>
      <c r="D222" s="213"/>
    </row>
    <row r="223" spans="1:4" s="20" customFormat="1" ht="16.5" customHeight="1">
      <c r="A223" s="49" t="s">
        <v>311</v>
      </c>
      <c r="B223" s="59" t="s">
        <v>48</v>
      </c>
      <c r="C223" s="60">
        <v>842</v>
      </c>
      <c r="D223" s="58"/>
    </row>
    <row r="224" spans="1:4" s="20" customFormat="1" ht="16.5" customHeight="1">
      <c r="A224" s="49" t="s">
        <v>309</v>
      </c>
      <c r="B224" s="59" t="s">
        <v>49</v>
      </c>
      <c r="C224" s="60">
        <v>227</v>
      </c>
      <c r="D224" s="58"/>
    </row>
    <row r="225" spans="1:4" s="20" customFormat="1" ht="16.5" customHeight="1">
      <c r="A225" s="134" t="s">
        <v>197</v>
      </c>
      <c r="B225" s="61" t="s">
        <v>27</v>
      </c>
      <c r="C225" s="62">
        <f>SUM(C223:C224)</f>
        <v>1069</v>
      </c>
      <c r="D225" s="62">
        <f t="shared" ref="D225" si="15">SUM(D223:D224)</f>
        <v>0</v>
      </c>
    </row>
    <row r="226" spans="1:4" s="20" customFormat="1" ht="24.95" customHeight="1">
      <c r="B226" s="64" t="s">
        <v>4</v>
      </c>
      <c r="C226" s="83">
        <f>C225</f>
        <v>1069</v>
      </c>
      <c r="D226" s="83">
        <f t="shared" ref="D226" si="16">D225</f>
        <v>0</v>
      </c>
    </row>
    <row r="227" spans="1:4" s="20" customFormat="1" ht="24.95" customHeight="1">
      <c r="B227" s="219" t="s">
        <v>91</v>
      </c>
      <c r="C227" s="219"/>
      <c r="D227" s="219"/>
    </row>
    <row r="228" spans="1:4" s="20" customFormat="1" ht="16.5" customHeight="1">
      <c r="A228" s="49" t="s">
        <v>273</v>
      </c>
      <c r="B228" s="84" t="s">
        <v>5</v>
      </c>
      <c r="C228" s="85">
        <v>1207</v>
      </c>
      <c r="D228" s="58"/>
    </row>
    <row r="229" spans="1:4" s="20" customFormat="1" ht="16.5" customHeight="1">
      <c r="A229" s="49" t="s">
        <v>273</v>
      </c>
      <c r="B229" s="84" t="s">
        <v>168</v>
      </c>
      <c r="C229" s="85">
        <v>126</v>
      </c>
      <c r="D229" s="58"/>
    </row>
    <row r="230" spans="1:4" s="20" customFormat="1" ht="16.5" customHeight="1">
      <c r="A230" s="44" t="s">
        <v>281</v>
      </c>
      <c r="B230" s="84" t="s">
        <v>64</v>
      </c>
      <c r="C230" s="85">
        <v>50</v>
      </c>
      <c r="D230" s="85"/>
    </row>
    <row r="231" spans="1:4" s="20" customFormat="1" ht="16.5" customHeight="1">
      <c r="A231" s="44" t="s">
        <v>245</v>
      </c>
      <c r="B231" s="84" t="s">
        <v>169</v>
      </c>
      <c r="C231" s="85">
        <v>112</v>
      </c>
      <c r="D231" s="85"/>
    </row>
    <row r="232" spans="1:4" s="20" customFormat="1" ht="16.5" customHeight="1">
      <c r="A232" s="44" t="s">
        <v>273</v>
      </c>
      <c r="B232" s="84" t="s">
        <v>63</v>
      </c>
      <c r="C232" s="85">
        <v>30</v>
      </c>
      <c r="D232" s="58"/>
    </row>
    <row r="233" spans="1:4" s="20" customFormat="1" ht="16.5" customHeight="1">
      <c r="A233" s="134" t="s">
        <v>223</v>
      </c>
      <c r="B233" s="88" t="s">
        <v>10</v>
      </c>
      <c r="C233" s="89">
        <f>SUM(C228:C232)</f>
        <v>1525</v>
      </c>
      <c r="D233" s="89" t="e">
        <f>#REF!+#REF!</f>
        <v>#REF!</v>
      </c>
    </row>
    <row r="234" spans="1:4" s="20" customFormat="1" ht="16.5" customHeight="1">
      <c r="A234" s="49" t="s">
        <v>264</v>
      </c>
      <c r="B234" s="84" t="s">
        <v>58</v>
      </c>
      <c r="C234" s="85">
        <v>382</v>
      </c>
      <c r="D234" s="58"/>
    </row>
    <row r="235" spans="1:4" s="20" customFormat="1" ht="16.5" customHeight="1">
      <c r="A235" s="44" t="s">
        <v>266</v>
      </c>
      <c r="B235" s="84" t="s">
        <v>101</v>
      </c>
      <c r="C235" s="85">
        <v>18</v>
      </c>
      <c r="D235" s="58"/>
    </row>
    <row r="236" spans="1:4" s="20" customFormat="1" ht="16.5" customHeight="1">
      <c r="A236" s="44" t="s">
        <v>265</v>
      </c>
      <c r="B236" s="84" t="s">
        <v>326</v>
      </c>
      <c r="C236" s="85">
        <v>21</v>
      </c>
      <c r="D236" s="58"/>
    </row>
    <row r="237" spans="1:4" s="20" customFormat="1" ht="16.5" customHeight="1">
      <c r="A237" s="134" t="s">
        <v>267</v>
      </c>
      <c r="B237" s="88" t="s">
        <v>11</v>
      </c>
      <c r="C237" s="89">
        <f>SUM(C234:C236)</f>
        <v>421</v>
      </c>
      <c r="D237" s="89">
        <f>SUM(D234:D234)</f>
        <v>0</v>
      </c>
    </row>
    <row r="238" spans="1:4" s="20" customFormat="1" ht="16.5" customHeight="1">
      <c r="A238" s="49" t="s">
        <v>201</v>
      </c>
      <c r="B238" s="84" t="s">
        <v>50</v>
      </c>
      <c r="C238" s="85">
        <v>1693</v>
      </c>
      <c r="D238" s="58"/>
    </row>
    <row r="239" spans="1:4" s="20" customFormat="1" ht="16.5" customHeight="1">
      <c r="A239" s="49" t="s">
        <v>201</v>
      </c>
      <c r="B239" s="84" t="s">
        <v>13</v>
      </c>
      <c r="C239" s="90">
        <v>80</v>
      </c>
      <c r="D239" s="58"/>
    </row>
    <row r="240" spans="1:4" s="20" customFormat="1" ht="16.5" customHeight="1">
      <c r="A240" s="134" t="s">
        <v>211</v>
      </c>
      <c r="B240" s="138" t="s">
        <v>278</v>
      </c>
      <c r="C240" s="139">
        <f>SUM(C238:C239)</f>
        <v>1773</v>
      </c>
      <c r="D240" s="58"/>
    </row>
    <row r="241" spans="1:4" s="20" customFormat="1" ht="16.5" customHeight="1">
      <c r="A241" s="49" t="s">
        <v>202</v>
      </c>
      <c r="B241" s="84" t="s">
        <v>52</v>
      </c>
      <c r="C241" s="90">
        <v>16</v>
      </c>
      <c r="D241" s="58"/>
    </row>
    <row r="242" spans="1:4" s="20" customFormat="1" ht="16.5" customHeight="1">
      <c r="A242" s="134" t="s">
        <v>210</v>
      </c>
      <c r="B242" s="138" t="s">
        <v>337</v>
      </c>
      <c r="C242" s="139">
        <f>SUM(C241)</f>
        <v>16</v>
      </c>
      <c r="D242" s="58"/>
    </row>
    <row r="243" spans="1:4" s="20" customFormat="1" ht="16.5" customHeight="1">
      <c r="A243" s="49" t="s">
        <v>204</v>
      </c>
      <c r="B243" s="84" t="s">
        <v>280</v>
      </c>
      <c r="C243" s="90">
        <v>250</v>
      </c>
      <c r="D243" s="58"/>
    </row>
    <row r="244" spans="1:4" s="20" customFormat="1" ht="16.5" customHeight="1">
      <c r="A244" s="49" t="s">
        <v>205</v>
      </c>
      <c r="B244" s="84" t="s">
        <v>136</v>
      </c>
      <c r="C244" s="90">
        <v>50</v>
      </c>
      <c r="D244" s="58"/>
    </row>
    <row r="245" spans="1:4" s="20" customFormat="1" ht="16.5" customHeight="1">
      <c r="A245" s="134" t="s">
        <v>257</v>
      </c>
      <c r="B245" s="138" t="s">
        <v>284</v>
      </c>
      <c r="C245" s="139">
        <f>SUM(C243:C244)</f>
        <v>300</v>
      </c>
      <c r="D245" s="58"/>
    </row>
    <row r="246" spans="1:4" s="20" customFormat="1" ht="16.5" customHeight="1">
      <c r="A246" s="49" t="s">
        <v>208</v>
      </c>
      <c r="B246" s="84" t="s">
        <v>31</v>
      </c>
      <c r="C246" s="90">
        <v>564</v>
      </c>
      <c r="D246" s="58"/>
    </row>
    <row r="247" spans="1:4" s="20" customFormat="1" ht="16.5" customHeight="1">
      <c r="A247" s="49" t="s">
        <v>329</v>
      </c>
      <c r="B247" s="84" t="s">
        <v>338</v>
      </c>
      <c r="C247" s="90">
        <v>337</v>
      </c>
      <c r="D247" s="58"/>
    </row>
    <row r="248" spans="1:4" s="20" customFormat="1" ht="16.5" customHeight="1">
      <c r="A248" s="134" t="s">
        <v>261</v>
      </c>
      <c r="B248" s="138" t="s">
        <v>216</v>
      </c>
      <c r="C248" s="139">
        <f>SUM(C246:C247)</f>
        <v>901</v>
      </c>
      <c r="D248" s="58"/>
    </row>
    <row r="249" spans="1:4" s="20" customFormat="1" ht="16.5" customHeight="1">
      <c r="A249" s="134" t="s">
        <v>263</v>
      </c>
      <c r="B249" s="88" t="s">
        <v>2</v>
      </c>
      <c r="C249" s="89">
        <f>C240+C242+C245+C248</f>
        <v>2990</v>
      </c>
      <c r="D249" s="89">
        <f>SUM(D238:D246)</f>
        <v>0</v>
      </c>
    </row>
    <row r="250" spans="1:4" s="20" customFormat="1" ht="24.95" customHeight="1">
      <c r="B250" s="73" t="s">
        <v>287</v>
      </c>
      <c r="C250" s="74">
        <f>C233+C237+C249</f>
        <v>4936</v>
      </c>
      <c r="D250" s="74" t="e">
        <f>D233+D237+D249+#REF!</f>
        <v>#REF!</v>
      </c>
    </row>
    <row r="251" spans="1:4" s="20" customFormat="1" ht="24.95" customHeight="1">
      <c r="B251" s="19"/>
      <c r="C251" s="31"/>
      <c r="D251" s="121"/>
    </row>
    <row r="252" spans="1:4" s="20" customFormat="1" ht="16.5" customHeight="1">
      <c r="B252" s="214" t="s">
        <v>339</v>
      </c>
      <c r="C252" s="217" t="s">
        <v>20</v>
      </c>
      <c r="D252" s="58"/>
    </row>
    <row r="253" spans="1:4" s="20" customFormat="1" ht="26.25" customHeight="1">
      <c r="B253" s="216"/>
      <c r="C253" s="218"/>
      <c r="D253" s="58"/>
    </row>
    <row r="254" spans="1:4" s="20" customFormat="1" ht="24.95" customHeight="1">
      <c r="B254" s="213" t="s">
        <v>90</v>
      </c>
      <c r="C254" s="213"/>
      <c r="D254" s="213"/>
    </row>
    <row r="255" spans="1:4" s="20" customFormat="1" ht="16.5" customHeight="1">
      <c r="A255" s="49" t="s">
        <v>311</v>
      </c>
      <c r="B255" s="59" t="s">
        <v>48</v>
      </c>
      <c r="C255" s="60">
        <v>3803</v>
      </c>
      <c r="D255" s="58"/>
    </row>
    <row r="256" spans="1:4" s="20" customFormat="1" ht="16.5" customHeight="1">
      <c r="A256" s="49" t="s">
        <v>309</v>
      </c>
      <c r="B256" s="59" t="s">
        <v>49</v>
      </c>
      <c r="C256" s="60">
        <v>1027</v>
      </c>
      <c r="D256" s="58"/>
    </row>
    <row r="257" spans="1:4" s="20" customFormat="1" ht="16.5" customHeight="1">
      <c r="A257" s="134" t="s">
        <v>197</v>
      </c>
      <c r="B257" s="61" t="s">
        <v>27</v>
      </c>
      <c r="C257" s="62">
        <f>SUM(C255:C256)</f>
        <v>4830</v>
      </c>
      <c r="D257" s="62">
        <f t="shared" ref="D257" si="17">SUM(D255:D256)</f>
        <v>0</v>
      </c>
    </row>
    <row r="258" spans="1:4" s="20" customFormat="1" ht="24.95" customHeight="1">
      <c r="B258" s="64" t="s">
        <v>4</v>
      </c>
      <c r="C258" s="83">
        <f>C257</f>
        <v>4830</v>
      </c>
      <c r="D258" s="83">
        <f t="shared" ref="D258" si="18">D257</f>
        <v>0</v>
      </c>
    </row>
    <row r="259" spans="1:4" s="20" customFormat="1" ht="24.95" customHeight="1">
      <c r="B259" s="219" t="s">
        <v>91</v>
      </c>
      <c r="C259" s="219"/>
      <c r="D259" s="219"/>
    </row>
    <row r="260" spans="1:4" s="20" customFormat="1" ht="16.5" customHeight="1">
      <c r="A260" s="49" t="s">
        <v>273</v>
      </c>
      <c r="B260" s="84" t="s">
        <v>5</v>
      </c>
      <c r="C260" s="85">
        <v>1811</v>
      </c>
      <c r="D260" s="58"/>
    </row>
    <row r="261" spans="1:4" s="20" customFormat="1" ht="16.5" customHeight="1">
      <c r="A261" s="49" t="s">
        <v>273</v>
      </c>
      <c r="B261" s="84" t="s">
        <v>168</v>
      </c>
      <c r="C261" s="85">
        <v>189</v>
      </c>
      <c r="D261" s="58"/>
    </row>
    <row r="262" spans="1:4" s="20" customFormat="1" ht="16.5" customHeight="1">
      <c r="A262" s="44" t="s">
        <v>245</v>
      </c>
      <c r="B262" s="84" t="s">
        <v>169</v>
      </c>
      <c r="C262" s="85">
        <v>168</v>
      </c>
      <c r="D262" s="58"/>
    </row>
    <row r="263" spans="1:4" s="20" customFormat="1" ht="16.5" customHeight="1">
      <c r="A263" s="44" t="s">
        <v>273</v>
      </c>
      <c r="B263" s="84" t="s">
        <v>63</v>
      </c>
      <c r="C263" s="85">
        <v>45</v>
      </c>
      <c r="D263" s="87">
        <f t="shared" ref="D263" si="19">SUM(D260:D261)</f>
        <v>0</v>
      </c>
    </row>
    <row r="264" spans="1:4" s="20" customFormat="1" ht="16.5" customHeight="1">
      <c r="A264" s="49" t="s">
        <v>336</v>
      </c>
      <c r="B264" s="84" t="s">
        <v>64</v>
      </c>
      <c r="C264" s="85">
        <v>75</v>
      </c>
      <c r="D264" s="58"/>
    </row>
    <row r="265" spans="1:4" s="20" customFormat="1" ht="16.5" customHeight="1">
      <c r="A265" s="134" t="s">
        <v>223</v>
      </c>
      <c r="B265" s="88" t="s">
        <v>10</v>
      </c>
      <c r="C265" s="89">
        <f>SUM(C260:C264)</f>
        <v>2288</v>
      </c>
      <c r="D265" s="89" t="e">
        <f>D263+#REF!</f>
        <v>#REF!</v>
      </c>
    </row>
    <row r="266" spans="1:4" s="20" customFormat="1" ht="16.5" customHeight="1">
      <c r="A266" s="49" t="s">
        <v>264</v>
      </c>
      <c r="B266" s="84" t="s">
        <v>58</v>
      </c>
      <c r="C266" s="85">
        <v>572</v>
      </c>
      <c r="D266" s="58"/>
    </row>
    <row r="267" spans="1:4" s="20" customFormat="1" ht="16.5" customHeight="1">
      <c r="A267" s="44" t="s">
        <v>266</v>
      </c>
      <c r="B267" s="84" t="s">
        <v>101</v>
      </c>
      <c r="C267" s="85">
        <v>27</v>
      </c>
      <c r="D267" s="58"/>
    </row>
    <row r="268" spans="1:4" s="20" customFormat="1" ht="16.5" customHeight="1">
      <c r="A268" s="44" t="s">
        <v>265</v>
      </c>
      <c r="B268" s="84" t="s">
        <v>326</v>
      </c>
      <c r="C268" s="85">
        <v>31</v>
      </c>
      <c r="D268" s="58"/>
    </row>
    <row r="269" spans="1:4" s="20" customFormat="1" ht="16.5" customHeight="1">
      <c r="A269" s="134" t="s">
        <v>267</v>
      </c>
      <c r="B269" s="88" t="s">
        <v>11</v>
      </c>
      <c r="C269" s="89">
        <f>SUM(C266:C268)</f>
        <v>630</v>
      </c>
      <c r="D269" s="89">
        <f>SUM(D266:D266)</f>
        <v>0</v>
      </c>
    </row>
    <row r="270" spans="1:4" s="20" customFormat="1" ht="16.5" customHeight="1">
      <c r="A270" s="49" t="s">
        <v>201</v>
      </c>
      <c r="B270" s="84" t="s">
        <v>50</v>
      </c>
      <c r="C270" s="85">
        <v>7020</v>
      </c>
      <c r="D270" s="58"/>
    </row>
    <row r="271" spans="1:4" s="20" customFormat="1" ht="16.5" customHeight="1">
      <c r="A271" s="49" t="s">
        <v>201</v>
      </c>
      <c r="B271" s="84" t="s">
        <v>13</v>
      </c>
      <c r="C271" s="90">
        <v>315</v>
      </c>
      <c r="D271" s="58"/>
    </row>
    <row r="272" spans="1:4" s="20" customFormat="1" ht="16.5" customHeight="1">
      <c r="A272" s="49" t="s">
        <v>211</v>
      </c>
      <c r="B272" s="84" t="s">
        <v>278</v>
      </c>
      <c r="C272" s="90">
        <f>SUM(C270:C271)</f>
        <v>7335</v>
      </c>
      <c r="D272" s="58"/>
    </row>
    <row r="273" spans="1:4" s="20" customFormat="1" ht="16.5" customHeight="1">
      <c r="A273" s="49" t="s">
        <v>202</v>
      </c>
      <c r="B273" s="84" t="s">
        <v>328</v>
      </c>
      <c r="C273" s="90">
        <v>36</v>
      </c>
      <c r="D273" s="58"/>
    </row>
    <row r="274" spans="1:4" s="20" customFormat="1" ht="16.5" customHeight="1">
      <c r="A274" s="134" t="s">
        <v>210</v>
      </c>
      <c r="B274" s="138" t="s">
        <v>340</v>
      </c>
      <c r="C274" s="139">
        <f>SUM(C273)</f>
        <v>36</v>
      </c>
      <c r="D274" s="58"/>
    </row>
    <row r="275" spans="1:4" s="20" customFormat="1" ht="16.5" customHeight="1">
      <c r="A275" s="49" t="s">
        <v>204</v>
      </c>
      <c r="B275" s="84" t="s">
        <v>280</v>
      </c>
      <c r="C275" s="90">
        <v>762</v>
      </c>
      <c r="D275" s="58"/>
    </row>
    <row r="276" spans="1:4" s="20" customFormat="1" ht="16.5" customHeight="1">
      <c r="A276" s="49" t="s">
        <v>205</v>
      </c>
      <c r="B276" s="84" t="s">
        <v>41</v>
      </c>
      <c r="C276" s="90">
        <v>75</v>
      </c>
      <c r="D276" s="58"/>
    </row>
    <row r="277" spans="1:4" s="20" customFormat="1" ht="16.5" customHeight="1">
      <c r="A277" s="134" t="s">
        <v>257</v>
      </c>
      <c r="B277" s="138" t="s">
        <v>258</v>
      </c>
      <c r="C277" s="139">
        <f>SUM(C275:C276)</f>
        <v>837</v>
      </c>
      <c r="D277" s="58"/>
    </row>
    <row r="278" spans="1:4" s="20" customFormat="1" ht="16.5" customHeight="1">
      <c r="A278" s="49" t="s">
        <v>208</v>
      </c>
      <c r="B278" s="84" t="s">
        <v>31</v>
      </c>
      <c r="C278" s="90">
        <v>1850</v>
      </c>
      <c r="D278" s="58"/>
    </row>
    <row r="279" spans="1:4" s="20" customFormat="1" ht="16.5" customHeight="1">
      <c r="A279" s="49" t="s">
        <v>329</v>
      </c>
      <c r="B279" s="84" t="s">
        <v>341</v>
      </c>
      <c r="C279" s="90">
        <v>823</v>
      </c>
      <c r="D279" s="58"/>
    </row>
    <row r="280" spans="1:4" s="20" customFormat="1" ht="16.5" customHeight="1">
      <c r="A280" s="134" t="s">
        <v>261</v>
      </c>
      <c r="B280" s="138" t="s">
        <v>216</v>
      </c>
      <c r="C280" s="139">
        <f>SUM(C278:C279)</f>
        <v>2673</v>
      </c>
      <c r="D280" s="58"/>
    </row>
    <row r="281" spans="1:4" s="20" customFormat="1" ht="16.5" customHeight="1">
      <c r="A281" s="140" t="s">
        <v>263</v>
      </c>
      <c r="B281" s="88" t="s">
        <v>2</v>
      </c>
      <c r="C281" s="89">
        <f>SUM(C270:C279)</f>
        <v>19089</v>
      </c>
      <c r="D281" s="89">
        <f>SUM(D270:D278)</f>
        <v>0</v>
      </c>
    </row>
    <row r="282" spans="1:4" s="20" customFormat="1" ht="24.95" customHeight="1">
      <c r="B282" s="73" t="s">
        <v>287</v>
      </c>
      <c r="C282" s="74">
        <f>C265+C269+C281</f>
        <v>22007</v>
      </c>
      <c r="D282" s="74" t="e">
        <f>D265+D269+D281+#REF!</f>
        <v>#REF!</v>
      </c>
    </row>
    <row r="283" spans="1:4" s="15" customFormat="1" ht="24.95" customHeight="1">
      <c r="B283" s="22"/>
      <c r="C283" s="23"/>
      <c r="D283" s="54"/>
    </row>
    <row r="284" spans="1:4" s="15" customFormat="1" ht="16.5" customHeight="1">
      <c r="B284" s="214" t="s">
        <v>163</v>
      </c>
      <c r="C284" s="217" t="s">
        <v>20</v>
      </c>
      <c r="D284" s="58"/>
    </row>
    <row r="285" spans="1:4" s="15" customFormat="1" ht="16.5" customHeight="1">
      <c r="B285" s="215"/>
      <c r="C285" s="217"/>
      <c r="D285" s="58"/>
    </row>
    <row r="286" spans="1:4" s="15" customFormat="1" ht="16.5" customHeight="1">
      <c r="B286" s="216"/>
      <c r="C286" s="218"/>
      <c r="D286" s="58"/>
    </row>
    <row r="287" spans="1:4" s="16" customFormat="1" ht="24.95" customHeight="1">
      <c r="B287" s="213" t="s">
        <v>90</v>
      </c>
      <c r="C287" s="213"/>
      <c r="D287" s="213"/>
    </row>
    <row r="288" spans="1:4" s="44" customFormat="1" ht="16.5" customHeight="1">
      <c r="A288" s="44" t="s">
        <v>344</v>
      </c>
      <c r="B288" s="59" t="s">
        <v>130</v>
      </c>
      <c r="C288" s="60">
        <v>3600</v>
      </c>
      <c r="D288" s="58"/>
    </row>
    <row r="289" spans="1:4" s="44" customFormat="1" ht="16.5" customHeight="1">
      <c r="A289" s="44" t="s">
        <v>345</v>
      </c>
      <c r="B289" s="59" t="s">
        <v>42</v>
      </c>
      <c r="C289" s="60">
        <v>33000</v>
      </c>
      <c r="D289" s="58"/>
    </row>
    <row r="290" spans="1:4" s="15" customFormat="1" ht="16.5" customHeight="1">
      <c r="A290" s="44" t="s">
        <v>346</v>
      </c>
      <c r="B290" s="61" t="s">
        <v>45</v>
      </c>
      <c r="C290" s="62">
        <v>100</v>
      </c>
      <c r="D290" s="62">
        <f t="shared" ref="D290" si="20">SUM(D288:D289)</f>
        <v>0</v>
      </c>
    </row>
    <row r="291" spans="1:4" s="15" customFormat="1" ht="16.5" customHeight="1">
      <c r="B291" s="61" t="s">
        <v>190</v>
      </c>
      <c r="C291" s="62">
        <f>SUM(C288:C290)</f>
        <v>36700</v>
      </c>
      <c r="D291" s="62">
        <v>480</v>
      </c>
    </row>
    <row r="292" spans="1:4" s="15" customFormat="1" ht="16.5" customHeight="1">
      <c r="A292" s="44" t="s">
        <v>347</v>
      </c>
      <c r="B292" s="61" t="s">
        <v>43</v>
      </c>
      <c r="C292" s="62">
        <v>3500</v>
      </c>
      <c r="D292" s="62"/>
    </row>
    <row r="293" spans="1:4" s="44" customFormat="1" ht="16.5" customHeight="1">
      <c r="A293" s="44" t="s">
        <v>348</v>
      </c>
      <c r="B293" s="59" t="s">
        <v>152</v>
      </c>
      <c r="C293" s="60">
        <v>36365</v>
      </c>
      <c r="D293" s="58"/>
    </row>
    <row r="294" spans="1:4" s="44" customFormat="1" ht="16.5" customHeight="1">
      <c r="A294" s="44" t="s">
        <v>348</v>
      </c>
      <c r="B294" s="59" t="s">
        <v>234</v>
      </c>
      <c r="C294" s="60">
        <v>100</v>
      </c>
      <c r="D294" s="58"/>
    </row>
    <row r="295" spans="1:4" s="44" customFormat="1" ht="16.5" customHeight="1">
      <c r="A295" s="44" t="s">
        <v>348</v>
      </c>
      <c r="B295" s="59" t="s">
        <v>153</v>
      </c>
      <c r="C295" s="60">
        <v>1550</v>
      </c>
      <c r="D295" s="58"/>
    </row>
    <row r="296" spans="1:4" s="15" customFormat="1" ht="16.5" customHeight="1">
      <c r="A296" s="44" t="s">
        <v>348</v>
      </c>
      <c r="B296" s="59" t="s">
        <v>156</v>
      </c>
      <c r="C296" s="60">
        <v>8356</v>
      </c>
      <c r="D296" s="62">
        <f>SUM(D293:D295)</f>
        <v>0</v>
      </c>
    </row>
    <row r="297" spans="1:4" s="44" customFormat="1" ht="16.5" customHeight="1">
      <c r="A297" s="44" t="s">
        <v>348</v>
      </c>
      <c r="B297" s="59" t="s">
        <v>154</v>
      </c>
      <c r="C297" s="60">
        <v>2816</v>
      </c>
      <c r="D297" s="58"/>
    </row>
    <row r="298" spans="1:4" s="44" customFormat="1" ht="16.5" customHeight="1">
      <c r="A298" s="44" t="s">
        <v>348</v>
      </c>
      <c r="B298" s="59" t="s">
        <v>155</v>
      </c>
      <c r="C298" s="60">
        <v>2034</v>
      </c>
      <c r="D298" s="58"/>
    </row>
    <row r="299" spans="1:4" s="44" customFormat="1" ht="16.5" customHeight="1">
      <c r="A299" s="44" t="s">
        <v>348</v>
      </c>
      <c r="B299" s="59" t="s">
        <v>160</v>
      </c>
      <c r="C299" s="60">
        <v>0</v>
      </c>
      <c r="D299" s="58"/>
    </row>
    <row r="300" spans="1:4" ht="16.5" customHeight="1">
      <c r="A300" s="44" t="s">
        <v>348</v>
      </c>
      <c r="B300" s="59" t="s">
        <v>157</v>
      </c>
      <c r="C300" s="91">
        <v>5317</v>
      </c>
      <c r="D300" s="92">
        <f t="shared" ref="D300" si="21">SUM(D297:D299)</f>
        <v>0</v>
      </c>
    </row>
    <row r="301" spans="1:4" ht="16.5" customHeight="1">
      <c r="A301" s="44" t="s">
        <v>348</v>
      </c>
      <c r="B301" s="59" t="s">
        <v>191</v>
      </c>
      <c r="C301" s="91"/>
      <c r="D301" s="92"/>
    </row>
    <row r="302" spans="1:4" ht="16.5" customHeight="1">
      <c r="A302" s="44" t="s">
        <v>348</v>
      </c>
      <c r="B302" s="59" t="s">
        <v>192</v>
      </c>
      <c r="C302" s="91"/>
      <c r="D302" s="92"/>
    </row>
    <row r="303" spans="1:4" ht="16.5" customHeight="1">
      <c r="A303" s="44" t="s">
        <v>348</v>
      </c>
      <c r="B303" s="59" t="s">
        <v>189</v>
      </c>
      <c r="C303" s="91">
        <v>2967</v>
      </c>
      <c r="D303" s="92"/>
    </row>
    <row r="304" spans="1:4" ht="16.5" customHeight="1">
      <c r="B304" s="93" t="s">
        <v>44</v>
      </c>
      <c r="C304" s="94">
        <f>SUM(C293:C303)</f>
        <v>59505</v>
      </c>
      <c r="D304" s="94">
        <f t="shared" ref="D304" si="22">D300</f>
        <v>0</v>
      </c>
    </row>
    <row r="305" spans="1:4" s="16" customFormat="1" ht="24.95" customHeight="1">
      <c r="B305" s="64"/>
      <c r="C305" s="65">
        <f>SUM(C291+C292+C304)</f>
        <v>99705</v>
      </c>
      <c r="D305" s="65" t="e">
        <f>D290+D291+D296+D300+#REF!+#REF!+#REF!</f>
        <v>#REF!</v>
      </c>
    </row>
    <row r="306" spans="1:4" s="11" customFormat="1" ht="24.95" customHeight="1">
      <c r="B306" s="22"/>
      <c r="C306" s="23"/>
      <c r="D306" s="54"/>
    </row>
    <row r="307" spans="1:4" s="11" customFormat="1" ht="16.5" customHeight="1">
      <c r="B307" s="214" t="s">
        <v>342</v>
      </c>
      <c r="C307" s="217" t="s">
        <v>20</v>
      </c>
      <c r="D307" s="58"/>
    </row>
    <row r="308" spans="1:4" s="11" customFormat="1" ht="16.5" customHeight="1">
      <c r="B308" s="221"/>
      <c r="C308" s="217"/>
      <c r="D308" s="58"/>
    </row>
    <row r="309" spans="1:4" ht="16.5" customHeight="1">
      <c r="B309" s="222"/>
      <c r="C309" s="218"/>
      <c r="D309" s="58"/>
    </row>
    <row r="310" spans="1:4" s="16" customFormat="1" ht="24.95" customHeight="1">
      <c r="B310" s="213" t="s">
        <v>90</v>
      </c>
      <c r="C310" s="213"/>
      <c r="D310" s="213"/>
    </row>
    <row r="311" spans="1:4" s="26" customFormat="1" ht="16.5" customHeight="1">
      <c r="B311" s="69" t="s">
        <v>88</v>
      </c>
      <c r="C311" s="95"/>
      <c r="D311" s="95">
        <v>0</v>
      </c>
    </row>
    <row r="312" spans="1:4" ht="16.5" customHeight="1">
      <c r="B312" s="61" t="s">
        <v>47</v>
      </c>
      <c r="C312" s="62">
        <f>+C311</f>
        <v>0</v>
      </c>
      <c r="D312" s="62" t="e">
        <f>+D311+#REF!</f>
        <v>#REF!</v>
      </c>
    </row>
    <row r="313" spans="1:4" s="16" customFormat="1" ht="24.95" customHeight="1">
      <c r="B313" s="64"/>
      <c r="C313" s="83">
        <f>C311</f>
        <v>0</v>
      </c>
      <c r="D313" s="83" t="e">
        <f>#REF!+D311</f>
        <v>#REF!</v>
      </c>
    </row>
    <row r="314" spans="1:4" s="20" customFormat="1" ht="24.95" customHeight="1">
      <c r="B314" s="220" t="s">
        <v>91</v>
      </c>
      <c r="C314" s="220"/>
      <c r="D314" s="220"/>
    </row>
    <row r="315" spans="1:4" s="20" customFormat="1" ht="16.5" customHeight="1">
      <c r="A315" s="49" t="s">
        <v>349</v>
      </c>
      <c r="B315" s="84" t="s">
        <v>183</v>
      </c>
      <c r="C315" s="60">
        <v>10000</v>
      </c>
      <c r="D315" s="75"/>
    </row>
    <row r="316" spans="1:4" s="20" customFormat="1" ht="16.5" customHeight="1">
      <c r="A316" s="49" t="s">
        <v>349</v>
      </c>
      <c r="B316" s="88" t="s">
        <v>350</v>
      </c>
      <c r="C316" s="62">
        <f>SUM(C315:C315)</f>
        <v>10000</v>
      </c>
      <c r="D316" s="62">
        <f>SUM(D315:D315)</f>
        <v>0</v>
      </c>
    </row>
    <row r="317" spans="1:4" s="20" customFormat="1" ht="24.95" customHeight="1">
      <c r="B317" s="73" t="s">
        <v>287</v>
      </c>
      <c r="C317" s="96">
        <f>SUM(C316)</f>
        <v>10000</v>
      </c>
      <c r="D317" s="96">
        <f t="shared" ref="D317" si="23">SUM(D316)</f>
        <v>0</v>
      </c>
    </row>
    <row r="318" spans="1:4" s="20" customFormat="1" ht="24.95" customHeight="1">
      <c r="B318" s="19"/>
      <c r="C318" s="41"/>
      <c r="D318" s="121"/>
    </row>
    <row r="319" spans="1:4" s="15" customFormat="1" ht="16.5" customHeight="1">
      <c r="B319" s="214" t="s">
        <v>343</v>
      </c>
      <c r="C319" s="224" t="s">
        <v>20</v>
      </c>
      <c r="D319" s="58"/>
    </row>
    <row r="320" spans="1:4" s="15" customFormat="1" ht="16.5" customHeight="1">
      <c r="B320" s="221"/>
      <c r="C320" s="224"/>
      <c r="D320" s="58"/>
    </row>
    <row r="321" spans="1:4" s="15" customFormat="1" ht="16.5" customHeight="1">
      <c r="B321" s="222"/>
      <c r="C321" s="218"/>
      <c r="D321" s="58"/>
    </row>
    <row r="322" spans="1:4" s="16" customFormat="1" ht="24.95" customHeight="1">
      <c r="B322" s="213" t="s">
        <v>90</v>
      </c>
      <c r="C322" s="213"/>
      <c r="D322" s="213"/>
    </row>
    <row r="323" spans="1:4" s="44" customFormat="1" ht="16.5" customHeight="1">
      <c r="A323" s="44" t="s">
        <v>352</v>
      </c>
      <c r="B323" s="84" t="s">
        <v>21</v>
      </c>
      <c r="C323" s="85">
        <v>4507</v>
      </c>
      <c r="D323" s="58"/>
    </row>
    <row r="324" spans="1:4" s="15" customFormat="1" ht="16.5" customHeight="1">
      <c r="A324" s="15" t="s">
        <v>353</v>
      </c>
      <c r="B324" s="61" t="s">
        <v>354</v>
      </c>
      <c r="C324" s="89">
        <f>C323</f>
        <v>4507</v>
      </c>
      <c r="D324" s="89">
        <f t="shared" ref="D324:D325" si="24">D323</f>
        <v>0</v>
      </c>
    </row>
    <row r="325" spans="1:4" s="18" customFormat="1" ht="24.95" customHeight="1">
      <c r="B325" s="64" t="s">
        <v>4</v>
      </c>
      <c r="C325" s="97">
        <f>C324</f>
        <v>4507</v>
      </c>
      <c r="D325" s="97">
        <f t="shared" si="24"/>
        <v>0</v>
      </c>
    </row>
    <row r="326" spans="1:4" s="16" customFormat="1" ht="24.95" customHeight="1">
      <c r="B326" s="219" t="s">
        <v>91</v>
      </c>
      <c r="C326" s="219"/>
      <c r="D326" s="219"/>
    </row>
    <row r="327" spans="1:4" s="44" customFormat="1" ht="16.5" customHeight="1">
      <c r="A327" s="44" t="s">
        <v>273</v>
      </c>
      <c r="B327" s="84" t="s">
        <v>5</v>
      </c>
      <c r="C327" s="60">
        <v>1914</v>
      </c>
      <c r="D327" s="58"/>
    </row>
    <row r="328" spans="1:4" s="44" customFormat="1" ht="16.5" customHeight="1">
      <c r="A328" s="44" t="s">
        <v>273</v>
      </c>
      <c r="B328" s="84" t="s">
        <v>235</v>
      </c>
      <c r="C328" s="60">
        <v>312</v>
      </c>
      <c r="D328" s="58"/>
    </row>
    <row r="329" spans="1:4" s="44" customFormat="1" ht="16.5" customHeight="1">
      <c r="A329" s="44" t="s">
        <v>273</v>
      </c>
      <c r="B329" s="59" t="s">
        <v>22</v>
      </c>
      <c r="C329" s="60">
        <v>50</v>
      </c>
      <c r="D329" s="58"/>
    </row>
    <row r="330" spans="1:4" s="44" customFormat="1" ht="16.5" customHeight="1">
      <c r="A330" s="44" t="s">
        <v>245</v>
      </c>
      <c r="B330" s="59" t="s">
        <v>139</v>
      </c>
      <c r="C330" s="60">
        <v>120</v>
      </c>
      <c r="D330" s="58"/>
    </row>
    <row r="331" spans="1:4" s="44" customFormat="1" ht="16.5" customHeight="1">
      <c r="A331" s="44" t="s">
        <v>355</v>
      </c>
      <c r="B331" s="59" t="s">
        <v>179</v>
      </c>
      <c r="C331" s="60">
        <v>276</v>
      </c>
      <c r="D331" s="58"/>
    </row>
    <row r="332" spans="1:4" ht="16.5" customHeight="1">
      <c r="A332" s="131" t="s">
        <v>223</v>
      </c>
      <c r="B332" s="61" t="s">
        <v>10</v>
      </c>
      <c r="C332" s="62">
        <f>SUM(C327:C331)</f>
        <v>2672</v>
      </c>
      <c r="D332" s="62" t="e">
        <f>#REF!+#REF!</f>
        <v>#REF!</v>
      </c>
    </row>
    <row r="333" spans="1:4" s="44" customFormat="1" ht="16.5" customHeight="1">
      <c r="A333" s="44" t="s">
        <v>264</v>
      </c>
      <c r="B333" s="59" t="s">
        <v>66</v>
      </c>
      <c r="C333" s="60">
        <v>721</v>
      </c>
      <c r="D333" s="58"/>
    </row>
    <row r="334" spans="1:4" s="44" customFormat="1" ht="16.5" customHeight="1">
      <c r="A334" s="44" t="s">
        <v>266</v>
      </c>
      <c r="B334" s="59" t="s">
        <v>101</v>
      </c>
      <c r="C334" s="60">
        <v>20</v>
      </c>
      <c r="D334" s="58"/>
    </row>
    <row r="335" spans="1:4" s="44" customFormat="1" ht="16.5" customHeight="1">
      <c r="A335" s="44" t="s">
        <v>276</v>
      </c>
      <c r="B335" s="59" t="s">
        <v>97</v>
      </c>
      <c r="C335" s="60">
        <v>10</v>
      </c>
      <c r="D335" s="58"/>
    </row>
    <row r="336" spans="1:4" s="44" customFormat="1" ht="16.5" customHeight="1">
      <c r="A336" s="44" t="s">
        <v>265</v>
      </c>
      <c r="B336" s="59" t="s">
        <v>15</v>
      </c>
      <c r="C336" s="60">
        <v>23</v>
      </c>
      <c r="D336" s="58"/>
    </row>
    <row r="337" spans="1:4" s="15" customFormat="1" ht="16.5" customHeight="1">
      <c r="A337" s="131" t="s">
        <v>267</v>
      </c>
      <c r="B337" s="61" t="s">
        <v>15</v>
      </c>
      <c r="C337" s="62">
        <f>SUM(C333:C336)</f>
        <v>774</v>
      </c>
      <c r="D337" s="62">
        <f t="shared" ref="D337" si="25">SUM(D333:D335)</f>
        <v>0</v>
      </c>
    </row>
    <row r="338" spans="1:4" s="44" customFormat="1" ht="16.5" customHeight="1">
      <c r="A338" s="44" t="s">
        <v>201</v>
      </c>
      <c r="B338" s="59" t="s">
        <v>12</v>
      </c>
      <c r="C338" s="60">
        <v>10</v>
      </c>
      <c r="D338" s="58"/>
    </row>
    <row r="339" spans="1:4" s="44" customFormat="1" ht="16.5" customHeight="1">
      <c r="A339" s="44" t="s">
        <v>201</v>
      </c>
      <c r="B339" s="59" t="s">
        <v>67</v>
      </c>
      <c r="C339" s="60">
        <v>15</v>
      </c>
      <c r="D339" s="58"/>
    </row>
    <row r="340" spans="1:4" s="44" customFormat="1" ht="16.5" customHeight="1">
      <c r="A340" s="131" t="s">
        <v>211</v>
      </c>
      <c r="B340" s="130" t="s">
        <v>278</v>
      </c>
      <c r="C340" s="127">
        <f>SUM(C338:C339)</f>
        <v>25</v>
      </c>
      <c r="D340" s="58"/>
    </row>
    <row r="341" spans="1:4" s="44" customFormat="1" ht="16.5" customHeight="1">
      <c r="A341" s="44" t="s">
        <v>202</v>
      </c>
      <c r="B341" s="59" t="s">
        <v>236</v>
      </c>
      <c r="C341" s="60">
        <v>300</v>
      </c>
      <c r="D341" s="58"/>
    </row>
    <row r="342" spans="1:4" s="44" customFormat="1" ht="16.5" customHeight="1">
      <c r="A342" s="131" t="s">
        <v>210</v>
      </c>
      <c r="B342" s="130" t="s">
        <v>340</v>
      </c>
      <c r="C342" s="127">
        <f>SUM(C341)</f>
        <v>300</v>
      </c>
      <c r="D342" s="58"/>
    </row>
    <row r="343" spans="1:4" s="44" customFormat="1" ht="16.5" customHeight="1">
      <c r="A343" s="44" t="s">
        <v>283</v>
      </c>
      <c r="B343" s="59" t="s">
        <v>99</v>
      </c>
      <c r="C343" s="60">
        <v>25</v>
      </c>
      <c r="D343" s="58"/>
    </row>
    <row r="344" spans="1:4" s="44" customFormat="1" ht="16.5" customHeight="1">
      <c r="A344" s="44" t="s">
        <v>283</v>
      </c>
      <c r="B344" s="59" t="s">
        <v>98</v>
      </c>
      <c r="C344" s="60">
        <v>35</v>
      </c>
      <c r="D344" s="58"/>
    </row>
    <row r="345" spans="1:4" s="44" customFormat="1" ht="16.5" customHeight="1">
      <c r="A345" s="44" t="s">
        <v>257</v>
      </c>
      <c r="B345" s="59" t="s">
        <v>284</v>
      </c>
      <c r="C345" s="60">
        <f>SUM(C343:C344)</f>
        <v>60</v>
      </c>
      <c r="D345" s="58"/>
    </row>
    <row r="346" spans="1:4" s="44" customFormat="1" ht="16.5" customHeight="1">
      <c r="A346" s="44" t="s">
        <v>208</v>
      </c>
      <c r="B346" s="59" t="s">
        <v>68</v>
      </c>
      <c r="C346" s="60">
        <v>18</v>
      </c>
      <c r="D346" s="58"/>
    </row>
    <row r="347" spans="1:4" s="44" customFormat="1" ht="16.5" customHeight="1">
      <c r="A347" s="131" t="s">
        <v>261</v>
      </c>
      <c r="B347" s="130" t="s">
        <v>216</v>
      </c>
      <c r="C347" s="127">
        <f>SUM(C346)</f>
        <v>18</v>
      </c>
      <c r="D347" s="58"/>
    </row>
    <row r="348" spans="1:4" s="44" customFormat="1" ht="16.5" customHeight="1">
      <c r="A348" s="44" t="s">
        <v>209</v>
      </c>
      <c r="B348" s="59" t="s">
        <v>69</v>
      </c>
      <c r="C348" s="60">
        <v>30</v>
      </c>
      <c r="D348" s="58"/>
    </row>
    <row r="349" spans="1:4" s="44" customFormat="1" ht="16.5" customHeight="1">
      <c r="A349" s="131" t="s">
        <v>259</v>
      </c>
      <c r="B349" s="130" t="s">
        <v>356</v>
      </c>
      <c r="C349" s="127">
        <f>SUM(C348)</f>
        <v>30</v>
      </c>
      <c r="D349" s="58"/>
    </row>
    <row r="350" spans="1:4" s="15" customFormat="1" ht="16.5" customHeight="1">
      <c r="A350" s="131" t="s">
        <v>263</v>
      </c>
      <c r="B350" s="61" t="s">
        <v>2</v>
      </c>
      <c r="C350" s="62">
        <f>C340+C342+C347+C349</f>
        <v>373</v>
      </c>
      <c r="D350" s="62">
        <f>SUM(D338:D348)</f>
        <v>0</v>
      </c>
    </row>
    <row r="351" spans="1:4" s="44" customFormat="1" ht="16.5" customHeight="1">
      <c r="A351" s="44" t="s">
        <v>372</v>
      </c>
      <c r="B351" s="98" t="s">
        <v>237</v>
      </c>
      <c r="C351" s="67">
        <v>275</v>
      </c>
      <c r="D351" s="58"/>
    </row>
    <row r="352" spans="1:4" s="44" customFormat="1" ht="16.5" customHeight="1">
      <c r="B352" s="98" t="s">
        <v>238</v>
      </c>
      <c r="C352" s="67"/>
      <c r="D352" s="58"/>
    </row>
    <row r="353" spans="1:4" s="15" customFormat="1" ht="16.5" customHeight="1">
      <c r="A353" s="44" t="s">
        <v>360</v>
      </c>
      <c r="B353" s="61" t="s">
        <v>373</v>
      </c>
      <c r="C353" s="62">
        <f>SUM(C351:C352)</f>
        <v>275</v>
      </c>
      <c r="D353" s="62">
        <f t="shared" ref="D353" si="26">SUM(D351:D352)</f>
        <v>0</v>
      </c>
    </row>
    <row r="354" spans="1:4" s="15" customFormat="1" ht="16.5" customHeight="1">
      <c r="A354" s="44"/>
      <c r="B354" s="61" t="s">
        <v>71</v>
      </c>
      <c r="C354" s="62">
        <f>C332+C337+C350+C353</f>
        <v>4094</v>
      </c>
      <c r="D354" s="62" t="e">
        <f>D332+D337+D350+D353</f>
        <v>#REF!</v>
      </c>
    </row>
    <row r="355" spans="1:4" s="15" customFormat="1" ht="16.5" customHeight="1">
      <c r="A355" s="44" t="s">
        <v>273</v>
      </c>
      <c r="B355" s="59" t="s">
        <v>5</v>
      </c>
      <c r="C355" s="60">
        <v>157</v>
      </c>
      <c r="D355" s="62"/>
    </row>
    <row r="356" spans="1:4" s="15" customFormat="1" ht="16.5" customHeight="1">
      <c r="A356" s="44" t="s">
        <v>223</v>
      </c>
      <c r="B356" s="61" t="s">
        <v>241</v>
      </c>
      <c r="C356" s="62">
        <v>157</v>
      </c>
      <c r="D356" s="62"/>
    </row>
    <row r="357" spans="1:4" s="15" customFormat="1" ht="16.5" customHeight="1">
      <c r="A357" s="44" t="s">
        <v>264</v>
      </c>
      <c r="B357" s="59" t="s">
        <v>239</v>
      </c>
      <c r="C357" s="60">
        <v>42</v>
      </c>
      <c r="D357" s="62"/>
    </row>
    <row r="358" spans="1:4" s="15" customFormat="1" ht="16.5" customHeight="1">
      <c r="A358" s="44" t="s">
        <v>267</v>
      </c>
      <c r="B358" s="61" t="s">
        <v>240</v>
      </c>
      <c r="C358" s="62">
        <v>42</v>
      </c>
      <c r="D358" s="62"/>
    </row>
    <row r="359" spans="1:4" s="44" customFormat="1" ht="16.5" customHeight="1">
      <c r="A359" s="44" t="s">
        <v>200</v>
      </c>
      <c r="B359" s="59" t="s">
        <v>105</v>
      </c>
      <c r="C359" s="60">
        <v>15</v>
      </c>
      <c r="D359" s="58"/>
    </row>
    <row r="360" spans="1:4" s="44" customFormat="1" ht="16.5" customHeight="1">
      <c r="A360" s="44" t="s">
        <v>201</v>
      </c>
      <c r="B360" s="59" t="s">
        <v>23</v>
      </c>
      <c r="C360" s="60">
        <v>5</v>
      </c>
      <c r="D360" s="58"/>
    </row>
    <row r="361" spans="1:4" s="44" customFormat="1" ht="16.5" customHeight="1">
      <c r="A361" s="44" t="s">
        <v>204</v>
      </c>
      <c r="B361" s="59" t="s">
        <v>280</v>
      </c>
      <c r="C361" s="60">
        <v>162</v>
      </c>
      <c r="D361" s="58"/>
    </row>
    <row r="362" spans="1:4" s="44" customFormat="1" ht="16.5" customHeight="1">
      <c r="A362" s="44" t="s">
        <v>208</v>
      </c>
      <c r="B362" s="59" t="s">
        <v>36</v>
      </c>
      <c r="C362" s="60">
        <v>32</v>
      </c>
      <c r="D362" s="58"/>
    </row>
    <row r="363" spans="1:4" s="44" customFormat="1" ht="16.5" customHeight="1">
      <c r="A363" s="131" t="s">
        <v>263</v>
      </c>
      <c r="B363" s="61" t="s">
        <v>72</v>
      </c>
      <c r="C363" s="62">
        <f>SUM(C359:C362)</f>
        <v>214</v>
      </c>
      <c r="D363" s="58"/>
    </row>
    <row r="364" spans="1:4" s="18" customFormat="1" ht="24.95" customHeight="1">
      <c r="B364" s="73" t="s">
        <v>287</v>
      </c>
      <c r="C364" s="74">
        <f>C354+C356+C358+C363</f>
        <v>4507</v>
      </c>
      <c r="D364" s="74" t="e">
        <f>SUM(D354,#REF!)</f>
        <v>#REF!</v>
      </c>
    </row>
    <row r="365" spans="1:4" s="40" customFormat="1" ht="24.95" customHeight="1">
      <c r="B365" s="19"/>
      <c r="C365" s="31"/>
      <c r="D365" s="121"/>
    </row>
    <row r="366" spans="1:4" ht="16.5" customHeight="1">
      <c r="B366" s="214" t="s">
        <v>351</v>
      </c>
      <c r="C366" s="217" t="s">
        <v>20</v>
      </c>
      <c r="D366" s="58"/>
    </row>
    <row r="367" spans="1:4" ht="16.5" customHeight="1">
      <c r="B367" s="221"/>
      <c r="C367" s="217"/>
      <c r="D367" s="58"/>
    </row>
    <row r="368" spans="1:4" ht="16.5" customHeight="1">
      <c r="B368" s="222"/>
      <c r="C368" s="218"/>
      <c r="D368" s="58"/>
    </row>
    <row r="369" spans="1:4" s="11" customFormat="1" ht="24.95" customHeight="1">
      <c r="B369" s="226" t="s">
        <v>90</v>
      </c>
      <c r="C369" s="226"/>
      <c r="D369" s="226"/>
    </row>
    <row r="370" spans="1:4" s="44" customFormat="1" ht="16.5" customHeight="1">
      <c r="A370" s="44" t="s">
        <v>352</v>
      </c>
      <c r="B370" s="84" t="s">
        <v>177</v>
      </c>
      <c r="C370" s="85">
        <v>120</v>
      </c>
      <c r="D370" s="58"/>
    </row>
    <row r="371" spans="1:4" ht="16.5" customHeight="1">
      <c r="A371" s="15" t="s">
        <v>353</v>
      </c>
      <c r="B371" s="61" t="s">
        <v>354</v>
      </c>
      <c r="C371" s="89">
        <f>C370</f>
        <v>120</v>
      </c>
      <c r="D371" s="87">
        <f t="shared" ref="D371:D372" si="27">D370</f>
        <v>0</v>
      </c>
    </row>
    <row r="372" spans="1:4" s="18" customFormat="1" ht="24.95" customHeight="1">
      <c r="B372" s="99" t="s">
        <v>4</v>
      </c>
      <c r="C372" s="100">
        <f>C371</f>
        <v>120</v>
      </c>
      <c r="D372" s="100">
        <f t="shared" si="27"/>
        <v>0</v>
      </c>
    </row>
    <row r="373" spans="1:4" s="16" customFormat="1" ht="24.95" customHeight="1">
      <c r="B373" s="220" t="s">
        <v>91</v>
      </c>
      <c r="C373" s="220"/>
      <c r="D373" s="220"/>
    </row>
    <row r="374" spans="1:4" s="44" customFormat="1" ht="16.5" customHeight="1">
      <c r="A374" s="44" t="s">
        <v>357</v>
      </c>
      <c r="B374" s="84" t="s">
        <v>55</v>
      </c>
      <c r="C374" s="60">
        <v>60</v>
      </c>
      <c r="D374" s="58"/>
    </row>
    <row r="375" spans="1:4" s="44" customFormat="1" ht="16.5" customHeight="1">
      <c r="A375" s="44" t="s">
        <v>201</v>
      </c>
      <c r="B375" s="84" t="s">
        <v>277</v>
      </c>
      <c r="C375" s="60">
        <v>47</v>
      </c>
      <c r="D375" s="58"/>
    </row>
    <row r="376" spans="1:4" s="45" customFormat="1" ht="16.5" customHeight="1">
      <c r="A376" s="45" t="s">
        <v>208</v>
      </c>
      <c r="B376" s="84" t="s">
        <v>31</v>
      </c>
      <c r="C376" s="60">
        <v>13</v>
      </c>
      <c r="D376" s="58"/>
    </row>
    <row r="377" spans="1:4" s="15" customFormat="1" ht="16.5" customHeight="1">
      <c r="A377" s="131" t="s">
        <v>263</v>
      </c>
      <c r="B377" s="88" t="s">
        <v>2</v>
      </c>
      <c r="C377" s="62">
        <f>SUM(C374:C376)</f>
        <v>120</v>
      </c>
      <c r="D377" s="62">
        <f t="shared" ref="D377" si="28">SUM(D374:D376)</f>
        <v>0</v>
      </c>
    </row>
    <row r="378" spans="1:4" s="20" customFormat="1" ht="24.95" customHeight="1">
      <c r="B378" s="73" t="s">
        <v>287</v>
      </c>
      <c r="C378" s="96">
        <f>SUM(C377)</f>
        <v>120</v>
      </c>
      <c r="D378" s="96">
        <f t="shared" ref="D378" si="29">SUM(D377)</f>
        <v>0</v>
      </c>
    </row>
    <row r="379" spans="1:4" s="28" customFormat="1" ht="24.95" customHeight="1">
      <c r="B379" s="17"/>
      <c r="C379" s="27"/>
      <c r="D379" s="121"/>
    </row>
    <row r="380" spans="1:4" s="28" customFormat="1" ht="16.5" customHeight="1">
      <c r="B380" s="227" t="s">
        <v>242</v>
      </c>
      <c r="C380" s="217" t="s">
        <v>20</v>
      </c>
      <c r="D380" s="75"/>
    </row>
    <row r="381" spans="1:4" s="28" customFormat="1" ht="16.5" customHeight="1">
      <c r="B381" s="228"/>
      <c r="C381" s="217"/>
      <c r="D381" s="75"/>
    </row>
    <row r="382" spans="1:4" s="28" customFormat="1" ht="16.5" customHeight="1">
      <c r="B382" s="229"/>
      <c r="C382" s="218"/>
      <c r="D382" s="75"/>
    </row>
    <row r="383" spans="1:4" s="20" customFormat="1" ht="24.95" customHeight="1">
      <c r="B383" s="219" t="s">
        <v>91</v>
      </c>
      <c r="C383" s="219"/>
      <c r="D383" s="219"/>
    </row>
    <row r="384" spans="1:4" s="49" customFormat="1" ht="16.5" customHeight="1">
      <c r="A384" s="49" t="s">
        <v>358</v>
      </c>
      <c r="B384" s="84" t="s">
        <v>178</v>
      </c>
      <c r="C384" s="58">
        <v>36365</v>
      </c>
      <c r="D384" s="75"/>
    </row>
    <row r="385" spans="1:4" s="28" customFormat="1" ht="16.5" customHeight="1">
      <c r="A385" s="49" t="s">
        <v>349</v>
      </c>
      <c r="B385" s="88" t="s">
        <v>350</v>
      </c>
      <c r="C385" s="76">
        <f>SUM(C384)</f>
        <v>36365</v>
      </c>
      <c r="D385" s="76">
        <f t="shared" ref="D385" si="30">SUM(D384)</f>
        <v>0</v>
      </c>
    </row>
    <row r="386" spans="1:4" s="16" customFormat="1" ht="24.95" customHeight="1">
      <c r="B386" s="73" t="s">
        <v>287</v>
      </c>
      <c r="C386" s="74">
        <f>C385</f>
        <v>36365</v>
      </c>
      <c r="D386" s="74" t="e">
        <f>SUM(#REF!,D385)</f>
        <v>#REF!</v>
      </c>
    </row>
    <row r="387" spans="1:4" ht="24.95" customHeight="1">
      <c r="B387" s="29"/>
      <c r="C387" s="30"/>
      <c r="D387" s="54"/>
    </row>
    <row r="388" spans="1:4" s="16" customFormat="1" ht="24.95" customHeight="1">
      <c r="B388" s="19"/>
      <c r="C388" s="31"/>
      <c r="D388" s="54"/>
    </row>
    <row r="389" spans="1:4" s="16" customFormat="1" ht="24.95" customHeight="1">
      <c r="B389" s="19"/>
      <c r="C389" s="31"/>
      <c r="D389" s="54"/>
    </row>
    <row r="390" spans="1:4" s="16" customFormat="1" ht="24.95" customHeight="1">
      <c r="B390" s="19"/>
      <c r="C390" s="31"/>
      <c r="D390" s="54"/>
    </row>
    <row r="391" spans="1:4" s="16" customFormat="1" ht="16.5" customHeight="1">
      <c r="B391" s="225" t="s">
        <v>300</v>
      </c>
      <c r="C391" s="217" t="s">
        <v>20</v>
      </c>
      <c r="D391" s="58"/>
    </row>
    <row r="392" spans="1:4" s="16" customFormat="1" ht="16.5" customHeight="1">
      <c r="B392" s="221"/>
      <c r="C392" s="217"/>
      <c r="D392" s="58"/>
    </row>
    <row r="393" spans="1:4" s="16" customFormat="1" ht="16.5" customHeight="1">
      <c r="B393" s="222"/>
      <c r="C393" s="217"/>
      <c r="D393" s="58"/>
    </row>
    <row r="394" spans="1:4" s="16" customFormat="1" ht="24.95" customHeight="1">
      <c r="B394" s="220" t="s">
        <v>91</v>
      </c>
      <c r="C394" s="220"/>
      <c r="D394" s="220"/>
    </row>
    <row r="395" spans="1:4" s="44" customFormat="1" ht="16.5" customHeight="1">
      <c r="A395" s="44" t="s">
        <v>302</v>
      </c>
      <c r="B395" s="59" t="s">
        <v>100</v>
      </c>
      <c r="C395" s="98">
        <v>120</v>
      </c>
      <c r="D395" s="58"/>
    </row>
    <row r="396" spans="1:4" s="44" customFormat="1" ht="16.5" customHeight="1">
      <c r="A396" s="44" t="s">
        <v>302</v>
      </c>
      <c r="B396" s="59" t="s">
        <v>301</v>
      </c>
      <c r="C396" s="98">
        <v>500</v>
      </c>
      <c r="D396" s="58"/>
    </row>
    <row r="397" spans="1:4" s="16" customFormat="1" ht="16.5" customHeight="1">
      <c r="A397" s="132" t="s">
        <v>291</v>
      </c>
      <c r="B397" s="61" t="s">
        <v>303</v>
      </c>
      <c r="C397" s="62">
        <f>SUM(C395:C396)</f>
        <v>620</v>
      </c>
      <c r="D397" s="62">
        <f t="shared" ref="D397" si="31">D395</f>
        <v>0</v>
      </c>
    </row>
    <row r="398" spans="1:4" s="16" customFormat="1" ht="24.95" customHeight="1">
      <c r="B398" s="73" t="s">
        <v>287</v>
      </c>
      <c r="C398" s="74">
        <f>SUM(C397)</f>
        <v>620</v>
      </c>
      <c r="D398" s="74">
        <f t="shared" ref="D398" si="32">SUM(D397)</f>
        <v>0</v>
      </c>
    </row>
    <row r="399" spans="1:4" s="20" customFormat="1" ht="24.95" customHeight="1">
      <c r="B399" s="19"/>
      <c r="C399" s="31"/>
      <c r="D399" s="121"/>
    </row>
    <row r="400" spans="1:4" ht="16.5" customHeight="1">
      <c r="B400" s="214" t="s">
        <v>304</v>
      </c>
      <c r="C400" s="217" t="s">
        <v>20</v>
      </c>
      <c r="D400" s="58"/>
    </row>
    <row r="401" spans="1:4" ht="16.5" customHeight="1">
      <c r="B401" s="215"/>
      <c r="C401" s="217"/>
      <c r="D401" s="58"/>
    </row>
    <row r="402" spans="1:4" ht="16.5" customHeight="1">
      <c r="B402" s="216"/>
      <c r="C402" s="218"/>
      <c r="D402" s="58"/>
    </row>
    <row r="403" spans="1:4" ht="24.95" customHeight="1">
      <c r="B403" s="219" t="s">
        <v>91</v>
      </c>
      <c r="C403" s="219"/>
      <c r="D403" s="219"/>
    </row>
    <row r="404" spans="1:4" s="44" customFormat="1" ht="16.5" customHeight="1">
      <c r="A404" s="44" t="s">
        <v>305</v>
      </c>
      <c r="B404" s="59" t="s">
        <v>74</v>
      </c>
      <c r="C404" s="58">
        <v>200</v>
      </c>
      <c r="D404" s="58"/>
    </row>
    <row r="405" spans="1:4" s="44" customFormat="1" ht="16.5" customHeight="1">
      <c r="A405" s="44" t="s">
        <v>305</v>
      </c>
      <c r="B405" s="59" t="s">
        <v>301</v>
      </c>
      <c r="C405" s="58">
        <v>210</v>
      </c>
      <c r="D405" s="58"/>
    </row>
    <row r="406" spans="1:4" s="44" customFormat="1" ht="16.5" customHeight="1">
      <c r="A406" s="44" t="s">
        <v>305</v>
      </c>
      <c r="B406" s="59" t="s">
        <v>75</v>
      </c>
      <c r="C406" s="58">
        <v>300</v>
      </c>
      <c r="D406" s="58"/>
    </row>
    <row r="407" spans="1:4" ht="16.5" customHeight="1">
      <c r="A407" s="132" t="s">
        <v>291</v>
      </c>
      <c r="B407" s="61" t="s">
        <v>303</v>
      </c>
      <c r="C407" s="76">
        <f>C404+C405+C406</f>
        <v>710</v>
      </c>
      <c r="D407" s="76">
        <f t="shared" ref="D407" si="33">D404+D405+D406</f>
        <v>0</v>
      </c>
    </row>
    <row r="408" spans="1:4" s="16" customFormat="1" ht="24.95" customHeight="1">
      <c r="B408" s="73" t="s">
        <v>287</v>
      </c>
      <c r="C408" s="78">
        <f>SUM(C407)</f>
        <v>710</v>
      </c>
      <c r="D408" s="78">
        <f t="shared" ref="D408" si="34">SUM(D407)</f>
        <v>0</v>
      </c>
    </row>
    <row r="409" spans="1:4" s="16" customFormat="1" ht="24.95" customHeight="1">
      <c r="B409" s="19"/>
      <c r="C409" s="21"/>
      <c r="D409" s="54"/>
    </row>
    <row r="410" spans="1:4" s="32" customFormat="1" ht="24.95" customHeight="1">
      <c r="B410" s="19"/>
      <c r="C410" s="21"/>
      <c r="D410" s="121"/>
    </row>
    <row r="411" spans="1:4" ht="24.95" customHeight="1">
      <c r="B411" s="19"/>
      <c r="C411" s="21"/>
      <c r="D411" s="54"/>
    </row>
    <row r="412" spans="1:4" s="32" customFormat="1" ht="16.5" customHeight="1">
      <c r="B412" s="214" t="s">
        <v>359</v>
      </c>
      <c r="C412" s="224" t="s">
        <v>20</v>
      </c>
      <c r="D412" s="75"/>
    </row>
    <row r="413" spans="1:4" s="32" customFormat="1" ht="16.5" customHeight="1">
      <c r="B413" s="215"/>
      <c r="C413" s="224"/>
      <c r="D413" s="75"/>
    </row>
    <row r="414" spans="1:4" s="32" customFormat="1" ht="33.75" customHeight="1">
      <c r="B414" s="216"/>
      <c r="C414" s="218"/>
      <c r="D414" s="75"/>
    </row>
    <row r="415" spans="1:4" s="32" customFormat="1" ht="24.95" customHeight="1">
      <c r="B415" s="213" t="s">
        <v>90</v>
      </c>
      <c r="C415" s="213"/>
      <c r="D415" s="213"/>
    </row>
    <row r="416" spans="1:4" s="32" customFormat="1" ht="16.5" customHeight="1">
      <c r="B416" s="84" t="s">
        <v>111</v>
      </c>
      <c r="C416" s="85">
        <v>0</v>
      </c>
      <c r="D416" s="75"/>
    </row>
    <row r="417" spans="1:4" s="32" customFormat="1" ht="16.5" customHeight="1">
      <c r="B417" s="61" t="s">
        <v>112</v>
      </c>
      <c r="C417" s="89">
        <f>SUM(C416:C416)</f>
        <v>0</v>
      </c>
      <c r="D417" s="89">
        <f t="shared" ref="D417" si="35">SUM(D416:D416)</f>
        <v>0</v>
      </c>
    </row>
    <row r="418" spans="1:4" s="32" customFormat="1" ht="24.95" customHeight="1">
      <c r="B418" s="64" t="s">
        <v>4</v>
      </c>
      <c r="C418" s="97">
        <f>C417</f>
        <v>0</v>
      </c>
      <c r="D418" s="97">
        <f t="shared" ref="D418" si="36">D417</f>
        <v>0</v>
      </c>
    </row>
    <row r="419" spans="1:4" s="32" customFormat="1" ht="24.95" customHeight="1">
      <c r="B419" s="219" t="s">
        <v>91</v>
      </c>
      <c r="C419" s="219"/>
      <c r="D419" s="219"/>
    </row>
    <row r="420" spans="1:4" s="32" customFormat="1" ht="16.5" customHeight="1">
      <c r="A420" s="49" t="s">
        <v>273</v>
      </c>
      <c r="B420" s="84" t="s">
        <v>113</v>
      </c>
      <c r="C420" s="85">
        <v>400</v>
      </c>
      <c r="D420" s="75"/>
    </row>
    <row r="421" spans="1:4" s="53" customFormat="1" ht="16.5" customHeight="1">
      <c r="A421" s="133" t="s">
        <v>223</v>
      </c>
      <c r="B421" s="88" t="s">
        <v>10</v>
      </c>
      <c r="C421" s="89">
        <f>C420</f>
        <v>400</v>
      </c>
      <c r="D421" s="89">
        <f t="shared" ref="D421" si="37">D420</f>
        <v>0</v>
      </c>
    </row>
    <row r="422" spans="1:4" s="32" customFormat="1" ht="16.5" customHeight="1">
      <c r="A422" s="49" t="s">
        <v>264</v>
      </c>
      <c r="B422" s="84" t="s">
        <v>114</v>
      </c>
      <c r="C422" s="85">
        <v>54</v>
      </c>
      <c r="D422" s="75"/>
    </row>
    <row r="423" spans="1:4" s="53" customFormat="1" ht="16.5" customHeight="1">
      <c r="A423" s="53" t="s">
        <v>267</v>
      </c>
      <c r="B423" s="88" t="s">
        <v>11</v>
      </c>
      <c r="C423" s="89">
        <f>C422</f>
        <v>54</v>
      </c>
      <c r="D423" s="89">
        <f t="shared" ref="D423" si="38">D422</f>
        <v>0</v>
      </c>
    </row>
    <row r="424" spans="1:4" s="32" customFormat="1" ht="24.95" customHeight="1">
      <c r="B424" s="73" t="s">
        <v>287</v>
      </c>
      <c r="C424" s="101">
        <f>C421+C423</f>
        <v>454</v>
      </c>
      <c r="D424" s="101">
        <f t="shared" ref="D424" si="39">D421+D423</f>
        <v>0</v>
      </c>
    </row>
    <row r="425" spans="1:4" s="32" customFormat="1" ht="24.95" customHeight="1">
      <c r="B425" s="19"/>
      <c r="C425" s="31"/>
      <c r="D425" s="121"/>
    </row>
    <row r="426" spans="1:4" s="32" customFormat="1" ht="16.5" customHeight="1">
      <c r="B426" s="214" t="s">
        <v>164</v>
      </c>
      <c r="C426" s="224" t="s">
        <v>20</v>
      </c>
      <c r="D426" s="75"/>
    </row>
    <row r="427" spans="1:4" s="32" customFormat="1" ht="16.5" customHeight="1">
      <c r="B427" s="215"/>
      <c r="C427" s="224"/>
      <c r="D427" s="75"/>
    </row>
    <row r="428" spans="1:4" s="32" customFormat="1" ht="16.5" customHeight="1">
      <c r="B428" s="216"/>
      <c r="C428" s="218"/>
      <c r="D428" s="75"/>
    </row>
    <row r="429" spans="1:4" s="32" customFormat="1" ht="24.95" customHeight="1">
      <c r="B429" s="219" t="s">
        <v>91</v>
      </c>
      <c r="C429" s="219"/>
      <c r="D429" s="219"/>
    </row>
    <row r="430" spans="1:4" s="32" customFormat="1" ht="16.5" customHeight="1">
      <c r="A430" s="49" t="s">
        <v>361</v>
      </c>
      <c r="B430" s="84" t="s">
        <v>109</v>
      </c>
      <c r="C430" s="60"/>
      <c r="D430" s="75"/>
    </row>
    <row r="431" spans="1:4" s="32" customFormat="1" ht="16.5" customHeight="1">
      <c r="A431" s="49" t="s">
        <v>361</v>
      </c>
      <c r="B431" s="84" t="s">
        <v>184</v>
      </c>
      <c r="C431" s="60">
        <v>200</v>
      </c>
      <c r="D431" s="75"/>
    </row>
    <row r="432" spans="1:4" s="32" customFormat="1" ht="16.5" customHeight="1">
      <c r="A432" s="49" t="s">
        <v>361</v>
      </c>
      <c r="B432" s="84" t="s">
        <v>133</v>
      </c>
      <c r="C432" s="60">
        <v>27</v>
      </c>
      <c r="D432" s="75"/>
    </row>
    <row r="433" spans="1:4" s="32" customFormat="1" ht="16.5" customHeight="1">
      <c r="A433" s="49" t="s">
        <v>361</v>
      </c>
      <c r="B433" s="84" t="s">
        <v>134</v>
      </c>
      <c r="C433" s="60">
        <v>20</v>
      </c>
      <c r="D433" s="75"/>
    </row>
    <row r="434" spans="1:4" s="32" customFormat="1" ht="16.5" customHeight="1">
      <c r="A434" s="49" t="s">
        <v>361</v>
      </c>
      <c r="B434" s="84" t="s">
        <v>135</v>
      </c>
      <c r="C434" s="60">
        <v>30</v>
      </c>
      <c r="D434" s="75"/>
    </row>
    <row r="435" spans="1:4" s="32" customFormat="1" ht="16.5" customHeight="1">
      <c r="A435" s="49" t="s">
        <v>361</v>
      </c>
      <c r="B435" s="84" t="s">
        <v>185</v>
      </c>
      <c r="C435" s="60">
        <v>31</v>
      </c>
      <c r="D435" s="75"/>
    </row>
    <row r="436" spans="1:4" s="32" customFormat="1" ht="16.5" customHeight="1">
      <c r="A436" s="134" t="s">
        <v>361</v>
      </c>
      <c r="B436" s="61" t="s">
        <v>362</v>
      </c>
      <c r="C436" s="62">
        <f>SUM(C430:C435)</f>
        <v>308</v>
      </c>
      <c r="D436" s="62">
        <f t="shared" ref="D436" si="40">SUM(D430:D434)</f>
        <v>0</v>
      </c>
    </row>
    <row r="437" spans="1:4" s="32" customFormat="1" ht="24.95" customHeight="1">
      <c r="B437" s="73" t="s">
        <v>287</v>
      </c>
      <c r="C437" s="74">
        <f>C436</f>
        <v>308</v>
      </c>
      <c r="D437" s="74">
        <f t="shared" ref="D437" si="41">D436</f>
        <v>0</v>
      </c>
    </row>
    <row r="438" spans="1:4" s="32" customFormat="1" ht="24.95" customHeight="1">
      <c r="B438" s="19"/>
      <c r="C438" s="31"/>
      <c r="D438" s="121"/>
    </row>
    <row r="439" spans="1:4" s="20" customFormat="1" ht="24.95" customHeight="1">
      <c r="B439" s="19"/>
      <c r="C439" s="21"/>
      <c r="D439" s="122"/>
    </row>
    <row r="440" spans="1:4" ht="16.5" customHeight="1">
      <c r="B440" s="214" t="s">
        <v>165</v>
      </c>
      <c r="C440" s="217" t="s">
        <v>20</v>
      </c>
      <c r="D440" s="58"/>
    </row>
    <row r="441" spans="1:4" ht="16.5" customHeight="1">
      <c r="B441" s="215"/>
      <c r="C441" s="217"/>
      <c r="D441" s="58"/>
    </row>
    <row r="442" spans="1:4" ht="16.5" customHeight="1">
      <c r="B442" s="216"/>
      <c r="C442" s="217"/>
      <c r="D442" s="58"/>
    </row>
    <row r="443" spans="1:4" ht="24.75" customHeight="1">
      <c r="B443" s="247" t="s">
        <v>90</v>
      </c>
      <c r="C443" s="248"/>
      <c r="D443" s="58"/>
    </row>
    <row r="444" spans="1:4" ht="16.5" customHeight="1">
      <c r="B444" s="102"/>
      <c r="C444" s="90"/>
      <c r="D444" s="58"/>
    </row>
    <row r="445" spans="1:4" ht="16.5" customHeight="1">
      <c r="B445" s="103"/>
      <c r="C445" s="123"/>
      <c r="D445" s="58"/>
    </row>
    <row r="446" spans="1:4" ht="24.75" customHeight="1">
      <c r="B446" s="99" t="s">
        <v>4</v>
      </c>
      <c r="C446" s="100">
        <f>SUM(C445)</f>
        <v>0</v>
      </c>
      <c r="D446" s="58"/>
    </row>
    <row r="447" spans="1:4" s="20" customFormat="1" ht="24.95" customHeight="1">
      <c r="B447" s="219" t="s">
        <v>91</v>
      </c>
      <c r="C447" s="219"/>
      <c r="D447" s="219"/>
    </row>
    <row r="448" spans="1:4" s="45" customFormat="1" ht="16.5" customHeight="1">
      <c r="A448" s="45" t="s">
        <v>273</v>
      </c>
      <c r="B448" s="84" t="s">
        <v>5</v>
      </c>
      <c r="C448" s="58">
        <v>3420</v>
      </c>
      <c r="D448" s="58"/>
    </row>
    <row r="449" spans="1:4" s="44" customFormat="1" ht="16.5" customHeight="1">
      <c r="A449" s="44" t="s">
        <v>273</v>
      </c>
      <c r="B449" s="68" t="s">
        <v>37</v>
      </c>
      <c r="C449" s="60">
        <v>68</v>
      </c>
      <c r="D449" s="58"/>
    </row>
    <row r="450" spans="1:4" s="44" customFormat="1" ht="16.5" customHeight="1">
      <c r="A450" s="44" t="s">
        <v>245</v>
      </c>
      <c r="B450" s="68" t="s">
        <v>140</v>
      </c>
      <c r="C450" s="60">
        <v>240</v>
      </c>
      <c r="D450" s="58"/>
    </row>
    <row r="451" spans="1:4" s="24" customFormat="1" ht="16.5" customHeight="1">
      <c r="A451" s="48" t="s">
        <v>223</v>
      </c>
      <c r="B451" s="88" t="s">
        <v>10</v>
      </c>
      <c r="C451" s="76">
        <f>SUM(C448:C450)</f>
        <v>3728</v>
      </c>
      <c r="D451" s="76" t="e">
        <f>SUM(#REF!,#REF!)</f>
        <v>#REF!</v>
      </c>
    </row>
    <row r="452" spans="1:4" s="44" customFormat="1" ht="16.5" customHeight="1">
      <c r="A452" s="44" t="s">
        <v>264</v>
      </c>
      <c r="B452" s="84" t="s">
        <v>76</v>
      </c>
      <c r="C452" s="58">
        <v>942</v>
      </c>
      <c r="D452" s="58"/>
    </row>
    <row r="453" spans="1:4" s="44" customFormat="1" ht="16.5" customHeight="1">
      <c r="A453" s="44" t="s">
        <v>266</v>
      </c>
      <c r="B453" s="84" t="s">
        <v>101</v>
      </c>
      <c r="C453" s="58">
        <v>40</v>
      </c>
      <c r="D453" s="58"/>
    </row>
    <row r="454" spans="1:4" s="44" customFormat="1" ht="16.5" customHeight="1">
      <c r="A454" s="44" t="s">
        <v>265</v>
      </c>
      <c r="B454" s="84" t="s">
        <v>364</v>
      </c>
      <c r="C454" s="58">
        <v>46</v>
      </c>
      <c r="D454" s="58"/>
    </row>
    <row r="455" spans="1:4" s="44" customFormat="1" ht="16.5" customHeight="1">
      <c r="A455" s="44" t="s">
        <v>276</v>
      </c>
      <c r="B455" s="84" t="s">
        <v>97</v>
      </c>
      <c r="C455" s="58">
        <v>20</v>
      </c>
      <c r="D455" s="58"/>
    </row>
    <row r="456" spans="1:4" ht="16.5" customHeight="1">
      <c r="A456" s="44" t="s">
        <v>267</v>
      </c>
      <c r="B456" s="88" t="s">
        <v>25</v>
      </c>
      <c r="C456" s="76">
        <f>SUM(C452:C455)</f>
        <v>1048</v>
      </c>
      <c r="D456" s="76">
        <f t="shared" ref="D456" si="42">SUM(D452:D455)</f>
        <v>0</v>
      </c>
    </row>
    <row r="457" spans="1:4" s="44" customFormat="1" ht="16.5" customHeight="1">
      <c r="A457" s="44" t="s">
        <v>201</v>
      </c>
      <c r="B457" s="84" t="s">
        <v>12</v>
      </c>
      <c r="C457" s="58">
        <v>25</v>
      </c>
      <c r="D457" s="58"/>
    </row>
    <row r="458" spans="1:4" s="44" customFormat="1" ht="16.5" customHeight="1">
      <c r="A458" s="44" t="s">
        <v>201</v>
      </c>
      <c r="B458" s="84" t="s">
        <v>17</v>
      </c>
      <c r="C458" s="58">
        <v>22</v>
      </c>
      <c r="D458" s="58"/>
    </row>
    <row r="459" spans="1:4" s="44" customFormat="1" ht="16.5" customHeight="1">
      <c r="A459" s="44" t="s">
        <v>201</v>
      </c>
      <c r="B459" s="84" t="s">
        <v>277</v>
      </c>
      <c r="C459" s="58">
        <v>200</v>
      </c>
      <c r="D459" s="58"/>
    </row>
    <row r="460" spans="1:4" s="44" customFormat="1" ht="16.5" customHeight="1">
      <c r="A460" s="131" t="s">
        <v>211</v>
      </c>
      <c r="B460" s="138" t="s">
        <v>278</v>
      </c>
      <c r="C460" s="135">
        <f>SUM(C457:C459)</f>
        <v>247</v>
      </c>
      <c r="D460" s="58"/>
    </row>
    <row r="461" spans="1:4" s="44" customFormat="1" ht="16.5" customHeight="1">
      <c r="A461" s="44" t="s">
        <v>203</v>
      </c>
      <c r="B461" s="84" t="s">
        <v>52</v>
      </c>
      <c r="C461" s="58">
        <v>150</v>
      </c>
      <c r="D461" s="58"/>
    </row>
    <row r="462" spans="1:4" s="44" customFormat="1" ht="16.5" customHeight="1">
      <c r="A462" s="131" t="s">
        <v>210</v>
      </c>
      <c r="B462" s="138" t="s">
        <v>256</v>
      </c>
      <c r="C462" s="135">
        <f>SUM(C461)</f>
        <v>150</v>
      </c>
      <c r="D462" s="58"/>
    </row>
    <row r="463" spans="1:4" s="44" customFormat="1" ht="16.5" customHeight="1">
      <c r="A463" s="44" t="s">
        <v>204</v>
      </c>
      <c r="B463" s="84" t="s">
        <v>280</v>
      </c>
      <c r="C463" s="58">
        <v>300</v>
      </c>
      <c r="D463" s="58"/>
    </row>
    <row r="464" spans="1:4" s="44" customFormat="1" ht="16.5" customHeight="1">
      <c r="A464" s="44" t="s">
        <v>205</v>
      </c>
      <c r="B464" s="84" t="s">
        <v>41</v>
      </c>
      <c r="C464" s="58">
        <v>100</v>
      </c>
      <c r="D464" s="58"/>
    </row>
    <row r="465" spans="1:4" s="44" customFormat="1" ht="16.5" customHeight="1">
      <c r="A465" s="44" t="s">
        <v>207</v>
      </c>
      <c r="B465" s="84" t="s">
        <v>363</v>
      </c>
      <c r="C465" s="58">
        <v>100</v>
      </c>
      <c r="D465" s="58"/>
    </row>
    <row r="466" spans="1:4" s="44" customFormat="1" ht="16.5" customHeight="1">
      <c r="A466" s="131" t="s">
        <v>257</v>
      </c>
      <c r="B466" s="138" t="s">
        <v>284</v>
      </c>
      <c r="C466" s="135">
        <f>SUM(C463:C465)</f>
        <v>500</v>
      </c>
      <c r="D466" s="58"/>
    </row>
    <row r="467" spans="1:4" s="45" customFormat="1" ht="16.5" customHeight="1">
      <c r="A467" s="45" t="s">
        <v>208</v>
      </c>
      <c r="B467" s="84" t="s">
        <v>31</v>
      </c>
      <c r="C467" s="58">
        <v>242</v>
      </c>
      <c r="D467" s="58"/>
    </row>
    <row r="468" spans="1:4" s="45" customFormat="1" ht="16.5" customHeight="1">
      <c r="A468" s="131" t="s">
        <v>261</v>
      </c>
      <c r="B468" s="138" t="s">
        <v>216</v>
      </c>
      <c r="C468" s="135">
        <f>SUM(C467)</f>
        <v>242</v>
      </c>
      <c r="D468" s="58"/>
    </row>
    <row r="469" spans="1:4" s="44" customFormat="1" ht="16.5" customHeight="1">
      <c r="A469" s="44" t="s">
        <v>209</v>
      </c>
      <c r="B469" s="84" t="s">
        <v>14</v>
      </c>
      <c r="C469" s="58">
        <v>50</v>
      </c>
      <c r="D469" s="58"/>
    </row>
    <row r="470" spans="1:4" s="44" customFormat="1" ht="16.5" customHeight="1">
      <c r="A470" s="44" t="s">
        <v>259</v>
      </c>
      <c r="B470" s="84" t="s">
        <v>365</v>
      </c>
      <c r="C470" s="58">
        <f>SUM(C469)</f>
        <v>50</v>
      </c>
      <c r="D470" s="58"/>
    </row>
    <row r="471" spans="1:4" ht="16.5" customHeight="1">
      <c r="A471" s="131" t="s">
        <v>263</v>
      </c>
      <c r="B471" s="88" t="s">
        <v>2</v>
      </c>
      <c r="C471" s="76">
        <f>SUM(C457:C469)</f>
        <v>2328</v>
      </c>
      <c r="D471" s="76">
        <f t="shared" ref="D471" si="43">SUM(D457:D469)</f>
        <v>0</v>
      </c>
    </row>
    <row r="472" spans="1:4" s="16" customFormat="1" ht="24.95" customHeight="1">
      <c r="B472" s="73" t="s">
        <v>287</v>
      </c>
      <c r="C472" s="74">
        <f>SUM(C451,C456,C471)</f>
        <v>7104</v>
      </c>
      <c r="D472" s="74" t="e">
        <f>SUM(D451,D456,D471)</f>
        <v>#REF!</v>
      </c>
    </row>
    <row r="473" spans="1:4" s="20" customFormat="1" ht="24.95" customHeight="1">
      <c r="B473" s="19"/>
      <c r="C473" s="31"/>
      <c r="D473" s="121"/>
    </row>
    <row r="474" spans="1:4" s="20" customFormat="1" ht="16.5" customHeight="1">
      <c r="B474" s="214" t="s">
        <v>366</v>
      </c>
      <c r="C474" s="217" t="s">
        <v>20</v>
      </c>
      <c r="D474" s="75"/>
    </row>
    <row r="475" spans="1:4" s="20" customFormat="1" ht="16.5" customHeight="1">
      <c r="B475" s="215"/>
      <c r="C475" s="217"/>
      <c r="D475" s="75"/>
    </row>
    <row r="476" spans="1:4" s="20" customFormat="1" ht="32.25" customHeight="1">
      <c r="B476" s="216"/>
      <c r="C476" s="218"/>
      <c r="D476" s="75"/>
    </row>
    <row r="477" spans="1:4" s="20" customFormat="1" ht="24.95" customHeight="1">
      <c r="B477" s="213" t="s">
        <v>90</v>
      </c>
      <c r="C477" s="213"/>
      <c r="D477" s="213"/>
    </row>
    <row r="478" spans="1:4" s="20" customFormat="1" ht="16.5" customHeight="1">
      <c r="A478" s="49" t="s">
        <v>367</v>
      </c>
      <c r="B478" s="84" t="s">
        <v>124</v>
      </c>
      <c r="C478" s="104">
        <v>1800</v>
      </c>
      <c r="D478" s="75"/>
    </row>
    <row r="479" spans="1:4" s="20" customFormat="1" ht="16.5" customHeight="1">
      <c r="A479" s="49" t="s">
        <v>353</v>
      </c>
      <c r="B479" s="61" t="s">
        <v>368</v>
      </c>
      <c r="C479" s="76">
        <f>C478</f>
        <v>1800</v>
      </c>
      <c r="D479" s="76">
        <f t="shared" ref="D479" si="44">D478</f>
        <v>0</v>
      </c>
    </row>
    <row r="480" spans="1:4" s="20" customFormat="1" ht="24.95" customHeight="1">
      <c r="B480" s="64" t="s">
        <v>4</v>
      </c>
      <c r="C480" s="65">
        <f>C479</f>
        <v>1800</v>
      </c>
      <c r="D480" s="65" t="e">
        <f>#REF!+D479</f>
        <v>#REF!</v>
      </c>
    </row>
    <row r="481" spans="1:4" s="20" customFormat="1" ht="24.95" customHeight="1">
      <c r="B481" s="219" t="s">
        <v>91</v>
      </c>
      <c r="C481" s="219"/>
      <c r="D481" s="219"/>
    </row>
    <row r="482" spans="1:4" s="20" customFormat="1" ht="16.5" customHeight="1">
      <c r="A482" s="49" t="s">
        <v>273</v>
      </c>
      <c r="B482" s="84" t="s">
        <v>5</v>
      </c>
      <c r="C482" s="58">
        <v>1464</v>
      </c>
      <c r="D482" s="75"/>
    </row>
    <row r="483" spans="1:4" s="20" customFormat="1" ht="16.5" customHeight="1">
      <c r="A483" s="49" t="s">
        <v>273</v>
      </c>
      <c r="B483" s="84" t="s">
        <v>117</v>
      </c>
      <c r="C483" s="58">
        <v>30</v>
      </c>
      <c r="D483" s="75"/>
    </row>
    <row r="484" spans="1:4" s="20" customFormat="1" ht="16.5" customHeight="1">
      <c r="A484" s="49" t="s">
        <v>245</v>
      </c>
      <c r="B484" s="84" t="s">
        <v>141</v>
      </c>
      <c r="C484" s="58">
        <v>123</v>
      </c>
      <c r="D484" s="75"/>
    </row>
    <row r="485" spans="1:4" s="20" customFormat="1" ht="16.5" customHeight="1">
      <c r="A485" s="49" t="s">
        <v>223</v>
      </c>
      <c r="B485" s="88" t="s">
        <v>10</v>
      </c>
      <c r="C485" s="76">
        <f>SUM(C482:C484)</f>
        <v>1617</v>
      </c>
      <c r="D485" s="76" t="e">
        <f>#REF!+#REF!</f>
        <v>#REF!</v>
      </c>
    </row>
    <row r="486" spans="1:4" s="20" customFormat="1" ht="16.5" customHeight="1">
      <c r="A486" s="49" t="s">
        <v>264</v>
      </c>
      <c r="B486" s="84" t="s">
        <v>118</v>
      </c>
      <c r="C486" s="58">
        <v>403</v>
      </c>
      <c r="D486" s="75"/>
    </row>
    <row r="487" spans="1:4" s="20" customFormat="1" ht="16.5" customHeight="1">
      <c r="A487" s="49" t="s">
        <v>276</v>
      </c>
      <c r="B487" s="84" t="s">
        <v>119</v>
      </c>
      <c r="C487" s="58">
        <v>10</v>
      </c>
      <c r="D487" s="75"/>
    </row>
    <row r="488" spans="1:4" s="20" customFormat="1" ht="16.5" customHeight="1">
      <c r="A488" s="49" t="s">
        <v>266</v>
      </c>
      <c r="B488" s="84" t="s">
        <v>120</v>
      </c>
      <c r="C488" s="58">
        <v>23</v>
      </c>
      <c r="D488" s="75"/>
    </row>
    <row r="489" spans="1:4" s="20" customFormat="1" ht="16.5" customHeight="1">
      <c r="A489" s="49" t="s">
        <v>265</v>
      </c>
      <c r="B489" s="84" t="s">
        <v>364</v>
      </c>
      <c r="C489" s="58">
        <v>23</v>
      </c>
      <c r="D489" s="75"/>
    </row>
    <row r="490" spans="1:4" s="20" customFormat="1" ht="16.5" customHeight="1">
      <c r="A490" s="134" t="s">
        <v>267</v>
      </c>
      <c r="B490" s="88" t="s">
        <v>15</v>
      </c>
      <c r="C490" s="76">
        <f>C486+C487+C488</f>
        <v>436</v>
      </c>
      <c r="D490" s="76">
        <f t="shared" ref="D490" si="45">D486+D487+D488</f>
        <v>0</v>
      </c>
    </row>
    <row r="491" spans="1:4" s="49" customFormat="1" ht="16.5" customHeight="1">
      <c r="A491" s="49" t="s">
        <v>201</v>
      </c>
      <c r="B491" s="84" t="s">
        <v>121</v>
      </c>
      <c r="C491" s="58">
        <v>11</v>
      </c>
      <c r="D491" s="75"/>
    </row>
    <row r="492" spans="1:4" s="49" customFormat="1" ht="16.5" customHeight="1">
      <c r="A492" s="49" t="s">
        <v>201</v>
      </c>
      <c r="B492" s="84" t="s">
        <v>122</v>
      </c>
      <c r="C492" s="58">
        <v>200</v>
      </c>
      <c r="D492" s="75"/>
    </row>
    <row r="493" spans="1:4" s="49" customFormat="1" ht="16.5" customHeight="1">
      <c r="A493" s="134" t="s">
        <v>211</v>
      </c>
      <c r="B493" s="138" t="s">
        <v>278</v>
      </c>
      <c r="C493" s="135">
        <f>SUM(C491:C492)</f>
        <v>211</v>
      </c>
      <c r="D493" s="75"/>
    </row>
    <row r="494" spans="1:4" s="49" customFormat="1" ht="16.5" customHeight="1">
      <c r="A494" s="49" t="s">
        <v>204</v>
      </c>
      <c r="B494" s="84" t="s">
        <v>280</v>
      </c>
      <c r="C494" s="58">
        <v>450</v>
      </c>
      <c r="D494" s="75"/>
    </row>
    <row r="495" spans="1:4" s="49" customFormat="1" ht="16.5" customHeight="1">
      <c r="A495" s="49" t="s">
        <v>205</v>
      </c>
      <c r="B495" s="84" t="s">
        <v>41</v>
      </c>
      <c r="C495" s="58">
        <v>100</v>
      </c>
      <c r="D495" s="75"/>
    </row>
    <row r="496" spans="1:4" s="49" customFormat="1" ht="16.5" customHeight="1">
      <c r="A496" s="49" t="s">
        <v>283</v>
      </c>
      <c r="B496" s="84" t="s">
        <v>123</v>
      </c>
      <c r="C496" s="58">
        <v>150</v>
      </c>
      <c r="D496" s="75"/>
    </row>
    <row r="497" spans="1:4" s="49" customFormat="1" ht="16.5" customHeight="1">
      <c r="A497" s="134" t="s">
        <v>257</v>
      </c>
      <c r="B497" s="138" t="s">
        <v>284</v>
      </c>
      <c r="C497" s="135">
        <f>SUM(C494:C496)</f>
        <v>700</v>
      </c>
      <c r="D497" s="75"/>
    </row>
    <row r="498" spans="1:4" s="49" customFormat="1" ht="16.5" customHeight="1">
      <c r="A498" s="49" t="s">
        <v>208</v>
      </c>
      <c r="B498" s="84" t="s">
        <v>31</v>
      </c>
      <c r="C498" s="58">
        <v>246</v>
      </c>
      <c r="D498" s="75"/>
    </row>
    <row r="499" spans="1:4" s="49" customFormat="1" ht="16.5" customHeight="1">
      <c r="A499" s="134" t="s">
        <v>261</v>
      </c>
      <c r="B499" s="138" t="s">
        <v>216</v>
      </c>
      <c r="C499" s="135">
        <f>SUM(C498)</f>
        <v>246</v>
      </c>
      <c r="D499" s="75"/>
    </row>
    <row r="500" spans="1:4" s="49" customFormat="1" ht="16.5" customHeight="1">
      <c r="A500" s="49" t="s">
        <v>209</v>
      </c>
      <c r="B500" s="84" t="s">
        <v>14</v>
      </c>
      <c r="C500" s="58">
        <v>50</v>
      </c>
      <c r="D500" s="76">
        <f>SUM(D491:D498)</f>
        <v>0</v>
      </c>
    </row>
    <row r="501" spans="1:4" s="49" customFormat="1" ht="16.5" customHeight="1">
      <c r="A501" s="134" t="s">
        <v>259</v>
      </c>
      <c r="B501" s="138" t="s">
        <v>369</v>
      </c>
      <c r="C501" s="135">
        <f>SUM(C500)</f>
        <v>50</v>
      </c>
      <c r="D501" s="75"/>
    </row>
    <row r="502" spans="1:4" s="49" customFormat="1" ht="16.5" customHeight="1">
      <c r="A502" s="140" t="s">
        <v>263</v>
      </c>
      <c r="B502" s="88" t="s">
        <v>116</v>
      </c>
      <c r="C502" s="76">
        <f>C493+C497+C499+C501</f>
        <v>1207</v>
      </c>
      <c r="D502" s="76" t="e">
        <f>D501+#REF!</f>
        <v>#REF!</v>
      </c>
    </row>
    <row r="503" spans="1:4" s="20" customFormat="1" ht="24.95" customHeight="1">
      <c r="B503" s="73" t="s">
        <v>287</v>
      </c>
      <c r="C503" s="74">
        <f>C485+C490+C502</f>
        <v>3260</v>
      </c>
      <c r="D503" s="74" t="e">
        <f>D485+D490+D500+D502+#REF!</f>
        <v>#REF!</v>
      </c>
    </row>
    <row r="504" spans="1:4" ht="24.95" customHeight="1">
      <c r="B504" s="17"/>
      <c r="C504" s="27"/>
      <c r="D504" s="54"/>
    </row>
    <row r="505" spans="1:4" ht="16.5" customHeight="1">
      <c r="B505" s="225" t="s">
        <v>93</v>
      </c>
      <c r="C505" s="217" t="s">
        <v>20</v>
      </c>
      <c r="D505" s="58"/>
    </row>
    <row r="506" spans="1:4" ht="16.5" customHeight="1">
      <c r="B506" s="221"/>
      <c r="C506" s="217"/>
      <c r="D506" s="58"/>
    </row>
    <row r="507" spans="1:4" ht="16.5" customHeight="1">
      <c r="B507" s="222"/>
      <c r="C507" s="218"/>
      <c r="D507" s="58"/>
    </row>
    <row r="508" spans="1:4" s="16" customFormat="1" ht="24.95" customHeight="1">
      <c r="B508" s="219" t="s">
        <v>91</v>
      </c>
      <c r="C508" s="219"/>
      <c r="D508" s="219"/>
    </row>
    <row r="509" spans="1:4" s="44" customFormat="1" ht="16.5" customHeight="1">
      <c r="A509" s="44" t="s">
        <v>370</v>
      </c>
      <c r="B509" s="84" t="s">
        <v>26</v>
      </c>
      <c r="C509" s="106">
        <v>300</v>
      </c>
      <c r="D509" s="58"/>
    </row>
    <row r="510" spans="1:4" ht="16.5" customHeight="1">
      <c r="A510" s="131" t="s">
        <v>223</v>
      </c>
      <c r="B510" s="88" t="s">
        <v>10</v>
      </c>
      <c r="C510" s="107">
        <f>SUM(C509)</f>
        <v>300</v>
      </c>
      <c r="D510" s="107" t="e">
        <f>SUM(#REF!)</f>
        <v>#REF!</v>
      </c>
    </row>
    <row r="511" spans="1:4" s="44" customFormat="1" ht="16.5" customHeight="1">
      <c r="A511" s="131" t="s">
        <v>264</v>
      </c>
      <c r="B511" s="138" t="s">
        <v>77</v>
      </c>
      <c r="C511" s="141">
        <v>81</v>
      </c>
      <c r="D511" s="58"/>
    </row>
    <row r="512" spans="1:4" s="11" customFormat="1" ht="16.5" customHeight="1">
      <c r="A512" s="45" t="s">
        <v>267</v>
      </c>
      <c r="B512" s="88" t="s">
        <v>11</v>
      </c>
      <c r="C512" s="107">
        <f>SUM(C511)</f>
        <v>81</v>
      </c>
      <c r="D512" s="107">
        <f t="shared" ref="D512" si="46">SUM(D511)</f>
        <v>0</v>
      </c>
    </row>
    <row r="513" spans="1:4" s="45" customFormat="1" ht="16.5" customHeight="1">
      <c r="A513" s="44" t="s">
        <v>200</v>
      </c>
      <c r="B513" s="84" t="s">
        <v>56</v>
      </c>
      <c r="C513" s="106">
        <v>250</v>
      </c>
      <c r="D513" s="58"/>
    </row>
    <row r="514" spans="1:4" s="45" customFormat="1" ht="16.5" customHeight="1">
      <c r="A514" s="44" t="s">
        <v>200</v>
      </c>
      <c r="B514" s="59" t="s">
        <v>57</v>
      </c>
      <c r="C514" s="60">
        <v>150</v>
      </c>
      <c r="D514" s="58"/>
    </row>
    <row r="515" spans="1:4" s="45" customFormat="1" ht="16.5" customHeight="1">
      <c r="A515" s="131" t="s">
        <v>200</v>
      </c>
      <c r="B515" s="130" t="s">
        <v>278</v>
      </c>
      <c r="C515" s="127">
        <f>SUM(C513:C514)</f>
        <v>400</v>
      </c>
      <c r="D515" s="58"/>
    </row>
    <row r="516" spans="1:4" s="44" customFormat="1" ht="16.5" customHeight="1">
      <c r="A516" s="44" t="s">
        <v>208</v>
      </c>
      <c r="B516" s="59" t="s">
        <v>31</v>
      </c>
      <c r="C516" s="60">
        <v>20</v>
      </c>
      <c r="D516" s="58"/>
    </row>
    <row r="517" spans="1:4" s="44" customFormat="1" ht="16.5" customHeight="1">
      <c r="A517" s="131" t="s">
        <v>261</v>
      </c>
      <c r="B517" s="130" t="s">
        <v>216</v>
      </c>
      <c r="C517" s="127">
        <f>SUM(C516)</f>
        <v>20</v>
      </c>
      <c r="D517" s="58"/>
    </row>
    <row r="518" spans="1:4" ht="16.5" customHeight="1">
      <c r="A518" s="131" t="s">
        <v>263</v>
      </c>
      <c r="B518" s="61" t="s">
        <v>18</v>
      </c>
      <c r="C518" s="62">
        <f>SUM(C515+C517)</f>
        <v>420</v>
      </c>
      <c r="D518" s="62">
        <f t="shared" ref="D518" si="47">SUM(D513:D516)</f>
        <v>0</v>
      </c>
    </row>
    <row r="519" spans="1:4" s="16" customFormat="1" ht="24.95" customHeight="1">
      <c r="B519" s="73" t="s">
        <v>287</v>
      </c>
      <c r="C519" s="74">
        <f>SUM(C510,C512,C518)</f>
        <v>801</v>
      </c>
      <c r="D519" s="74" t="e">
        <f t="shared" ref="D519" si="48">SUM(D510,D512,D518)</f>
        <v>#REF!</v>
      </c>
    </row>
    <row r="520" spans="1:4" s="20" customFormat="1" ht="24.95" customHeight="1">
      <c r="B520" s="19"/>
      <c r="C520" s="31"/>
      <c r="D520" s="121"/>
    </row>
    <row r="521" spans="1:4" s="16" customFormat="1" ht="16.5" customHeight="1">
      <c r="B521" s="214" t="s">
        <v>371</v>
      </c>
      <c r="C521" s="217" t="s">
        <v>20</v>
      </c>
      <c r="D521" s="58"/>
    </row>
    <row r="522" spans="1:4" s="16" customFormat="1" ht="16.5" customHeight="1">
      <c r="B522" s="221"/>
      <c r="C522" s="217"/>
      <c r="D522" s="58"/>
    </row>
    <row r="523" spans="1:4" s="16" customFormat="1" ht="16.5" customHeight="1">
      <c r="B523" s="222"/>
      <c r="C523" s="218"/>
      <c r="D523" s="58"/>
    </row>
    <row r="524" spans="1:4" s="16" customFormat="1" ht="24.95" customHeight="1">
      <c r="B524" s="219" t="s">
        <v>91</v>
      </c>
      <c r="C524" s="219"/>
      <c r="D524" s="219"/>
    </row>
    <row r="525" spans="1:4" s="44" customFormat="1" ht="16.5" customHeight="1">
      <c r="A525" s="44" t="s">
        <v>201</v>
      </c>
      <c r="B525" s="84" t="s">
        <v>280</v>
      </c>
      <c r="C525" s="75">
        <v>1200</v>
      </c>
      <c r="D525" s="75">
        <v>7677</v>
      </c>
    </row>
    <row r="526" spans="1:4" s="44" customFormat="1" ht="16.5" customHeight="1">
      <c r="A526" s="44" t="s">
        <v>205</v>
      </c>
      <c r="B526" s="59" t="s">
        <v>175</v>
      </c>
      <c r="C526" s="60">
        <v>150</v>
      </c>
      <c r="D526" s="75"/>
    </row>
    <row r="527" spans="1:4" s="44" customFormat="1" ht="16.5" customHeight="1">
      <c r="A527" s="44" t="s">
        <v>283</v>
      </c>
      <c r="B527" s="59" t="s">
        <v>174</v>
      </c>
      <c r="C527" s="60">
        <v>150</v>
      </c>
      <c r="D527" s="75"/>
    </row>
    <row r="528" spans="1:4" s="44" customFormat="1" ht="16.5" customHeight="1">
      <c r="A528" s="131" t="s">
        <v>257</v>
      </c>
      <c r="B528" s="130" t="s">
        <v>284</v>
      </c>
      <c r="C528" s="127">
        <f>SUM(C525:C527)</f>
        <v>1500</v>
      </c>
      <c r="D528" s="75"/>
    </row>
    <row r="529" spans="1:4" s="44" customFormat="1" ht="16.5" customHeight="1">
      <c r="A529" s="44" t="s">
        <v>203</v>
      </c>
      <c r="B529" s="84" t="s">
        <v>374</v>
      </c>
      <c r="C529" s="58">
        <v>150</v>
      </c>
      <c r="D529" s="58">
        <v>398</v>
      </c>
    </row>
    <row r="530" spans="1:4" s="16" customFormat="1" ht="16.5" customHeight="1">
      <c r="A530" s="131" t="s">
        <v>210</v>
      </c>
      <c r="B530" s="130" t="s">
        <v>256</v>
      </c>
      <c r="C530" s="127">
        <f>SUM(C529)</f>
        <v>150</v>
      </c>
      <c r="D530" s="62">
        <f>SUM(D525:D529)</f>
        <v>8075</v>
      </c>
    </row>
    <row r="531" spans="1:4" s="16" customFormat="1" ht="16.5" customHeight="1">
      <c r="A531" s="44" t="s">
        <v>208</v>
      </c>
      <c r="B531" s="59" t="s">
        <v>31</v>
      </c>
      <c r="C531" s="60">
        <v>445</v>
      </c>
      <c r="D531" s="60"/>
    </row>
    <row r="532" spans="1:4" s="16" customFormat="1" ht="16.5" customHeight="1">
      <c r="A532" s="131" t="s">
        <v>261</v>
      </c>
      <c r="B532" s="130" t="s">
        <v>216</v>
      </c>
      <c r="C532" s="127">
        <f>SUM(C531)</f>
        <v>445</v>
      </c>
      <c r="D532" s="60"/>
    </row>
    <row r="533" spans="1:4" s="16" customFormat="1" ht="16.5" customHeight="1">
      <c r="A533" s="44"/>
      <c r="B533" s="61" t="s">
        <v>2</v>
      </c>
      <c r="C533" s="62">
        <f>C528+C530+C532</f>
        <v>2095</v>
      </c>
      <c r="D533" s="62">
        <f t="shared" ref="D533" si="49">D531+D532</f>
        <v>0</v>
      </c>
    </row>
    <row r="534" spans="1:4" s="16" customFormat="1" ht="24.95" customHeight="1">
      <c r="B534" s="73" t="s">
        <v>287</v>
      </c>
      <c r="C534" s="74">
        <f>SUM(C533)</f>
        <v>2095</v>
      </c>
      <c r="D534" s="74">
        <f t="shared" ref="D534" si="50">SUM(D530+D533)</f>
        <v>8075</v>
      </c>
    </row>
    <row r="535" spans="1:4" s="20" customFormat="1" ht="24.95" customHeight="1">
      <c r="B535" s="19"/>
      <c r="C535" s="31"/>
      <c r="D535" s="121"/>
    </row>
    <row r="536" spans="1:4" s="16" customFormat="1" ht="16.5" customHeight="1">
      <c r="B536" s="225" t="s">
        <v>94</v>
      </c>
      <c r="C536" s="217" t="s">
        <v>20</v>
      </c>
      <c r="D536" s="58"/>
    </row>
    <row r="537" spans="1:4" s="16" customFormat="1" ht="16.5" customHeight="1">
      <c r="B537" s="221"/>
      <c r="C537" s="217"/>
      <c r="D537" s="58"/>
    </row>
    <row r="538" spans="1:4" s="16" customFormat="1" ht="16.5" customHeight="1">
      <c r="B538" s="221"/>
      <c r="C538" s="217"/>
      <c r="D538" s="58"/>
    </row>
    <row r="539" spans="1:4" s="16" customFormat="1" ht="16.5" customHeight="1">
      <c r="B539" s="222"/>
      <c r="C539" s="218"/>
      <c r="D539" s="58"/>
    </row>
    <row r="540" spans="1:4" s="16" customFormat="1" ht="24.95" customHeight="1">
      <c r="B540" s="213" t="s">
        <v>90</v>
      </c>
      <c r="C540" s="213"/>
      <c r="D540" s="213"/>
    </row>
    <row r="541" spans="1:4" s="16" customFormat="1" ht="16.5" customHeight="1">
      <c r="B541" s="77" t="s">
        <v>188</v>
      </c>
      <c r="C541" s="108">
        <v>62655</v>
      </c>
      <c r="D541" s="58"/>
    </row>
    <row r="542" spans="1:4" s="16" customFormat="1" ht="16.5" customHeight="1">
      <c r="B542" s="55" t="s">
        <v>173</v>
      </c>
      <c r="C542" s="56">
        <f>C541</f>
        <v>62655</v>
      </c>
      <c r="D542" s="55">
        <f t="shared" ref="D542:D543" si="51">D541</f>
        <v>0</v>
      </c>
    </row>
    <row r="543" spans="1:4" s="16" customFormat="1" ht="24.95" customHeight="1">
      <c r="B543" s="64" t="s">
        <v>4</v>
      </c>
      <c r="C543" s="109">
        <f>C542</f>
        <v>62655</v>
      </c>
      <c r="D543" s="110">
        <f t="shared" si="51"/>
        <v>0</v>
      </c>
    </row>
    <row r="544" spans="1:4" s="16" customFormat="1" ht="24.95" customHeight="1">
      <c r="B544" s="219" t="s">
        <v>91</v>
      </c>
      <c r="C544" s="219"/>
      <c r="D544" s="219"/>
    </row>
    <row r="545" spans="1:4" s="44" customFormat="1" ht="16.5" customHeight="1">
      <c r="B545" s="84" t="s">
        <v>170</v>
      </c>
      <c r="C545" s="75"/>
      <c r="D545" s="75">
        <v>6785</v>
      </c>
    </row>
    <row r="546" spans="1:4" s="44" customFormat="1" ht="16.5" customHeight="1">
      <c r="B546" s="84" t="s">
        <v>171</v>
      </c>
      <c r="C546" s="58"/>
      <c r="D546" s="58">
        <v>476</v>
      </c>
    </row>
    <row r="547" spans="1:4" s="16" customFormat="1" ht="16.5" customHeight="1">
      <c r="B547" s="86" t="s">
        <v>172</v>
      </c>
      <c r="C547" s="76">
        <f>SUM(C545+C546)</f>
        <v>0</v>
      </c>
      <c r="D547" s="76">
        <f t="shared" ref="D547" si="52">SUM(D545+D546)</f>
        <v>7261</v>
      </c>
    </row>
    <row r="548" spans="1:4" s="44" customFormat="1" ht="16.5" customHeight="1">
      <c r="B548" s="59" t="s">
        <v>78</v>
      </c>
      <c r="C548" s="60">
        <v>1720</v>
      </c>
      <c r="D548" s="60">
        <v>687</v>
      </c>
    </row>
    <row r="549" spans="1:4" s="44" customFormat="1" ht="16.5" customHeight="1">
      <c r="B549" s="59" t="s">
        <v>31</v>
      </c>
      <c r="C549" s="60">
        <v>464</v>
      </c>
      <c r="D549" s="60">
        <v>185</v>
      </c>
    </row>
    <row r="550" spans="1:4" s="16" customFormat="1" ht="16.5" customHeight="1">
      <c r="B550" s="61" t="s">
        <v>18</v>
      </c>
      <c r="C550" s="62">
        <f>SUM(C548:C549)</f>
        <v>2184</v>
      </c>
      <c r="D550" s="62">
        <f>SUM(D548:D549)</f>
        <v>872</v>
      </c>
    </row>
    <row r="551" spans="1:4" s="16" customFormat="1" ht="24.95" customHeight="1">
      <c r="B551" s="73" t="s">
        <v>287</v>
      </c>
      <c r="C551" s="74">
        <f>C547+C550</f>
        <v>2184</v>
      </c>
      <c r="D551" s="74">
        <f>D547+D550</f>
        <v>8133</v>
      </c>
    </row>
    <row r="552" spans="1:4" s="20" customFormat="1" ht="24.95" customHeight="1">
      <c r="B552" s="19"/>
      <c r="C552" s="31"/>
      <c r="D552" s="121"/>
    </row>
    <row r="553" spans="1:4" s="20" customFormat="1" ht="24.95" customHeight="1">
      <c r="B553" s="19"/>
      <c r="C553" s="31"/>
      <c r="D553" s="121"/>
    </row>
    <row r="554" spans="1:4" s="16" customFormat="1" ht="16.5" customHeight="1">
      <c r="B554" s="225" t="s">
        <v>95</v>
      </c>
      <c r="C554" s="217" t="s">
        <v>20</v>
      </c>
      <c r="D554" s="58"/>
    </row>
    <row r="555" spans="1:4" s="16" customFormat="1" ht="16.5" customHeight="1">
      <c r="B555" s="221"/>
      <c r="C555" s="217"/>
      <c r="D555" s="58"/>
    </row>
    <row r="556" spans="1:4" s="16" customFormat="1" ht="16.5" customHeight="1">
      <c r="B556" s="222"/>
      <c r="C556" s="218"/>
      <c r="D556" s="58"/>
    </row>
    <row r="557" spans="1:4" s="16" customFormat="1" ht="24.95" customHeight="1">
      <c r="B557" s="219" t="s">
        <v>91</v>
      </c>
      <c r="C557" s="219"/>
      <c r="D557" s="219"/>
    </row>
    <row r="558" spans="1:4" s="44" customFormat="1" ht="16.5" customHeight="1">
      <c r="A558" s="44" t="s">
        <v>201</v>
      </c>
      <c r="B558" s="111" t="s">
        <v>79</v>
      </c>
      <c r="C558" s="58">
        <v>30</v>
      </c>
      <c r="D558" s="58">
        <v>20</v>
      </c>
    </row>
    <row r="559" spans="1:4" s="44" customFormat="1" ht="16.5" customHeight="1">
      <c r="A559" s="44" t="s">
        <v>201</v>
      </c>
      <c r="B559" s="84" t="s">
        <v>80</v>
      </c>
      <c r="C559" s="58">
        <v>30</v>
      </c>
      <c r="D559" s="58">
        <v>20</v>
      </c>
    </row>
    <row r="560" spans="1:4" s="44" customFormat="1" ht="16.5" customHeight="1">
      <c r="A560" s="44" t="s">
        <v>201</v>
      </c>
      <c r="B560" s="84" t="s">
        <v>81</v>
      </c>
      <c r="C560" s="58">
        <v>20</v>
      </c>
      <c r="D560" s="58">
        <v>25</v>
      </c>
    </row>
    <row r="561" spans="1:4" s="44" customFormat="1" ht="16.5" customHeight="1">
      <c r="A561" s="44" t="s">
        <v>201</v>
      </c>
      <c r="B561" s="84" t="s">
        <v>82</v>
      </c>
      <c r="C561" s="58">
        <v>200</v>
      </c>
      <c r="D561" s="58">
        <v>100</v>
      </c>
    </row>
    <row r="562" spans="1:4" s="44" customFormat="1" ht="16.5" customHeight="1">
      <c r="A562" s="44" t="s">
        <v>201</v>
      </c>
      <c r="B562" s="84" t="s">
        <v>151</v>
      </c>
      <c r="C562" s="58">
        <v>120</v>
      </c>
      <c r="D562" s="58">
        <v>50</v>
      </c>
    </row>
    <row r="563" spans="1:4" s="44" customFormat="1" ht="16.5" customHeight="1">
      <c r="A563" s="131" t="s">
        <v>211</v>
      </c>
      <c r="B563" s="138" t="s">
        <v>278</v>
      </c>
      <c r="C563" s="135">
        <f>SUM(C558:C562)</f>
        <v>400</v>
      </c>
      <c r="D563" s="58"/>
    </row>
    <row r="564" spans="1:4" s="44" customFormat="1" ht="16.5" customHeight="1">
      <c r="A564" s="44" t="s">
        <v>283</v>
      </c>
      <c r="B564" s="84" t="s">
        <v>376</v>
      </c>
      <c r="C564" s="58">
        <v>400</v>
      </c>
      <c r="D564" s="58"/>
    </row>
    <row r="565" spans="1:4" s="44" customFormat="1" ht="16.5" customHeight="1">
      <c r="A565" s="131" t="s">
        <v>257</v>
      </c>
      <c r="B565" s="138" t="s">
        <v>284</v>
      </c>
      <c r="C565" s="135">
        <f>SUM(C564)</f>
        <v>400</v>
      </c>
      <c r="D565" s="58"/>
    </row>
    <row r="566" spans="1:4" s="44" customFormat="1" ht="16.5" customHeight="1">
      <c r="A566" s="44" t="s">
        <v>261</v>
      </c>
      <c r="B566" s="84" t="s">
        <v>375</v>
      </c>
      <c r="C566" s="58">
        <v>216</v>
      </c>
      <c r="D566" s="58"/>
    </row>
    <row r="567" spans="1:4" s="16" customFormat="1" ht="16.5" customHeight="1">
      <c r="A567" s="131" t="s">
        <v>263</v>
      </c>
      <c r="B567" s="88" t="s">
        <v>2</v>
      </c>
      <c r="C567" s="76">
        <f>C563+C565+C566</f>
        <v>1016</v>
      </c>
      <c r="D567" s="76">
        <f t="shared" ref="D567" si="53">SUM(D558:D562)</f>
        <v>215</v>
      </c>
    </row>
    <row r="568" spans="1:4" s="16" customFormat="1" ht="24.95" customHeight="1">
      <c r="B568" s="73" t="s">
        <v>287</v>
      </c>
      <c r="C568" s="74">
        <f>SUM(C567)</f>
        <v>1016</v>
      </c>
      <c r="D568" s="74">
        <f t="shared" ref="D568" si="54">SUM(D567)</f>
        <v>215</v>
      </c>
    </row>
    <row r="569" spans="1:4" s="20" customFormat="1" ht="24.95" customHeight="1">
      <c r="B569" s="19"/>
      <c r="C569" s="31"/>
      <c r="D569" s="121"/>
    </row>
    <row r="570" spans="1:4" s="37" customFormat="1" ht="16.5" customHeight="1">
      <c r="B570" s="225" t="s">
        <v>96</v>
      </c>
      <c r="C570" s="217" t="s">
        <v>20</v>
      </c>
      <c r="D570" s="58"/>
    </row>
    <row r="571" spans="1:4" s="37" customFormat="1" ht="16.5" customHeight="1">
      <c r="B571" s="221"/>
      <c r="C571" s="217"/>
      <c r="D571" s="58"/>
    </row>
    <row r="572" spans="1:4" s="37" customFormat="1" ht="16.5" customHeight="1">
      <c r="B572" s="222"/>
      <c r="C572" s="218"/>
      <c r="D572" s="58"/>
    </row>
    <row r="573" spans="1:4" s="16" customFormat="1" ht="24.95" customHeight="1">
      <c r="B573" s="219" t="s">
        <v>91</v>
      </c>
      <c r="C573" s="219"/>
      <c r="D573" s="219"/>
    </row>
    <row r="574" spans="1:4" s="44" customFormat="1" ht="16.5" customHeight="1">
      <c r="A574" s="44" t="s">
        <v>273</v>
      </c>
      <c r="B574" s="59" t="s">
        <v>61</v>
      </c>
      <c r="C574" s="60">
        <v>1260</v>
      </c>
      <c r="D574" s="60">
        <v>1117</v>
      </c>
    </row>
    <row r="575" spans="1:4" s="44" customFormat="1" ht="16.5" customHeight="1">
      <c r="A575" s="44" t="s">
        <v>245</v>
      </c>
      <c r="B575" s="59" t="s">
        <v>142</v>
      </c>
      <c r="C575" s="60">
        <v>123</v>
      </c>
      <c r="D575" s="60">
        <v>90</v>
      </c>
    </row>
    <row r="576" spans="1:4" ht="16.5" customHeight="1">
      <c r="A576" s="44" t="s">
        <v>223</v>
      </c>
      <c r="B576" s="61" t="s">
        <v>10</v>
      </c>
      <c r="C576" s="62">
        <f>SUM(C574:C575)</f>
        <v>1383</v>
      </c>
      <c r="D576" s="62" t="e">
        <f>SUM(#REF!+#REF!)</f>
        <v>#REF!</v>
      </c>
    </row>
    <row r="577" spans="1:4" s="44" customFormat="1" ht="16.5" customHeight="1">
      <c r="A577" s="44" t="s">
        <v>264</v>
      </c>
      <c r="B577" s="68" t="s">
        <v>60</v>
      </c>
      <c r="C577" s="60">
        <v>329</v>
      </c>
      <c r="D577" s="60">
        <v>301</v>
      </c>
    </row>
    <row r="578" spans="1:4" s="44" customFormat="1" ht="16.5" customHeight="1">
      <c r="A578" s="44" t="s">
        <v>266</v>
      </c>
      <c r="B578" s="68" t="s">
        <v>101</v>
      </c>
      <c r="C578" s="60">
        <v>23</v>
      </c>
      <c r="D578" s="60">
        <v>7</v>
      </c>
    </row>
    <row r="579" spans="1:4" s="44" customFormat="1" ht="16.5" customHeight="1">
      <c r="A579" s="44" t="s">
        <v>276</v>
      </c>
      <c r="B579" s="68" t="s">
        <v>97</v>
      </c>
      <c r="C579" s="60">
        <v>10</v>
      </c>
      <c r="D579" s="60">
        <v>10</v>
      </c>
    </row>
    <row r="580" spans="1:4" s="44" customFormat="1" ht="16.5" customHeight="1">
      <c r="A580" s="44" t="s">
        <v>265</v>
      </c>
      <c r="B580" s="68" t="s">
        <v>377</v>
      </c>
      <c r="C580" s="60">
        <v>23</v>
      </c>
      <c r="D580" s="60"/>
    </row>
    <row r="581" spans="1:4" ht="16.5" customHeight="1">
      <c r="A581" s="44" t="s">
        <v>267</v>
      </c>
      <c r="B581" s="61" t="s">
        <v>15</v>
      </c>
      <c r="C581" s="62">
        <f>SUM(C577:C580)</f>
        <v>385</v>
      </c>
      <c r="D581" s="62">
        <f t="shared" ref="D581" si="55">SUM(D577:D579)</f>
        <v>318</v>
      </c>
    </row>
    <row r="582" spans="1:4" s="44" customFormat="1" ht="16.5" customHeight="1">
      <c r="A582" s="44" t="s">
        <v>201</v>
      </c>
      <c r="B582" s="59" t="s">
        <v>16</v>
      </c>
      <c r="C582" s="60">
        <v>150</v>
      </c>
      <c r="D582" s="60">
        <v>50</v>
      </c>
    </row>
    <row r="583" spans="1:4" s="44" customFormat="1" ht="16.5" customHeight="1">
      <c r="A583" s="44" t="s">
        <v>201</v>
      </c>
      <c r="B583" s="59" t="s">
        <v>131</v>
      </c>
      <c r="C583" s="60">
        <v>150</v>
      </c>
      <c r="D583" s="60">
        <v>150</v>
      </c>
    </row>
    <row r="584" spans="1:4" s="44" customFormat="1" ht="16.5" customHeight="1">
      <c r="A584" s="44" t="s">
        <v>201</v>
      </c>
      <c r="B584" s="59" t="s">
        <v>67</v>
      </c>
      <c r="C584" s="60">
        <v>15</v>
      </c>
      <c r="D584" s="60"/>
    </row>
    <row r="585" spans="1:4" s="44" customFormat="1" ht="16.5" customHeight="1">
      <c r="A585" s="131" t="s">
        <v>211</v>
      </c>
      <c r="B585" s="130" t="s">
        <v>278</v>
      </c>
      <c r="C585" s="127">
        <f>SUM(C582:C584)</f>
        <v>315</v>
      </c>
      <c r="D585" s="60"/>
    </row>
    <row r="586" spans="1:4" s="44" customFormat="1" ht="16.5" customHeight="1">
      <c r="A586" s="44" t="s">
        <v>205</v>
      </c>
      <c r="B586" s="59" t="s">
        <v>33</v>
      </c>
      <c r="C586" s="60">
        <v>150</v>
      </c>
      <c r="D586" s="60">
        <v>100</v>
      </c>
    </row>
    <row r="587" spans="1:4" s="44" customFormat="1" ht="16.5" customHeight="1">
      <c r="A587" s="44" t="s">
        <v>283</v>
      </c>
      <c r="B587" s="59" t="s">
        <v>62</v>
      </c>
      <c r="C587" s="60">
        <v>100</v>
      </c>
      <c r="D587" s="60">
        <v>50</v>
      </c>
    </row>
    <row r="588" spans="1:4" s="44" customFormat="1" ht="16.5" customHeight="1">
      <c r="A588" s="131" t="s">
        <v>378</v>
      </c>
      <c r="B588" s="130" t="s">
        <v>284</v>
      </c>
      <c r="C588" s="127">
        <f>SUM(C586:C587)</f>
        <v>250</v>
      </c>
      <c r="D588" s="60">
        <v>15</v>
      </c>
    </row>
    <row r="589" spans="1:4" s="44" customFormat="1" ht="16.5" customHeight="1">
      <c r="A589" s="44" t="s">
        <v>208</v>
      </c>
      <c r="B589" s="59" t="s">
        <v>31</v>
      </c>
      <c r="C589" s="60">
        <v>153</v>
      </c>
      <c r="D589" s="60">
        <v>112</v>
      </c>
    </row>
    <row r="590" spans="1:4" s="44" customFormat="1" ht="16.5" customHeight="1">
      <c r="A590" s="44" t="s">
        <v>261</v>
      </c>
      <c r="B590" s="59" t="s">
        <v>216</v>
      </c>
      <c r="C590" s="60">
        <f>SUM(C589)</f>
        <v>153</v>
      </c>
      <c r="D590" s="60"/>
    </row>
    <row r="591" spans="1:4" ht="16.5" customHeight="1">
      <c r="A591" s="131" t="s">
        <v>263</v>
      </c>
      <c r="B591" s="61" t="s">
        <v>18</v>
      </c>
      <c r="C591" s="62">
        <f>SUM(C585+C588+C590)</f>
        <v>718</v>
      </c>
      <c r="D591" s="62">
        <f>SUM(D582:D589)</f>
        <v>477</v>
      </c>
    </row>
    <row r="592" spans="1:4" ht="24.95" customHeight="1">
      <c r="A592" s="44"/>
      <c r="B592" s="73" t="s">
        <v>287</v>
      </c>
      <c r="C592" s="74">
        <f>C591+C581+C576</f>
        <v>2486</v>
      </c>
      <c r="D592" s="74" t="e">
        <f>D591+D581+D576</f>
        <v>#REF!</v>
      </c>
    </row>
    <row r="593" spans="1:4" s="32" customFormat="1" ht="24.95" customHeight="1">
      <c r="A593" s="2"/>
      <c r="B593" s="19"/>
      <c r="C593" s="31"/>
      <c r="D593" s="121"/>
    </row>
    <row r="594" spans="1:4" ht="16.5" customHeight="1">
      <c r="A594" s="32"/>
      <c r="B594" s="242" t="s">
        <v>180</v>
      </c>
      <c r="C594" s="245" t="s">
        <v>20</v>
      </c>
      <c r="D594" s="58"/>
    </row>
    <row r="595" spans="1:4" ht="16.5" customHeight="1">
      <c r="B595" s="243"/>
      <c r="C595" s="246"/>
      <c r="D595" s="58"/>
    </row>
    <row r="596" spans="1:4" ht="16.5" customHeight="1">
      <c r="B596" s="244"/>
      <c r="C596" s="246"/>
      <c r="D596" s="58"/>
    </row>
    <row r="597" spans="1:4" ht="24.95" customHeight="1">
      <c r="A597" s="2" t="s">
        <v>348</v>
      </c>
      <c r="B597" s="112" t="s">
        <v>385</v>
      </c>
      <c r="C597" s="113"/>
      <c r="D597" s="113" t="e">
        <f>D12+D148+D183+#REF!+D543</f>
        <v>#REF!</v>
      </c>
    </row>
    <row r="598" spans="1:4" ht="24.95" customHeight="1">
      <c r="A598" s="2" t="s">
        <v>386</v>
      </c>
      <c r="B598" s="114" t="s">
        <v>387</v>
      </c>
      <c r="C598" s="113"/>
      <c r="D598" s="113">
        <f>D290</f>
        <v>0</v>
      </c>
    </row>
    <row r="599" spans="1:4" ht="24.95" customHeight="1">
      <c r="A599" s="2" t="s">
        <v>388</v>
      </c>
      <c r="B599" s="114" t="s">
        <v>389</v>
      </c>
      <c r="C599" s="113"/>
      <c r="D599" s="113"/>
    </row>
    <row r="600" spans="1:4" ht="24.95" customHeight="1">
      <c r="A600" s="2" t="s">
        <v>384</v>
      </c>
      <c r="B600" s="115" t="s">
        <v>390</v>
      </c>
      <c r="C600" s="113"/>
      <c r="D600" s="113" t="e">
        <f>#REF!+#REF!+#REF!+D291+#REF!</f>
        <v>#REF!</v>
      </c>
    </row>
    <row r="601" spans="1:4" ht="24.95" customHeight="1">
      <c r="A601" s="2" t="s">
        <v>197</v>
      </c>
      <c r="B601" s="115" t="s">
        <v>312</v>
      </c>
      <c r="C601" s="113"/>
      <c r="D601" s="113"/>
    </row>
    <row r="602" spans="1:4" ht="24.95" customHeight="1">
      <c r="A602" s="2" t="s">
        <v>314</v>
      </c>
      <c r="B602" s="114" t="s">
        <v>315</v>
      </c>
      <c r="C602" s="113"/>
      <c r="D602" s="113" t="e">
        <f>D304+#REF!</f>
        <v>#REF!</v>
      </c>
    </row>
    <row r="603" spans="1:4" ht="24.95" customHeight="1">
      <c r="A603" s="2" t="s">
        <v>391</v>
      </c>
      <c r="B603" s="114" t="s">
        <v>392</v>
      </c>
      <c r="C603" s="113"/>
      <c r="D603" s="113" t="e">
        <f>D324+D371+D417+D480+#REF!</f>
        <v>#REF!</v>
      </c>
    </row>
    <row r="604" spans="1:4" ht="24.95" customHeight="1">
      <c r="A604" s="2" t="s">
        <v>393</v>
      </c>
      <c r="B604" s="114" t="s">
        <v>394</v>
      </c>
      <c r="C604" s="113"/>
      <c r="D604" s="113">
        <f>D311</f>
        <v>0</v>
      </c>
    </row>
    <row r="605" spans="1:4" ht="24.95" customHeight="1">
      <c r="A605" s="2" t="s">
        <v>318</v>
      </c>
      <c r="B605" s="114" t="s">
        <v>395</v>
      </c>
      <c r="C605" s="113"/>
      <c r="D605" s="113"/>
    </row>
    <row r="606" spans="1:4" ht="24.95" customHeight="1">
      <c r="B606" s="116" t="s">
        <v>0</v>
      </c>
      <c r="C606" s="113"/>
      <c r="D606" s="113" t="e">
        <f>SUM(D597:D605)</f>
        <v>#REF!</v>
      </c>
    </row>
    <row r="607" spans="1:4" ht="43.5" customHeight="1">
      <c r="B607" s="33"/>
      <c r="C607" s="34"/>
      <c r="D607" s="54"/>
    </row>
    <row r="608" spans="1:4" ht="16.5" customHeight="1">
      <c r="B608" s="237" t="s">
        <v>181</v>
      </c>
      <c r="C608" s="240" t="s">
        <v>20</v>
      </c>
      <c r="D608" s="58"/>
    </row>
    <row r="609" spans="1:6" ht="16.5" customHeight="1">
      <c r="B609" s="238"/>
      <c r="C609" s="241"/>
      <c r="D609" s="58"/>
    </row>
    <row r="610" spans="1:6" ht="16.5" customHeight="1">
      <c r="B610" s="239"/>
      <c r="C610" s="241"/>
      <c r="D610" s="58"/>
    </row>
    <row r="611" spans="1:6" ht="24.95" customHeight="1">
      <c r="A611" s="2" t="s">
        <v>223</v>
      </c>
      <c r="B611" s="117" t="s">
        <v>10</v>
      </c>
      <c r="C611" s="118"/>
      <c r="D611" s="118" t="e">
        <f>D20+D75+#REF!+D332+D451+D510+D576+D421+D485</f>
        <v>#REF!</v>
      </c>
    </row>
    <row r="612" spans="1:6" ht="24.95" customHeight="1">
      <c r="A612" s="2" t="s">
        <v>380</v>
      </c>
      <c r="B612" s="117" t="s">
        <v>379</v>
      </c>
      <c r="C612" s="118"/>
      <c r="D612" s="118"/>
    </row>
    <row r="613" spans="1:6" ht="24.95" customHeight="1">
      <c r="A613" s="2" t="s">
        <v>267</v>
      </c>
      <c r="B613" s="117" t="s">
        <v>11</v>
      </c>
      <c r="C613" s="118"/>
      <c r="D613" s="118" t="e">
        <f>D24+D80+D198+D337+D456+D512+D581+D385+#REF!+D423+D490</f>
        <v>#REF!</v>
      </c>
    </row>
    <row r="614" spans="1:6" ht="24.95" customHeight="1">
      <c r="A614" s="2" t="s">
        <v>263</v>
      </c>
      <c r="B614" s="117" t="s">
        <v>2</v>
      </c>
      <c r="C614" s="118"/>
      <c r="D614" s="118" t="e">
        <f>D43+D98+D154+D166+#REF!+D350+#REF!+D377+D471+D518+D550+#REF!+#REF!+#REF!+D567+D591+#REF!+D500+D533+#REF!</f>
        <v>#REF!</v>
      </c>
    </row>
    <row r="615" spans="1:6" ht="24.95" customHeight="1">
      <c r="A615" s="2" t="s">
        <v>222</v>
      </c>
      <c r="B615" s="117" t="s">
        <v>54</v>
      </c>
      <c r="C615" s="118"/>
      <c r="D615" s="118" t="e">
        <f>#REF!+#REF!+D502+#REF!+D112</f>
        <v>#REF!</v>
      </c>
    </row>
    <row r="616" spans="1:6" ht="24.95" customHeight="1">
      <c r="A616" s="2" t="s">
        <v>381</v>
      </c>
      <c r="B616" s="117" t="s">
        <v>28</v>
      </c>
      <c r="C616" s="118"/>
      <c r="D616" s="118" t="e">
        <f>D53+D353+D530+D547+#REF!+#REF!+D436</f>
        <v>#REF!</v>
      </c>
    </row>
    <row r="617" spans="1:6" ht="24.95" customHeight="1">
      <c r="A617" s="2" t="s">
        <v>291</v>
      </c>
      <c r="B617" s="117" t="s">
        <v>29</v>
      </c>
      <c r="C617" s="118"/>
      <c r="D617" s="118" t="e">
        <f>D121+#REF!+#REF!+#REF!+#REF!+#REF!+#REF!+D397+D407+#REF!+#REF!+#REF!</f>
        <v>#REF!</v>
      </c>
    </row>
    <row r="618" spans="1:6" ht="24.95" customHeight="1">
      <c r="A618" s="2" t="s">
        <v>382</v>
      </c>
      <c r="B618" s="117" t="s">
        <v>158</v>
      </c>
      <c r="C618" s="118"/>
      <c r="D618" s="118" t="e">
        <f>#REF!</f>
        <v>#REF!</v>
      </c>
    </row>
    <row r="619" spans="1:6" ht="24.95" customHeight="1">
      <c r="A619" s="2" t="s">
        <v>383</v>
      </c>
      <c r="B619" s="117" t="s">
        <v>127</v>
      </c>
      <c r="C619" s="118"/>
      <c r="D619" s="118">
        <f>D61</f>
        <v>0</v>
      </c>
    </row>
    <row r="620" spans="1:6" ht="24.95" customHeight="1">
      <c r="B620" s="119" t="s">
        <v>30</v>
      </c>
      <c r="C620" s="120"/>
      <c r="D620" s="120" t="e">
        <f>SUM(D611:D619)</f>
        <v>#REF!</v>
      </c>
      <c r="F620" s="51"/>
    </row>
    <row r="623" spans="1:6">
      <c r="C623" s="51"/>
    </row>
  </sheetData>
  <mergeCells count="101">
    <mergeCell ref="C474:C476"/>
    <mergeCell ref="B443:C443"/>
    <mergeCell ref="B447:D447"/>
    <mergeCell ref="B477:D477"/>
    <mergeCell ref="B474:B476"/>
    <mergeCell ref="C521:C523"/>
    <mergeCell ref="B521:B523"/>
    <mergeCell ref="B536:B539"/>
    <mergeCell ref="C536:C539"/>
    <mergeCell ref="B540:D540"/>
    <mergeCell ref="B524:D524"/>
    <mergeCell ref="B544:D544"/>
    <mergeCell ref="B481:D481"/>
    <mergeCell ref="B508:D508"/>
    <mergeCell ref="B505:B507"/>
    <mergeCell ref="C505:C507"/>
    <mergeCell ref="B608:B610"/>
    <mergeCell ref="C608:C610"/>
    <mergeCell ref="B570:B572"/>
    <mergeCell ref="C570:C572"/>
    <mergeCell ref="B554:B556"/>
    <mergeCell ref="C554:C556"/>
    <mergeCell ref="B557:D557"/>
    <mergeCell ref="B573:D573"/>
    <mergeCell ref="B594:B596"/>
    <mergeCell ref="C594:C596"/>
    <mergeCell ref="B1:D1"/>
    <mergeCell ref="B2:D2"/>
    <mergeCell ref="B10:D10"/>
    <mergeCell ref="B14:D14"/>
    <mergeCell ref="B67:D67"/>
    <mergeCell ref="B7:B9"/>
    <mergeCell ref="C7:C9"/>
    <mergeCell ref="C6:D6"/>
    <mergeCell ref="B64:B66"/>
    <mergeCell ref="C64:C66"/>
    <mergeCell ref="B322:D322"/>
    <mergeCell ref="B326:D326"/>
    <mergeCell ref="B369:D369"/>
    <mergeCell ref="B373:D373"/>
    <mergeCell ref="B383:D383"/>
    <mergeCell ref="B319:B321"/>
    <mergeCell ref="B366:B368"/>
    <mergeCell ref="C319:C321"/>
    <mergeCell ref="C380:C382"/>
    <mergeCell ref="C366:C368"/>
    <mergeCell ref="B380:B382"/>
    <mergeCell ref="B394:D394"/>
    <mergeCell ref="B403:D403"/>
    <mergeCell ref="B440:B442"/>
    <mergeCell ref="C440:C442"/>
    <mergeCell ref="B412:B414"/>
    <mergeCell ref="C412:C414"/>
    <mergeCell ref="B419:D419"/>
    <mergeCell ref="B429:D429"/>
    <mergeCell ref="C391:C393"/>
    <mergeCell ref="B426:B428"/>
    <mergeCell ref="C426:C428"/>
    <mergeCell ref="B400:B402"/>
    <mergeCell ref="B415:D415"/>
    <mergeCell ref="B391:B393"/>
    <mergeCell ref="C400:C402"/>
    <mergeCell ref="B101:B103"/>
    <mergeCell ref="C101:C103"/>
    <mergeCell ref="B104:D104"/>
    <mergeCell ref="B156:C156"/>
    <mergeCell ref="B219:B221"/>
    <mergeCell ref="C219:C221"/>
    <mergeCell ref="B222:D222"/>
    <mergeCell ref="B227:D227"/>
    <mergeCell ref="B252:B253"/>
    <mergeCell ref="C252:C253"/>
    <mergeCell ref="B118:D118"/>
    <mergeCell ref="B177:B179"/>
    <mergeCell ref="C177:C179"/>
    <mergeCell ref="C124:C126"/>
    <mergeCell ref="B149:D149"/>
    <mergeCell ref="B160:D160"/>
    <mergeCell ref="B172:D172"/>
    <mergeCell ref="B157:B159"/>
    <mergeCell ref="C157:C159"/>
    <mergeCell ref="B138:D138"/>
    <mergeCell ref="B287:D287"/>
    <mergeCell ref="B115:B117"/>
    <mergeCell ref="C115:C117"/>
    <mergeCell ref="B254:D254"/>
    <mergeCell ref="B259:D259"/>
    <mergeCell ref="B310:D310"/>
    <mergeCell ref="B314:D314"/>
    <mergeCell ref="B135:B137"/>
    <mergeCell ref="B127:D127"/>
    <mergeCell ref="B124:B126"/>
    <mergeCell ref="B180:D180"/>
    <mergeCell ref="B187:D187"/>
    <mergeCell ref="B284:B286"/>
    <mergeCell ref="C284:C286"/>
    <mergeCell ref="C135:C137"/>
    <mergeCell ref="C169:C171"/>
    <mergeCell ref="B169:B171"/>
    <mergeCell ref="C307:C309"/>
    <mergeCell ref="B307:B309"/>
  </mergeCells>
  <printOptions horizontalCentered="1"/>
  <pageMargins left="0.35433070866141736" right="0.43307086614173229" top="0.39370078740157483" bottom="0.35433070866141736" header="0.15748031496062992" footer="0.15748031496062992"/>
  <pageSetup paperSize="9" scale="90" fitToHeight="0" orientation="portrait" r:id="rId1"/>
  <headerFooter differentFirst="1">
    <oddHeader>&amp;C&amp;"Arial Narrow,Normál"&amp;8Kincsesbánya Község Önkormányzata 2014 évi költségvetése</oddHeader>
    <oddFooter>&amp;C&amp;P/&amp;N</oddFooter>
  </headerFooter>
  <rowBreaks count="13" manualBreakCount="13">
    <brk id="39" max="16383" man="1"/>
    <brk id="100" max="16383" man="1"/>
    <brk id="155" max="16383" man="1"/>
    <brk id="198" max="16383" man="1"/>
    <brk id="250" max="16383" man="1"/>
    <brk id="292" max="16383" man="1"/>
    <brk id="337" max="16383" man="1"/>
    <brk id="386" max="16383" man="1"/>
    <brk id="408" max="16383" man="1"/>
    <brk id="437" max="16383" man="1"/>
    <brk id="472" max="16383" man="1"/>
    <brk id="519" max="16383" man="1"/>
    <brk id="59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85"/>
  <sheetViews>
    <sheetView tabSelected="1" view="pageBreakPreview" zoomScaleSheetLayoutView="100" workbookViewId="0">
      <selection sqref="A1:C1"/>
    </sheetView>
  </sheetViews>
  <sheetFormatPr defaultRowHeight="15.75"/>
  <cols>
    <col min="1" max="1" width="11.7109375" style="144" customWidth="1"/>
    <col min="2" max="2" width="71.7109375" style="32" customWidth="1"/>
    <col min="3" max="3" width="18.5703125" style="32" customWidth="1"/>
    <col min="4" max="4" width="5.28515625" style="2" customWidth="1"/>
    <col min="5" max="5" width="12.85546875" style="2" customWidth="1"/>
    <col min="6" max="6" width="18" style="2" customWidth="1"/>
    <col min="7" max="16384" width="9.140625" style="2"/>
  </cols>
  <sheetData>
    <row r="1" spans="1:5" ht="14.25">
      <c r="A1" s="257" t="s">
        <v>459</v>
      </c>
      <c r="B1" s="257"/>
      <c r="C1" s="257"/>
    </row>
    <row r="2" spans="1:5" s="4" customFormat="1" ht="20.25" customHeight="1">
      <c r="A2" s="274" t="s">
        <v>447</v>
      </c>
      <c r="B2" s="274"/>
      <c r="C2" s="274"/>
      <c r="E2" s="2"/>
    </row>
    <row r="3" spans="1:5" ht="18">
      <c r="A3" s="258" t="s">
        <v>457</v>
      </c>
      <c r="B3" s="258"/>
      <c r="C3" s="258"/>
    </row>
    <row r="4" spans="1:5">
      <c r="B4" s="146"/>
      <c r="C4" s="201" t="s">
        <v>458</v>
      </c>
    </row>
    <row r="5" spans="1:5" ht="14.25" customHeight="1">
      <c r="A5" s="249" t="s">
        <v>429</v>
      </c>
      <c r="B5" s="224" t="s">
        <v>399</v>
      </c>
      <c r="C5" s="217" t="s">
        <v>20</v>
      </c>
    </row>
    <row r="6" spans="1:5" ht="14.25" customHeight="1">
      <c r="A6" s="249"/>
      <c r="B6" s="224"/>
      <c r="C6" s="217"/>
    </row>
    <row r="7" spans="1:5" ht="14.25" customHeight="1">
      <c r="A7" s="249"/>
      <c r="B7" s="224"/>
      <c r="C7" s="232"/>
    </row>
    <row r="8" spans="1:5" ht="18">
      <c r="A8" s="259" t="s">
        <v>90</v>
      </c>
      <c r="B8" s="259"/>
      <c r="C8" s="259"/>
    </row>
    <row r="9" spans="1:5">
      <c r="A9" s="147" t="s">
        <v>197</v>
      </c>
      <c r="B9" s="148" t="s">
        <v>46</v>
      </c>
      <c r="C9" s="145">
        <v>350000</v>
      </c>
    </row>
    <row r="10" spans="1:5" s="170" customFormat="1" ht="18" customHeight="1">
      <c r="A10" s="265" t="s">
        <v>307</v>
      </c>
      <c r="B10" s="265"/>
      <c r="C10" s="169">
        <f>C9</f>
        <v>350000</v>
      </c>
      <c r="E10" s="185">
        <f>C10</f>
        <v>350000</v>
      </c>
    </row>
    <row r="11" spans="1:5" ht="18">
      <c r="A11" s="259" t="s">
        <v>91</v>
      </c>
      <c r="B11" s="259"/>
      <c r="C11" s="259"/>
    </row>
    <row r="12" spans="1:5" s="44" customFormat="1" ht="14.25">
      <c r="A12" s="153" t="s">
        <v>198</v>
      </c>
      <c r="B12" s="98" t="s">
        <v>10</v>
      </c>
      <c r="C12" s="67">
        <v>6312000</v>
      </c>
      <c r="E12" s="2"/>
    </row>
    <row r="13" spans="1:5" s="44" customFormat="1" ht="14.25">
      <c r="A13" s="153" t="s">
        <v>380</v>
      </c>
      <c r="B13" s="98" t="s">
        <v>8</v>
      </c>
      <c r="C13" s="67">
        <v>2910321</v>
      </c>
      <c r="E13" s="2"/>
    </row>
    <row r="14" spans="1:5" s="132" customFormat="1" ht="14.25">
      <c r="A14" s="175" t="s">
        <v>223</v>
      </c>
      <c r="B14" s="152" t="s">
        <v>10</v>
      </c>
      <c r="C14" s="95">
        <f>C12+C13</f>
        <v>9222321</v>
      </c>
      <c r="E14" s="2"/>
    </row>
    <row r="15" spans="1:5" s="132" customFormat="1" ht="14.25">
      <c r="A15" s="175" t="s">
        <v>267</v>
      </c>
      <c r="B15" s="152" t="s">
        <v>11</v>
      </c>
      <c r="C15" s="95">
        <v>2785848</v>
      </c>
      <c r="E15" s="2"/>
    </row>
    <row r="16" spans="1:5" s="44" customFormat="1" ht="14.25">
      <c r="A16" s="153" t="s">
        <v>211</v>
      </c>
      <c r="B16" s="98" t="s">
        <v>255</v>
      </c>
      <c r="C16" s="67">
        <v>583846</v>
      </c>
      <c r="E16" s="2"/>
    </row>
    <row r="17" spans="1:6" s="44" customFormat="1" ht="14.25">
      <c r="A17" s="153" t="s">
        <v>210</v>
      </c>
      <c r="B17" s="98" t="s">
        <v>256</v>
      </c>
      <c r="C17" s="67">
        <v>1206037</v>
      </c>
      <c r="E17" s="2"/>
    </row>
    <row r="18" spans="1:6" s="44" customFormat="1" ht="14.25">
      <c r="A18" s="153" t="s">
        <v>257</v>
      </c>
      <c r="B18" s="98" t="s">
        <v>400</v>
      </c>
      <c r="C18" s="67">
        <v>5708661</v>
      </c>
      <c r="E18" s="2"/>
    </row>
    <row r="19" spans="1:6" s="44" customFormat="1" ht="14.25">
      <c r="A19" s="153" t="s">
        <v>259</v>
      </c>
      <c r="B19" s="98" t="s">
        <v>260</v>
      </c>
      <c r="C19" s="67">
        <v>300000</v>
      </c>
      <c r="E19" s="2"/>
    </row>
    <row r="20" spans="1:6" s="44" customFormat="1" ht="14.25">
      <c r="A20" s="153" t="s">
        <v>261</v>
      </c>
      <c r="B20" s="98" t="s">
        <v>397</v>
      </c>
      <c r="C20" s="67">
        <v>2074607</v>
      </c>
      <c r="E20" s="2"/>
    </row>
    <row r="21" spans="1:6" s="132" customFormat="1" ht="14.25">
      <c r="A21" s="175" t="s">
        <v>263</v>
      </c>
      <c r="B21" s="152" t="s">
        <v>2</v>
      </c>
      <c r="C21" s="95">
        <f>SUM(C16:C20)</f>
        <v>9873151</v>
      </c>
      <c r="E21" s="2"/>
    </row>
    <row r="22" spans="1:6" s="132" customFormat="1" ht="14.25">
      <c r="A22" s="175" t="s">
        <v>401</v>
      </c>
      <c r="B22" s="152" t="s">
        <v>32</v>
      </c>
      <c r="C22" s="95">
        <v>6331763</v>
      </c>
      <c r="E22" s="2"/>
    </row>
    <row r="23" spans="1:6" s="44" customFormat="1" ht="12.75">
      <c r="A23" s="153" t="s">
        <v>217</v>
      </c>
      <c r="B23" s="98" t="s">
        <v>443</v>
      </c>
      <c r="C23" s="67">
        <v>3550000</v>
      </c>
    </row>
    <row r="24" spans="1:6" s="44" customFormat="1" ht="12.75">
      <c r="A24" s="153" t="s">
        <v>217</v>
      </c>
      <c r="B24" s="98" t="s">
        <v>404</v>
      </c>
      <c r="C24" s="67">
        <v>958500</v>
      </c>
    </row>
    <row r="25" spans="1:6" s="132" customFormat="1" ht="14.25">
      <c r="A25" s="175" t="s">
        <v>217</v>
      </c>
      <c r="B25" s="152" t="s">
        <v>403</v>
      </c>
      <c r="C25" s="95">
        <f>C23+C24</f>
        <v>4508500</v>
      </c>
    </row>
    <row r="26" spans="1:6" s="44" customFormat="1" ht="12.75">
      <c r="A26" s="153" t="s">
        <v>383</v>
      </c>
      <c r="B26" s="98" t="s">
        <v>428</v>
      </c>
      <c r="C26" s="67">
        <v>6200000</v>
      </c>
    </row>
    <row r="27" spans="1:6" s="15" customFormat="1">
      <c r="A27" s="265" t="s">
        <v>287</v>
      </c>
      <c r="B27" s="265"/>
      <c r="C27" s="169">
        <f>SUM(C14+C15+C21+C22++C25+C26)</f>
        <v>38921583</v>
      </c>
      <c r="E27" s="2"/>
      <c r="F27" s="186">
        <f>C27</f>
        <v>38921583</v>
      </c>
    </row>
    <row r="28" spans="1:6" s="15" customFormat="1">
      <c r="A28" s="192"/>
      <c r="B28" s="192"/>
      <c r="C28" s="193"/>
      <c r="E28" s="2"/>
      <c r="F28" s="186"/>
    </row>
    <row r="29" spans="1:6" s="15" customFormat="1" ht="14.25" customHeight="1">
      <c r="A29" s="249" t="s">
        <v>429</v>
      </c>
      <c r="B29" s="224" t="s">
        <v>448</v>
      </c>
      <c r="C29" s="217" t="s">
        <v>20</v>
      </c>
      <c r="E29" s="2"/>
      <c r="F29" s="186"/>
    </row>
    <row r="30" spans="1:6" s="15" customFormat="1" ht="14.25" customHeight="1">
      <c r="A30" s="249"/>
      <c r="B30" s="224"/>
      <c r="C30" s="217"/>
      <c r="E30" s="2"/>
      <c r="F30" s="186"/>
    </row>
    <row r="31" spans="1:6" s="15" customFormat="1" ht="14.25" customHeight="1">
      <c r="A31" s="249"/>
      <c r="B31" s="224"/>
      <c r="C31" s="232"/>
      <c r="E31" s="2"/>
      <c r="F31" s="186"/>
    </row>
    <row r="32" spans="1:6" s="15" customFormat="1" ht="18" customHeight="1">
      <c r="A32" s="250" t="s">
        <v>90</v>
      </c>
      <c r="B32" s="251"/>
      <c r="C32" s="252"/>
      <c r="E32" s="2"/>
      <c r="F32" s="186"/>
    </row>
    <row r="33" spans="1:6" s="49" customFormat="1" ht="14.25" customHeight="1">
      <c r="A33" s="66" t="s">
        <v>197</v>
      </c>
      <c r="B33" s="66" t="s">
        <v>425</v>
      </c>
      <c r="C33" s="80">
        <v>5000420</v>
      </c>
      <c r="F33" s="197"/>
    </row>
    <row r="34" spans="1:6" s="49" customFormat="1" ht="14.25" customHeight="1">
      <c r="A34" s="66" t="s">
        <v>197</v>
      </c>
      <c r="B34" s="66" t="s">
        <v>426</v>
      </c>
      <c r="C34" s="80">
        <v>1350113</v>
      </c>
      <c r="F34" s="197"/>
    </row>
    <row r="35" spans="1:6" ht="14.25" customHeight="1">
      <c r="A35" s="136" t="s">
        <v>197</v>
      </c>
      <c r="B35" s="136" t="s">
        <v>27</v>
      </c>
      <c r="C35" s="196">
        <f>C33+C34</f>
        <v>6350533</v>
      </c>
      <c r="F35" s="51"/>
    </row>
    <row r="36" spans="1:6" s="143" customFormat="1" ht="18" customHeight="1">
      <c r="A36" s="255" t="s">
        <v>307</v>
      </c>
      <c r="B36" s="256"/>
      <c r="C36" s="179">
        <f>C35</f>
        <v>6350533</v>
      </c>
      <c r="E36" s="187">
        <f>C36</f>
        <v>6350533</v>
      </c>
      <c r="F36" s="187"/>
    </row>
    <row r="37" spans="1:6" s="15" customFormat="1" ht="18">
      <c r="A37" s="259" t="s">
        <v>91</v>
      </c>
      <c r="B37" s="259"/>
      <c r="C37" s="259"/>
      <c r="E37" s="2"/>
      <c r="F37" s="186"/>
    </row>
    <row r="38" spans="1:6" s="15" customFormat="1">
      <c r="A38" s="66" t="s">
        <v>222</v>
      </c>
      <c r="B38" s="66" t="s">
        <v>430</v>
      </c>
      <c r="C38" s="80">
        <v>7832905</v>
      </c>
      <c r="E38" s="2"/>
      <c r="F38" s="186"/>
    </row>
    <row r="39" spans="1:6" s="15" customFormat="1">
      <c r="A39" s="66" t="s">
        <v>222</v>
      </c>
      <c r="B39" s="66" t="s">
        <v>221</v>
      </c>
      <c r="C39" s="80">
        <v>2114884</v>
      </c>
      <c r="E39" s="2"/>
      <c r="F39" s="186"/>
    </row>
    <row r="40" spans="1:6" s="15" customFormat="1">
      <c r="A40" s="136" t="s">
        <v>222</v>
      </c>
      <c r="B40" s="136" t="s">
        <v>27</v>
      </c>
      <c r="C40" s="196">
        <f>C38+C39</f>
        <v>9947789</v>
      </c>
      <c r="E40" s="2"/>
      <c r="F40" s="186"/>
    </row>
    <row r="41" spans="1:6" s="15" customFormat="1">
      <c r="A41" s="255" t="s">
        <v>287</v>
      </c>
      <c r="B41" s="256"/>
      <c r="C41" s="179">
        <f>C40</f>
        <v>9947789</v>
      </c>
      <c r="E41" s="2"/>
      <c r="F41" s="186">
        <f>C41</f>
        <v>9947789</v>
      </c>
    </row>
    <row r="42" spans="1:6" s="15" customFormat="1">
      <c r="A42" s="194"/>
      <c r="B42" s="194"/>
      <c r="C42" s="195"/>
      <c r="E42" s="2"/>
      <c r="F42" s="186"/>
    </row>
    <row r="43" spans="1:6" ht="14.25" customHeight="1">
      <c r="A43" s="249" t="s">
        <v>429</v>
      </c>
      <c r="B43" s="276" t="s">
        <v>398</v>
      </c>
      <c r="C43" s="217" t="s">
        <v>20</v>
      </c>
    </row>
    <row r="44" spans="1:6" ht="14.25">
      <c r="A44" s="249"/>
      <c r="B44" s="276"/>
      <c r="C44" s="217"/>
    </row>
    <row r="45" spans="1:6" ht="14.25">
      <c r="A45" s="249"/>
      <c r="B45" s="276"/>
      <c r="C45" s="232"/>
    </row>
    <row r="46" spans="1:6" s="11" customFormat="1" ht="18" customHeight="1">
      <c r="A46" s="259" t="s">
        <v>91</v>
      </c>
      <c r="B46" s="259"/>
      <c r="C46" s="259"/>
    </row>
    <row r="47" spans="1:6" s="44" customFormat="1" ht="14.25">
      <c r="A47" s="153" t="s">
        <v>223</v>
      </c>
      <c r="B47" s="98" t="s">
        <v>6</v>
      </c>
      <c r="C47" s="67">
        <v>5395000</v>
      </c>
      <c r="E47" s="2"/>
    </row>
    <row r="48" spans="1:6" s="44" customFormat="1" ht="14.25">
      <c r="A48" s="153" t="s">
        <v>223</v>
      </c>
      <c r="B48" s="98" t="s">
        <v>8</v>
      </c>
      <c r="C48" s="67">
        <v>360000</v>
      </c>
      <c r="E48" s="2"/>
    </row>
    <row r="49" spans="1:6" s="132" customFormat="1" ht="14.25">
      <c r="A49" s="175" t="s">
        <v>223</v>
      </c>
      <c r="B49" s="152" t="s">
        <v>10</v>
      </c>
      <c r="C49" s="95">
        <f>SUM(C47+C48)</f>
        <v>5755000</v>
      </c>
      <c r="E49" s="2"/>
    </row>
    <row r="50" spans="1:6" s="132" customFormat="1" ht="14.25">
      <c r="A50" s="175" t="s">
        <v>267</v>
      </c>
      <c r="B50" s="152" t="s">
        <v>15</v>
      </c>
      <c r="C50" s="95">
        <v>1579339</v>
      </c>
      <c r="E50" s="2"/>
    </row>
    <row r="51" spans="1:6" s="44" customFormat="1" ht="14.25">
      <c r="A51" s="153" t="s">
        <v>211</v>
      </c>
      <c r="B51" s="98" t="s">
        <v>278</v>
      </c>
      <c r="C51" s="67">
        <v>1483435</v>
      </c>
      <c r="E51" s="2"/>
    </row>
    <row r="52" spans="1:6" s="44" customFormat="1" ht="14.25">
      <c r="A52" s="153" t="s">
        <v>257</v>
      </c>
      <c r="B52" s="98" t="s">
        <v>284</v>
      </c>
      <c r="C52" s="67">
        <v>1707100</v>
      </c>
      <c r="E52" s="2"/>
    </row>
    <row r="53" spans="1:6" s="44" customFormat="1" ht="14.25">
      <c r="A53" s="153" t="s">
        <v>261</v>
      </c>
      <c r="B53" s="98" t="s">
        <v>402</v>
      </c>
      <c r="C53" s="67">
        <v>1136322</v>
      </c>
      <c r="E53" s="2"/>
    </row>
    <row r="54" spans="1:6" s="132" customFormat="1" ht="14.25">
      <c r="A54" s="175" t="s">
        <v>263</v>
      </c>
      <c r="B54" s="152" t="s">
        <v>18</v>
      </c>
      <c r="C54" s="95">
        <f>SUM(C51:C53)</f>
        <v>4326857</v>
      </c>
      <c r="E54" s="2"/>
    </row>
    <row r="55" spans="1:6" s="45" customFormat="1" ht="12.75">
      <c r="A55" s="153" t="s">
        <v>217</v>
      </c>
      <c r="B55" s="98" t="s">
        <v>444</v>
      </c>
      <c r="C55" s="67">
        <v>5361342</v>
      </c>
    </row>
    <row r="56" spans="1:6" s="45" customFormat="1" ht="12.75">
      <c r="A56" s="153" t="s">
        <v>217</v>
      </c>
      <c r="B56" s="98" t="s">
        <v>404</v>
      </c>
      <c r="C56" s="67">
        <v>1447562</v>
      </c>
    </row>
    <row r="57" spans="1:6" s="26" customFormat="1" ht="14.25">
      <c r="A57" s="175" t="s">
        <v>217</v>
      </c>
      <c r="B57" s="152" t="s">
        <v>225</v>
      </c>
      <c r="C57" s="95">
        <f>C55+C56</f>
        <v>6808904</v>
      </c>
    </row>
    <row r="58" spans="1:6" s="44" customFormat="1" ht="12.75">
      <c r="A58" s="153" t="s">
        <v>222</v>
      </c>
      <c r="B58" s="98" t="s">
        <v>442</v>
      </c>
      <c r="C58" s="67">
        <v>3300900</v>
      </c>
    </row>
    <row r="59" spans="1:6" s="44" customFormat="1" ht="12.75">
      <c r="A59" s="153" t="s">
        <v>222</v>
      </c>
      <c r="B59" s="98" t="s">
        <v>405</v>
      </c>
      <c r="C59" s="67">
        <v>891243</v>
      </c>
    </row>
    <row r="60" spans="1:6" s="132" customFormat="1" ht="14.25">
      <c r="A60" s="175" t="s">
        <v>222</v>
      </c>
      <c r="B60" s="152" t="s">
        <v>54</v>
      </c>
      <c r="C60" s="95">
        <f>C58+C59</f>
        <v>4192143</v>
      </c>
    </row>
    <row r="61" spans="1:6" s="143" customFormat="1">
      <c r="A61" s="265" t="s">
        <v>287</v>
      </c>
      <c r="B61" s="265"/>
      <c r="C61" s="169">
        <f>C50+C49+C54+C57+C60</f>
        <v>22662243</v>
      </c>
      <c r="E61" s="11"/>
      <c r="F61" s="187">
        <f>C61</f>
        <v>22662243</v>
      </c>
    </row>
    <row r="62" spans="1:6" s="40" customFormat="1" ht="18">
      <c r="A62" s="144"/>
      <c r="B62" s="19"/>
      <c r="C62" s="31"/>
      <c r="E62" s="184"/>
    </row>
    <row r="63" spans="1:6" s="40" customFormat="1" ht="14.25" customHeight="1">
      <c r="A63" s="249" t="s">
        <v>429</v>
      </c>
      <c r="B63" s="224" t="s">
        <v>406</v>
      </c>
      <c r="C63" s="217" t="s">
        <v>20</v>
      </c>
      <c r="E63" s="184"/>
    </row>
    <row r="64" spans="1:6" s="40" customFormat="1" ht="14.25" customHeight="1">
      <c r="A64" s="249"/>
      <c r="B64" s="224"/>
      <c r="C64" s="217"/>
      <c r="E64" s="184"/>
    </row>
    <row r="65" spans="1:6" s="40" customFormat="1" ht="14.25" customHeight="1">
      <c r="A65" s="249"/>
      <c r="B65" s="224"/>
      <c r="C65" s="232"/>
      <c r="E65" s="184"/>
    </row>
    <row r="66" spans="1:6" s="40" customFormat="1" ht="18">
      <c r="A66" s="259" t="s">
        <v>91</v>
      </c>
      <c r="B66" s="259"/>
      <c r="C66" s="259"/>
      <c r="E66" s="184"/>
    </row>
    <row r="67" spans="1:6" s="49" customFormat="1" ht="14.25">
      <c r="A67" s="153" t="s">
        <v>211</v>
      </c>
      <c r="B67" s="98" t="s">
        <v>278</v>
      </c>
      <c r="C67" s="75">
        <v>800000</v>
      </c>
      <c r="E67" s="32"/>
    </row>
    <row r="68" spans="1:6" s="49" customFormat="1" ht="14.25">
      <c r="A68" s="153" t="s">
        <v>257</v>
      </c>
      <c r="B68" s="98" t="s">
        <v>284</v>
      </c>
      <c r="C68" s="75">
        <v>1650000</v>
      </c>
      <c r="E68" s="32"/>
    </row>
    <row r="69" spans="1:6" s="49" customFormat="1" ht="14.25">
      <c r="A69" s="153" t="s">
        <v>261</v>
      </c>
      <c r="B69" s="98" t="s">
        <v>412</v>
      </c>
      <c r="C69" s="75">
        <v>661500</v>
      </c>
      <c r="E69" s="32"/>
    </row>
    <row r="70" spans="1:6" s="140" customFormat="1" ht="14.25">
      <c r="A70" s="175" t="s">
        <v>263</v>
      </c>
      <c r="B70" s="152" t="s">
        <v>2</v>
      </c>
      <c r="C70" s="154">
        <f>SUM(C67+C68+C69)</f>
        <v>3111500</v>
      </c>
      <c r="E70" s="32"/>
    </row>
    <row r="71" spans="1:6" s="144" customFormat="1" ht="18" customHeight="1">
      <c r="A71" s="255" t="s">
        <v>287</v>
      </c>
      <c r="B71" s="256"/>
      <c r="C71" s="174">
        <f>SUM(C70)</f>
        <v>3111500</v>
      </c>
      <c r="E71" s="184"/>
      <c r="F71" s="188">
        <f>C71</f>
        <v>3111500</v>
      </c>
    </row>
    <row r="72" spans="1:6" s="40" customFormat="1" ht="18">
      <c r="A72" s="144"/>
      <c r="B72" s="19"/>
      <c r="C72" s="31"/>
      <c r="E72" s="184"/>
    </row>
    <row r="73" spans="1:6" s="16" customFormat="1" ht="14.25" customHeight="1">
      <c r="A73" s="249" t="s">
        <v>429</v>
      </c>
      <c r="B73" s="224" t="s">
        <v>407</v>
      </c>
      <c r="C73" s="217" t="s">
        <v>20</v>
      </c>
      <c r="E73" s="2"/>
    </row>
    <row r="74" spans="1:6" s="16" customFormat="1" ht="14.25" customHeight="1">
      <c r="A74" s="249"/>
      <c r="B74" s="224"/>
      <c r="C74" s="217"/>
      <c r="E74" s="2"/>
    </row>
    <row r="75" spans="1:6" s="16" customFormat="1" ht="14.25" customHeight="1">
      <c r="A75" s="249"/>
      <c r="B75" s="224"/>
      <c r="C75" s="232"/>
      <c r="E75" s="2"/>
    </row>
    <row r="76" spans="1:6" s="16" customFormat="1" ht="18">
      <c r="A76" s="259" t="s">
        <v>91</v>
      </c>
      <c r="B76" s="259"/>
      <c r="C76" s="259"/>
      <c r="E76" s="2"/>
    </row>
    <row r="77" spans="1:6" s="44" customFormat="1" ht="14.25">
      <c r="A77" s="153" t="s">
        <v>294</v>
      </c>
      <c r="B77" s="98" t="s">
        <v>227</v>
      </c>
      <c r="C77" s="75">
        <v>65000</v>
      </c>
      <c r="E77" s="2"/>
    </row>
    <row r="78" spans="1:6" s="44" customFormat="1" ht="14.25">
      <c r="A78" s="153" t="s">
        <v>296</v>
      </c>
      <c r="B78" s="98" t="s">
        <v>408</v>
      </c>
      <c r="C78" s="75">
        <v>1300000</v>
      </c>
      <c r="E78" s="2"/>
    </row>
    <row r="79" spans="1:6" s="44" customFormat="1" ht="14.25">
      <c r="A79" s="153" t="s">
        <v>298</v>
      </c>
      <c r="B79" s="98" t="s">
        <v>299</v>
      </c>
      <c r="C79" s="75">
        <v>250000</v>
      </c>
      <c r="E79" s="2"/>
    </row>
    <row r="80" spans="1:6" s="132" customFormat="1" ht="14.25">
      <c r="A80" s="149" t="s">
        <v>291</v>
      </c>
      <c r="B80" s="152" t="s">
        <v>292</v>
      </c>
      <c r="C80" s="154">
        <f>SUM(C77:C79)</f>
        <v>1615000</v>
      </c>
      <c r="E80" s="2"/>
    </row>
    <row r="81" spans="1:6" s="15" customFormat="1">
      <c r="A81" s="255" t="s">
        <v>287</v>
      </c>
      <c r="B81" s="256"/>
      <c r="C81" s="174">
        <f>SUM(C80)</f>
        <v>1615000</v>
      </c>
      <c r="E81" s="2"/>
      <c r="F81" s="186">
        <f>C81</f>
        <v>1615000</v>
      </c>
    </row>
    <row r="82" spans="1:6" s="16" customFormat="1" ht="18">
      <c r="A82" s="144"/>
      <c r="B82" s="19"/>
      <c r="C82" s="21"/>
      <c r="E82" s="2"/>
    </row>
    <row r="83" spans="1:6" s="16" customFormat="1" ht="14.25" customHeight="1">
      <c r="A83" s="249" t="s">
        <v>429</v>
      </c>
      <c r="B83" s="224" t="s">
        <v>409</v>
      </c>
      <c r="C83" s="217" t="s">
        <v>20</v>
      </c>
      <c r="E83" s="2"/>
    </row>
    <row r="84" spans="1:6" s="16" customFormat="1" ht="14.25" customHeight="1">
      <c r="A84" s="249"/>
      <c r="B84" s="224"/>
      <c r="C84" s="217"/>
      <c r="E84" s="2"/>
    </row>
    <row r="85" spans="1:6" s="16" customFormat="1" ht="14.25" customHeight="1">
      <c r="A85" s="249"/>
      <c r="B85" s="224"/>
      <c r="C85" s="217"/>
      <c r="E85" s="2"/>
    </row>
    <row r="86" spans="1:6" s="16" customFormat="1" ht="18">
      <c r="A86" s="259" t="s">
        <v>90</v>
      </c>
      <c r="B86" s="259"/>
      <c r="C86" s="259"/>
      <c r="E86" s="2"/>
    </row>
    <row r="87" spans="1:6" s="49" customFormat="1" ht="14.25">
      <c r="A87" s="153" t="s">
        <v>309</v>
      </c>
      <c r="B87" s="98" t="s">
        <v>85</v>
      </c>
      <c r="C87" s="75">
        <v>153070</v>
      </c>
      <c r="E87" s="32"/>
    </row>
    <row r="88" spans="1:6" s="49" customFormat="1" ht="14.25">
      <c r="A88" s="153" t="s">
        <v>310</v>
      </c>
      <c r="B88" s="66" t="s">
        <v>102</v>
      </c>
      <c r="C88" s="80">
        <v>566928</v>
      </c>
      <c r="E88" s="32"/>
    </row>
    <row r="89" spans="1:6" s="44" customFormat="1" ht="14.25">
      <c r="A89" s="153" t="s">
        <v>311</v>
      </c>
      <c r="B89" s="66" t="s">
        <v>427</v>
      </c>
      <c r="C89" s="108">
        <v>3600000</v>
      </c>
      <c r="E89" s="2"/>
    </row>
    <row r="90" spans="1:6" s="132" customFormat="1" ht="14.25">
      <c r="A90" s="175" t="s">
        <v>197</v>
      </c>
      <c r="B90" s="136" t="s">
        <v>312</v>
      </c>
      <c r="C90" s="155">
        <f>SUM(C87:C89)</f>
        <v>4319998</v>
      </c>
      <c r="E90" s="2"/>
    </row>
    <row r="91" spans="1:6" s="44" customFormat="1" ht="14.25">
      <c r="A91" s="153" t="s">
        <v>313</v>
      </c>
      <c r="B91" s="66" t="s">
        <v>410</v>
      </c>
      <c r="C91" s="108">
        <v>98420</v>
      </c>
      <c r="E91" s="2"/>
    </row>
    <row r="92" spans="1:6" s="132" customFormat="1" ht="14.25">
      <c r="A92" s="149" t="s">
        <v>314</v>
      </c>
      <c r="B92" s="136" t="s">
        <v>315</v>
      </c>
      <c r="C92" s="155">
        <f>SUM(C91)</f>
        <v>98420</v>
      </c>
      <c r="E92" s="2"/>
    </row>
    <row r="93" spans="1:6" s="15" customFormat="1">
      <c r="A93" s="255" t="s">
        <v>307</v>
      </c>
      <c r="B93" s="256"/>
      <c r="C93" s="176">
        <f>SUM(C90+C92)</f>
        <v>4418418</v>
      </c>
      <c r="E93" s="51">
        <f>C93</f>
        <v>4418418</v>
      </c>
    </row>
    <row r="94" spans="1:6" s="16" customFormat="1" ht="18">
      <c r="A94" s="250" t="s">
        <v>91</v>
      </c>
      <c r="B94" s="251"/>
      <c r="C94" s="252"/>
      <c r="E94" s="2"/>
    </row>
    <row r="95" spans="1:6" s="44" customFormat="1" ht="14.25">
      <c r="A95" s="153" t="s">
        <v>316</v>
      </c>
      <c r="B95" s="98" t="s">
        <v>86</v>
      </c>
      <c r="C95" s="75">
        <v>566928</v>
      </c>
      <c r="E95" s="2"/>
    </row>
    <row r="96" spans="1:6" s="44" customFormat="1" ht="14.25">
      <c r="A96" s="153" t="s">
        <v>208</v>
      </c>
      <c r="B96" s="98" t="s">
        <v>87</v>
      </c>
      <c r="C96" s="75">
        <v>153070</v>
      </c>
      <c r="E96" s="2"/>
    </row>
    <row r="97" spans="1:6" s="44" customFormat="1" ht="14.25">
      <c r="A97" s="153" t="s">
        <v>283</v>
      </c>
      <c r="B97" s="98" t="s">
        <v>232</v>
      </c>
      <c r="C97" s="75">
        <v>228000</v>
      </c>
      <c r="E97" s="2"/>
    </row>
    <row r="98" spans="1:6" s="44" customFormat="1" ht="14.25">
      <c r="A98" s="153" t="s">
        <v>204</v>
      </c>
      <c r="B98" s="98" t="s">
        <v>233</v>
      </c>
      <c r="C98" s="75">
        <v>169300</v>
      </c>
      <c r="E98" s="2"/>
    </row>
    <row r="99" spans="1:6" s="132" customFormat="1" ht="14.25">
      <c r="A99" s="175" t="s">
        <v>263</v>
      </c>
      <c r="B99" s="152" t="s">
        <v>2</v>
      </c>
      <c r="C99" s="154">
        <f>SUM(C95:C98)</f>
        <v>1117298</v>
      </c>
      <c r="E99" s="2"/>
    </row>
    <row r="100" spans="1:6" s="15" customFormat="1">
      <c r="A100" s="255" t="s">
        <v>287</v>
      </c>
      <c r="B100" s="256"/>
      <c r="C100" s="174">
        <f>SUM(C99)</f>
        <v>1117298</v>
      </c>
      <c r="E100" s="2"/>
      <c r="F100" s="186">
        <f>C100</f>
        <v>1117298</v>
      </c>
    </row>
    <row r="101" spans="1:6" ht="18">
      <c r="B101" s="277"/>
      <c r="C101" s="277"/>
    </row>
    <row r="102" spans="1:6" ht="14.25" customHeight="1">
      <c r="A102" s="249" t="s">
        <v>429</v>
      </c>
      <c r="B102" s="224" t="s">
        <v>411</v>
      </c>
      <c r="C102" s="217" t="s">
        <v>20</v>
      </c>
    </row>
    <row r="103" spans="1:6" ht="14.25">
      <c r="A103" s="249"/>
      <c r="B103" s="224"/>
      <c r="C103" s="217"/>
    </row>
    <row r="104" spans="1:6" ht="14.25">
      <c r="A104" s="249"/>
      <c r="B104" s="224"/>
      <c r="C104" s="232"/>
    </row>
    <row r="105" spans="1:6" s="18" customFormat="1" ht="18">
      <c r="A105" s="250" t="s">
        <v>91</v>
      </c>
      <c r="B105" s="251"/>
      <c r="C105" s="252"/>
      <c r="E105" s="11"/>
    </row>
    <row r="106" spans="1:6" s="44" customFormat="1" ht="14.25">
      <c r="A106" s="153" t="s">
        <v>257</v>
      </c>
      <c r="B106" s="98" t="s">
        <v>258</v>
      </c>
      <c r="C106" s="67">
        <v>2399909</v>
      </c>
      <c r="E106" s="2"/>
    </row>
    <row r="107" spans="1:6" s="44" customFormat="1" ht="14.25">
      <c r="A107" s="153" t="s">
        <v>261</v>
      </c>
      <c r="B107" s="98" t="s">
        <v>412</v>
      </c>
      <c r="C107" s="67">
        <v>647975</v>
      </c>
      <c r="E107" s="2"/>
    </row>
    <row r="108" spans="1:6" s="132" customFormat="1">
      <c r="A108" s="171" t="s">
        <v>263</v>
      </c>
      <c r="B108" s="152" t="s">
        <v>2</v>
      </c>
      <c r="C108" s="95">
        <f>SUM(C106+C107)</f>
        <v>3047884</v>
      </c>
      <c r="E108" s="2"/>
    </row>
    <row r="109" spans="1:6" s="15" customFormat="1">
      <c r="A109" s="255" t="s">
        <v>287</v>
      </c>
      <c r="B109" s="256"/>
      <c r="C109" s="169">
        <f>SUM(C108)</f>
        <v>3047884</v>
      </c>
      <c r="E109" s="2"/>
      <c r="F109" s="186">
        <f>C109</f>
        <v>3047884</v>
      </c>
    </row>
    <row r="110" spans="1:6">
      <c r="B110" s="156"/>
      <c r="C110" s="157"/>
    </row>
    <row r="111" spans="1:6" s="11" customFormat="1" ht="14.25" customHeight="1">
      <c r="A111" s="249" t="s">
        <v>429</v>
      </c>
      <c r="B111" s="224" t="s">
        <v>449</v>
      </c>
      <c r="C111" s="217" t="s">
        <v>20</v>
      </c>
    </row>
    <row r="112" spans="1:6" s="11" customFormat="1" ht="14.25">
      <c r="A112" s="249"/>
      <c r="B112" s="224"/>
      <c r="C112" s="217"/>
    </row>
    <row r="113" spans="1:5" s="15" customFormat="1">
      <c r="A113" s="249"/>
      <c r="B113" s="224"/>
      <c r="C113" s="232"/>
      <c r="E113" s="2"/>
    </row>
    <row r="114" spans="1:5" s="16" customFormat="1" ht="18">
      <c r="A114" s="250" t="s">
        <v>90</v>
      </c>
      <c r="B114" s="251"/>
      <c r="C114" s="252"/>
      <c r="E114" s="2"/>
    </row>
    <row r="115" spans="1:5" s="44" customFormat="1" ht="14.25">
      <c r="A115" s="153" t="s">
        <v>318</v>
      </c>
      <c r="B115" s="98" t="s">
        <v>320</v>
      </c>
      <c r="C115" s="67">
        <v>54059985</v>
      </c>
      <c r="E115" s="2"/>
    </row>
    <row r="116" spans="1:5" s="132" customFormat="1" ht="14.25">
      <c r="A116" s="175" t="s">
        <v>319</v>
      </c>
      <c r="B116" s="152" t="s">
        <v>321</v>
      </c>
      <c r="C116" s="95">
        <f>C115</f>
        <v>54059985</v>
      </c>
      <c r="E116" s="2"/>
    </row>
    <row r="117" spans="1:5" s="142" customFormat="1">
      <c r="A117" s="255" t="s">
        <v>307</v>
      </c>
      <c r="B117" s="256"/>
      <c r="C117" s="177">
        <f>C116</f>
        <v>54059985</v>
      </c>
      <c r="E117" s="51">
        <f>C117</f>
        <v>54059985</v>
      </c>
    </row>
    <row r="118" spans="1:5" s="20" customFormat="1" ht="18">
      <c r="A118" s="144"/>
      <c r="B118" s="19"/>
      <c r="C118" s="41"/>
      <c r="E118" s="32"/>
    </row>
    <row r="119" spans="1:5" ht="14.25" customHeight="1">
      <c r="A119" s="249" t="s">
        <v>429</v>
      </c>
      <c r="B119" s="224" t="s">
        <v>450</v>
      </c>
      <c r="C119" s="217" t="s">
        <v>20</v>
      </c>
    </row>
    <row r="120" spans="1:5" ht="14.25">
      <c r="A120" s="249"/>
      <c r="B120" s="224"/>
      <c r="C120" s="217"/>
    </row>
    <row r="121" spans="1:5" ht="14.25">
      <c r="A121" s="249"/>
      <c r="B121" s="224"/>
      <c r="C121" s="232"/>
    </row>
    <row r="122" spans="1:5" s="18" customFormat="1" ht="18">
      <c r="A122" s="250" t="s">
        <v>90</v>
      </c>
      <c r="B122" s="251"/>
      <c r="C122" s="252"/>
      <c r="E122" s="11"/>
    </row>
    <row r="123" spans="1:5" s="44" customFormat="1" ht="14.25">
      <c r="A123" s="153" t="s">
        <v>311</v>
      </c>
      <c r="B123" s="98" t="s">
        <v>413</v>
      </c>
      <c r="C123" s="67">
        <v>6077900</v>
      </c>
      <c r="E123" s="2"/>
    </row>
    <row r="124" spans="1:5" s="44" customFormat="1" ht="14.25">
      <c r="A124" s="153" t="s">
        <v>309</v>
      </c>
      <c r="B124" s="98" t="s">
        <v>49</v>
      </c>
      <c r="C124" s="67">
        <v>1641033</v>
      </c>
      <c r="E124" s="2"/>
    </row>
    <row r="125" spans="1:5" s="132" customFormat="1" ht="14.25">
      <c r="A125" s="175" t="s">
        <v>197</v>
      </c>
      <c r="B125" s="152" t="s">
        <v>27</v>
      </c>
      <c r="C125" s="95">
        <f>SUM(C123:C124)</f>
        <v>7718933</v>
      </c>
      <c r="E125" s="2"/>
    </row>
    <row r="126" spans="1:5" s="132" customFormat="1" ht="14.25">
      <c r="A126" s="175" t="s">
        <v>323</v>
      </c>
      <c r="B126" s="152" t="s">
        <v>324</v>
      </c>
      <c r="C126" s="95">
        <v>0</v>
      </c>
      <c r="E126" s="2"/>
    </row>
    <row r="127" spans="1:5" s="15" customFormat="1">
      <c r="A127" s="255" t="s">
        <v>307</v>
      </c>
      <c r="B127" s="256"/>
      <c r="C127" s="177">
        <f>SUM(C125+C126)</f>
        <v>7718933</v>
      </c>
      <c r="E127" s="51">
        <f>C127</f>
        <v>7718933</v>
      </c>
    </row>
    <row r="128" spans="1:5" s="16" customFormat="1" ht="18">
      <c r="A128" s="250" t="s">
        <v>91</v>
      </c>
      <c r="B128" s="251"/>
      <c r="C128" s="252"/>
      <c r="E128" s="2"/>
    </row>
    <row r="129" spans="1:6" s="132" customFormat="1" ht="14.25">
      <c r="A129" s="175" t="s">
        <v>223</v>
      </c>
      <c r="B129" s="159" t="s">
        <v>325</v>
      </c>
      <c r="C129" s="123">
        <v>2716581</v>
      </c>
      <c r="E129" s="2"/>
    </row>
    <row r="130" spans="1:6" s="132" customFormat="1" ht="14.25">
      <c r="A130" s="175" t="s">
        <v>267</v>
      </c>
      <c r="B130" s="159" t="s">
        <v>327</v>
      </c>
      <c r="C130" s="123">
        <v>733775</v>
      </c>
      <c r="E130" s="2"/>
    </row>
    <row r="131" spans="1:6" s="44" customFormat="1" ht="14.25">
      <c r="A131" s="153" t="s">
        <v>211</v>
      </c>
      <c r="B131" s="158" t="s">
        <v>278</v>
      </c>
      <c r="C131" s="90">
        <v>4290300</v>
      </c>
      <c r="E131" s="2"/>
    </row>
    <row r="132" spans="1:6" s="44" customFormat="1" ht="14.25">
      <c r="A132" s="153" t="s">
        <v>210</v>
      </c>
      <c r="B132" s="158" t="s">
        <v>256</v>
      </c>
      <c r="C132" s="90">
        <v>33150</v>
      </c>
      <c r="E132" s="2"/>
    </row>
    <row r="133" spans="1:6" s="44" customFormat="1" ht="14.25">
      <c r="A133" s="153" t="s">
        <v>257</v>
      </c>
      <c r="B133" s="158" t="s">
        <v>284</v>
      </c>
      <c r="C133" s="90">
        <v>1117500</v>
      </c>
      <c r="E133" s="2"/>
    </row>
    <row r="134" spans="1:6" s="44" customFormat="1" ht="14.25">
      <c r="A134" s="153" t="s">
        <v>208</v>
      </c>
      <c r="B134" s="158" t="s">
        <v>31</v>
      </c>
      <c r="C134" s="90">
        <v>1298097</v>
      </c>
      <c r="E134" s="2"/>
    </row>
    <row r="135" spans="1:6" s="44" customFormat="1" ht="14.25">
      <c r="A135" s="153" t="s">
        <v>329</v>
      </c>
      <c r="B135" s="158" t="s">
        <v>53</v>
      </c>
      <c r="C135" s="90">
        <v>343000</v>
      </c>
      <c r="E135" s="2"/>
    </row>
    <row r="136" spans="1:6" s="131" customFormat="1" ht="14.25">
      <c r="A136" s="173" t="s">
        <v>261</v>
      </c>
      <c r="B136" s="160" t="s">
        <v>216</v>
      </c>
      <c r="C136" s="139">
        <f>SUM(C134:C135)</f>
        <v>1641097</v>
      </c>
      <c r="E136" s="2"/>
    </row>
    <row r="137" spans="1:6" s="132" customFormat="1" ht="14.25">
      <c r="A137" s="149" t="s">
        <v>263</v>
      </c>
      <c r="B137" s="159" t="s">
        <v>330</v>
      </c>
      <c r="C137" s="123">
        <f>C131+C132+C133+C136</f>
        <v>7082047</v>
      </c>
      <c r="E137" s="2"/>
    </row>
    <row r="138" spans="1:6" s="44" customFormat="1" ht="14.25">
      <c r="A138" s="153" t="s">
        <v>331</v>
      </c>
      <c r="B138" s="158" t="s">
        <v>129</v>
      </c>
      <c r="C138" s="90">
        <v>1000000</v>
      </c>
      <c r="E138" s="2"/>
    </row>
    <row r="139" spans="1:6" s="44" customFormat="1" ht="14.25">
      <c r="A139" s="153" t="s">
        <v>332</v>
      </c>
      <c r="B139" s="158" t="s">
        <v>333</v>
      </c>
      <c r="C139" s="90">
        <v>270000</v>
      </c>
      <c r="E139" s="2"/>
    </row>
    <row r="140" spans="1:6" s="132" customFormat="1" ht="14.25">
      <c r="A140" s="175" t="s">
        <v>217</v>
      </c>
      <c r="B140" s="159" t="s">
        <v>334</v>
      </c>
      <c r="C140" s="123">
        <f>SUM(C138:C139)</f>
        <v>1270000</v>
      </c>
      <c r="E140" s="2"/>
    </row>
    <row r="141" spans="1:6" s="15" customFormat="1">
      <c r="A141" s="255" t="s">
        <v>287</v>
      </c>
      <c r="B141" s="256"/>
      <c r="C141" s="169">
        <f>C129+C130+C137+C140</f>
        <v>11802403</v>
      </c>
      <c r="E141" s="2"/>
      <c r="F141" s="186">
        <f>C141</f>
        <v>11802403</v>
      </c>
    </row>
    <row r="142" spans="1:6" s="20" customFormat="1" ht="18">
      <c r="A142" s="144"/>
      <c r="B142" s="19"/>
      <c r="C142" s="31"/>
      <c r="E142" s="32"/>
    </row>
    <row r="143" spans="1:6" s="20" customFormat="1" ht="14.25" customHeight="1">
      <c r="A143" s="249" t="s">
        <v>429</v>
      </c>
      <c r="B143" s="224" t="s">
        <v>451</v>
      </c>
      <c r="C143" s="217" t="s">
        <v>20</v>
      </c>
      <c r="E143" s="32"/>
    </row>
    <row r="144" spans="1:6" s="20" customFormat="1" ht="14.25" customHeight="1">
      <c r="A144" s="249"/>
      <c r="B144" s="224"/>
      <c r="C144" s="217"/>
      <c r="E144" s="32"/>
    </row>
    <row r="145" spans="1:6" s="20" customFormat="1" ht="14.25" customHeight="1">
      <c r="A145" s="249"/>
      <c r="B145" s="224"/>
      <c r="C145" s="232"/>
      <c r="E145" s="32"/>
    </row>
    <row r="146" spans="1:6" s="20" customFormat="1" ht="18">
      <c r="A146" s="250" t="s">
        <v>90</v>
      </c>
      <c r="B146" s="251"/>
      <c r="C146" s="252"/>
      <c r="E146" s="32"/>
    </row>
    <row r="147" spans="1:6" s="49" customFormat="1" ht="14.25">
      <c r="A147" s="153" t="s">
        <v>431</v>
      </c>
      <c r="B147" s="98" t="s">
        <v>432</v>
      </c>
      <c r="C147" s="67">
        <v>5411039</v>
      </c>
      <c r="E147" s="32"/>
    </row>
    <row r="148" spans="1:6" s="49" customFormat="1" ht="14.25">
      <c r="A148" s="153" t="s">
        <v>309</v>
      </c>
      <c r="B148" s="98" t="s">
        <v>49</v>
      </c>
      <c r="C148" s="67">
        <v>1460980</v>
      </c>
      <c r="E148" s="32"/>
    </row>
    <row r="149" spans="1:6" s="140" customFormat="1" ht="14.25">
      <c r="A149" s="149" t="s">
        <v>197</v>
      </c>
      <c r="B149" s="150" t="s">
        <v>27</v>
      </c>
      <c r="C149" s="151">
        <f>SUM(C147:C148)</f>
        <v>6872019</v>
      </c>
      <c r="E149" s="32"/>
    </row>
    <row r="150" spans="1:6" s="28" customFormat="1">
      <c r="A150" s="255" t="s">
        <v>307</v>
      </c>
      <c r="B150" s="256"/>
      <c r="C150" s="177">
        <f>C149</f>
        <v>6872019</v>
      </c>
      <c r="E150" s="168">
        <f>C150</f>
        <v>6872019</v>
      </c>
    </row>
    <row r="151" spans="1:6" s="20" customFormat="1" ht="18">
      <c r="A151" s="250" t="s">
        <v>91</v>
      </c>
      <c r="B151" s="251"/>
      <c r="C151" s="252"/>
      <c r="E151" s="32"/>
    </row>
    <row r="152" spans="1:6" s="140" customFormat="1" ht="14.25">
      <c r="A152" s="175" t="s">
        <v>223</v>
      </c>
      <c r="B152" s="159" t="s">
        <v>10</v>
      </c>
      <c r="C152" s="123">
        <v>6338689</v>
      </c>
      <c r="E152" s="32"/>
    </row>
    <row r="153" spans="1:6" s="140" customFormat="1" ht="14.25">
      <c r="A153" s="175" t="s">
        <v>267</v>
      </c>
      <c r="B153" s="159" t="s">
        <v>11</v>
      </c>
      <c r="C153" s="123">
        <v>1702141</v>
      </c>
      <c r="E153" s="32"/>
    </row>
    <row r="154" spans="1:6" s="49" customFormat="1" ht="14.25">
      <c r="A154" s="153" t="s">
        <v>211</v>
      </c>
      <c r="B154" s="158" t="s">
        <v>278</v>
      </c>
      <c r="C154" s="90">
        <v>9380424</v>
      </c>
      <c r="E154" s="32"/>
    </row>
    <row r="155" spans="1:6" s="49" customFormat="1" ht="14.25">
      <c r="A155" s="153" t="s">
        <v>210</v>
      </c>
      <c r="B155" s="158" t="s">
        <v>337</v>
      </c>
      <c r="C155" s="90">
        <v>77350</v>
      </c>
      <c r="E155" s="32"/>
    </row>
    <row r="156" spans="1:6" s="49" customFormat="1" ht="14.25">
      <c r="A156" s="172" t="s">
        <v>257</v>
      </c>
      <c r="B156" s="158" t="s">
        <v>284</v>
      </c>
      <c r="C156" s="90">
        <v>2607500</v>
      </c>
      <c r="E156" s="32"/>
    </row>
    <row r="157" spans="1:6" s="49" customFormat="1" ht="14.25">
      <c r="A157" s="172" t="s">
        <v>208</v>
      </c>
      <c r="B157" s="158" t="s">
        <v>31</v>
      </c>
      <c r="C157" s="90">
        <v>2788603</v>
      </c>
      <c r="E157" s="32"/>
    </row>
    <row r="158" spans="1:6" s="140" customFormat="1" ht="14.25">
      <c r="A158" s="175" t="s">
        <v>263</v>
      </c>
      <c r="B158" s="159" t="s">
        <v>2</v>
      </c>
      <c r="C158" s="123">
        <f>C154+C155+C156</f>
        <v>12065274</v>
      </c>
      <c r="E158" s="32"/>
    </row>
    <row r="159" spans="1:6" s="28" customFormat="1">
      <c r="A159" s="255" t="s">
        <v>287</v>
      </c>
      <c r="B159" s="256"/>
      <c r="C159" s="169">
        <f>C152+C153+C158</f>
        <v>20106104</v>
      </c>
      <c r="E159" s="32"/>
      <c r="F159" s="189">
        <f>C159</f>
        <v>20106104</v>
      </c>
    </row>
    <row r="160" spans="1:6" s="28" customFormat="1">
      <c r="A160" s="194"/>
      <c r="B160" s="194"/>
      <c r="C160" s="195"/>
      <c r="E160" s="32"/>
      <c r="F160" s="189"/>
    </row>
    <row r="161" spans="1:6" s="28" customFormat="1">
      <c r="A161" s="249" t="s">
        <v>429</v>
      </c>
      <c r="B161" s="224" t="s">
        <v>453</v>
      </c>
      <c r="C161" s="217" t="s">
        <v>20</v>
      </c>
      <c r="E161" s="32"/>
      <c r="F161" s="189"/>
    </row>
    <row r="162" spans="1:6" s="28" customFormat="1">
      <c r="A162" s="249"/>
      <c r="B162" s="224"/>
      <c r="C162" s="217"/>
      <c r="E162" s="32"/>
      <c r="F162" s="189"/>
    </row>
    <row r="163" spans="1:6" s="28" customFormat="1">
      <c r="A163" s="249"/>
      <c r="B163" s="224"/>
      <c r="C163" s="232"/>
      <c r="E163" s="32"/>
      <c r="F163" s="189"/>
    </row>
    <row r="164" spans="1:6" s="28" customFormat="1" ht="18">
      <c r="A164" s="250" t="s">
        <v>90</v>
      </c>
      <c r="B164" s="251"/>
      <c r="C164" s="252"/>
      <c r="E164" s="32"/>
      <c r="F164" s="189"/>
    </row>
    <row r="165" spans="1:6" s="28" customFormat="1">
      <c r="A165" s="153" t="s">
        <v>344</v>
      </c>
      <c r="B165" s="98" t="s">
        <v>130</v>
      </c>
      <c r="C165" s="67">
        <v>3600000</v>
      </c>
      <c r="E165" s="32"/>
      <c r="F165" s="189"/>
    </row>
    <row r="166" spans="1:6" s="28" customFormat="1">
      <c r="A166" s="153" t="s">
        <v>345</v>
      </c>
      <c r="B166" s="98" t="s">
        <v>42</v>
      </c>
      <c r="C166" s="67">
        <v>33000000</v>
      </c>
      <c r="E166" s="32"/>
      <c r="F166" s="189"/>
    </row>
    <row r="167" spans="1:6" s="28" customFormat="1">
      <c r="A167" s="153" t="s">
        <v>346</v>
      </c>
      <c r="B167" s="98" t="s">
        <v>45</v>
      </c>
      <c r="C167" s="67">
        <v>150000</v>
      </c>
      <c r="E167" s="32"/>
      <c r="F167" s="189"/>
    </row>
    <row r="168" spans="1:6" s="28" customFormat="1">
      <c r="A168" s="253" t="s">
        <v>190</v>
      </c>
      <c r="B168" s="254"/>
      <c r="C168" s="154">
        <f>SUM(C165:C167)</f>
        <v>36750000</v>
      </c>
      <c r="E168" s="32"/>
      <c r="F168" s="189"/>
    </row>
    <row r="169" spans="1:6" s="28" customFormat="1">
      <c r="A169" s="175" t="s">
        <v>347</v>
      </c>
      <c r="B169" s="152" t="s">
        <v>43</v>
      </c>
      <c r="C169" s="95">
        <v>3500000</v>
      </c>
      <c r="E169" s="32"/>
      <c r="F169" s="189"/>
    </row>
    <row r="170" spans="1:6" s="28" customFormat="1">
      <c r="A170" s="255" t="s">
        <v>287</v>
      </c>
      <c r="B170" s="256"/>
      <c r="C170" s="200">
        <f>C168+C169</f>
        <v>40250000</v>
      </c>
      <c r="E170" s="32"/>
      <c r="F170" s="189"/>
    </row>
    <row r="171" spans="1:6" s="15" customFormat="1">
      <c r="A171" s="144"/>
      <c r="B171" s="156"/>
      <c r="C171" s="157"/>
      <c r="E171" s="2"/>
    </row>
    <row r="172" spans="1:6" s="15" customFormat="1" ht="14.25" customHeight="1">
      <c r="A172" s="249" t="s">
        <v>429</v>
      </c>
      <c r="B172" s="224" t="s">
        <v>452</v>
      </c>
      <c r="C172" s="217" t="s">
        <v>20</v>
      </c>
      <c r="E172" s="2"/>
    </row>
    <row r="173" spans="1:6" s="15" customFormat="1" ht="14.25" customHeight="1">
      <c r="A173" s="249"/>
      <c r="B173" s="224"/>
      <c r="C173" s="217"/>
      <c r="E173" s="2"/>
    </row>
    <row r="174" spans="1:6" s="15" customFormat="1" ht="14.25" customHeight="1">
      <c r="A174" s="249"/>
      <c r="B174" s="224"/>
      <c r="C174" s="232"/>
      <c r="E174" s="2"/>
    </row>
    <row r="175" spans="1:6" s="16" customFormat="1" ht="18">
      <c r="A175" s="250" t="s">
        <v>90</v>
      </c>
      <c r="B175" s="251"/>
      <c r="C175" s="252"/>
      <c r="E175" s="2"/>
    </row>
    <row r="176" spans="1:6" s="44" customFormat="1" ht="14.25">
      <c r="A176" s="153" t="s">
        <v>348</v>
      </c>
      <c r="B176" s="98" t="s">
        <v>152</v>
      </c>
      <c r="C176" s="67">
        <v>36273600</v>
      </c>
      <c r="E176" s="2"/>
    </row>
    <row r="177" spans="1:5" s="44" customFormat="1" ht="14.25">
      <c r="A177" s="153" t="s">
        <v>348</v>
      </c>
      <c r="B177" s="98" t="s">
        <v>234</v>
      </c>
      <c r="C177" s="67">
        <v>0</v>
      </c>
      <c r="E177" s="2"/>
    </row>
    <row r="178" spans="1:5" s="44" customFormat="1" ht="14.25">
      <c r="A178" s="153" t="s">
        <v>348</v>
      </c>
      <c r="B178" s="98" t="s">
        <v>153</v>
      </c>
      <c r="C178" s="67">
        <v>0</v>
      </c>
      <c r="E178" s="2"/>
    </row>
    <row r="179" spans="1:5" s="44" customFormat="1" ht="14.25">
      <c r="A179" s="153" t="s">
        <v>348</v>
      </c>
      <c r="B179" s="98" t="s">
        <v>433</v>
      </c>
      <c r="C179" s="67">
        <v>8297765</v>
      </c>
      <c r="E179" s="2"/>
    </row>
    <row r="180" spans="1:5" s="44" customFormat="1" ht="14.25">
      <c r="A180" s="153" t="s">
        <v>348</v>
      </c>
      <c r="B180" s="98" t="s">
        <v>154</v>
      </c>
      <c r="C180" s="67">
        <v>0</v>
      </c>
      <c r="E180" s="2"/>
    </row>
    <row r="181" spans="1:5" s="44" customFormat="1" ht="14.25">
      <c r="A181" s="153" t="s">
        <v>348</v>
      </c>
      <c r="B181" s="98" t="s">
        <v>155</v>
      </c>
      <c r="C181" s="67">
        <v>9868</v>
      </c>
      <c r="E181" s="2"/>
    </row>
    <row r="182" spans="1:5" s="44" customFormat="1" ht="14.25">
      <c r="A182" s="153" t="s">
        <v>348</v>
      </c>
      <c r="B182" s="98" t="s">
        <v>434</v>
      </c>
      <c r="C182" s="67">
        <v>147574</v>
      </c>
      <c r="E182" s="2"/>
    </row>
    <row r="183" spans="1:5" s="44" customFormat="1" ht="14.25">
      <c r="A183" s="153" t="s">
        <v>348</v>
      </c>
      <c r="B183" s="98" t="s">
        <v>157</v>
      </c>
      <c r="C183" s="161">
        <v>2208730</v>
      </c>
      <c r="E183" s="2"/>
    </row>
    <row r="184" spans="1:5" s="44" customFormat="1" ht="14.25">
      <c r="A184" s="153" t="s">
        <v>348</v>
      </c>
      <c r="B184" s="98" t="s">
        <v>191</v>
      </c>
      <c r="C184" s="161">
        <v>1772700</v>
      </c>
      <c r="E184" s="2"/>
    </row>
    <row r="185" spans="1:5" s="44" customFormat="1" ht="14.25">
      <c r="A185" s="153" t="s">
        <v>348</v>
      </c>
      <c r="B185" s="98" t="s">
        <v>192</v>
      </c>
      <c r="C185" s="161">
        <v>0</v>
      </c>
      <c r="E185" s="2"/>
    </row>
    <row r="186" spans="1:5" s="44" customFormat="1" ht="14.25">
      <c r="A186" s="153" t="s">
        <v>348</v>
      </c>
      <c r="B186" s="98" t="s">
        <v>189</v>
      </c>
      <c r="C186" s="161">
        <v>4313787</v>
      </c>
      <c r="E186" s="2"/>
    </row>
    <row r="187" spans="1:5" ht="14.25">
      <c r="A187" s="253" t="s">
        <v>44</v>
      </c>
      <c r="B187" s="254"/>
      <c r="C187" s="154">
        <f>SUM(C176:C186)</f>
        <v>53024024</v>
      </c>
    </row>
    <row r="188" spans="1:5" s="15" customFormat="1">
      <c r="A188" s="255" t="s">
        <v>307</v>
      </c>
      <c r="B188" s="256"/>
      <c r="C188" s="169">
        <f>SUM(C187)</f>
        <v>53024024</v>
      </c>
      <c r="E188" s="51">
        <f>C188</f>
        <v>53024024</v>
      </c>
    </row>
    <row r="189" spans="1:5" s="11" customFormat="1">
      <c r="A189" s="144"/>
      <c r="B189" s="156"/>
      <c r="C189" s="157"/>
    </row>
    <row r="190" spans="1:5" s="15" customFormat="1" ht="15.75" customHeight="1">
      <c r="A190" s="249" t="s">
        <v>429</v>
      </c>
      <c r="B190" s="224" t="s">
        <v>414</v>
      </c>
      <c r="C190" s="224" t="s">
        <v>20</v>
      </c>
      <c r="E190" s="2"/>
    </row>
    <row r="191" spans="1:5" s="15" customFormat="1">
      <c r="A191" s="249"/>
      <c r="B191" s="224"/>
      <c r="C191" s="224"/>
      <c r="E191" s="2"/>
    </row>
    <row r="192" spans="1:5" s="15" customFormat="1">
      <c r="A192" s="249"/>
      <c r="B192" s="224"/>
      <c r="C192" s="232"/>
      <c r="E192" s="2"/>
    </row>
    <row r="193" spans="1:5" s="16" customFormat="1" ht="18">
      <c r="A193" s="259" t="s">
        <v>90</v>
      </c>
      <c r="B193" s="259"/>
      <c r="C193" s="259"/>
      <c r="E193" s="2"/>
    </row>
    <row r="194" spans="1:5" s="132" customFormat="1" ht="14.25">
      <c r="A194" s="175" t="s">
        <v>353</v>
      </c>
      <c r="B194" s="152" t="s">
        <v>354</v>
      </c>
      <c r="C194" s="123">
        <v>4621400</v>
      </c>
      <c r="E194" s="2"/>
    </row>
    <row r="195" spans="1:5" s="143" customFormat="1" ht="18" customHeight="1">
      <c r="A195" s="255" t="s">
        <v>307</v>
      </c>
      <c r="B195" s="256"/>
      <c r="C195" s="179">
        <f>C194</f>
        <v>4621400</v>
      </c>
      <c r="E195" s="190">
        <f>C195</f>
        <v>4621400</v>
      </c>
    </row>
    <row r="196" spans="1:5" s="16" customFormat="1" ht="18">
      <c r="A196" s="250" t="s">
        <v>91</v>
      </c>
      <c r="B196" s="251"/>
      <c r="C196" s="252"/>
      <c r="E196" s="2"/>
    </row>
    <row r="197" spans="1:5" s="132" customFormat="1" ht="14.25">
      <c r="A197" s="175" t="s">
        <v>223</v>
      </c>
      <c r="B197" s="152" t="s">
        <v>10</v>
      </c>
      <c r="C197" s="95">
        <v>2938270</v>
      </c>
      <c r="E197" s="2"/>
    </row>
    <row r="198" spans="1:5" s="132" customFormat="1" ht="14.25">
      <c r="A198" s="175" t="s">
        <v>267</v>
      </c>
      <c r="B198" s="152" t="s">
        <v>15</v>
      </c>
      <c r="C198" s="95">
        <v>812464</v>
      </c>
      <c r="E198" s="2"/>
    </row>
    <row r="199" spans="1:5" s="44" customFormat="1" ht="14.25">
      <c r="A199" s="153" t="s">
        <v>211</v>
      </c>
      <c r="B199" s="98" t="s">
        <v>278</v>
      </c>
      <c r="C199" s="67">
        <v>25000</v>
      </c>
      <c r="E199" s="2"/>
    </row>
    <row r="200" spans="1:5" s="44" customFormat="1" ht="14.25">
      <c r="A200" s="153" t="s">
        <v>210</v>
      </c>
      <c r="B200" s="98" t="s">
        <v>340</v>
      </c>
      <c r="C200" s="67">
        <v>150320</v>
      </c>
      <c r="E200" s="2"/>
    </row>
    <row r="201" spans="1:5" s="44" customFormat="1" ht="14.25">
      <c r="A201" s="153" t="s">
        <v>257</v>
      </c>
      <c r="B201" s="98" t="s">
        <v>284</v>
      </c>
      <c r="C201" s="67">
        <v>39620</v>
      </c>
      <c r="E201" s="2"/>
    </row>
    <row r="202" spans="1:5" s="44" customFormat="1" ht="14.25">
      <c r="A202" s="153" t="s">
        <v>261</v>
      </c>
      <c r="B202" s="98" t="s">
        <v>412</v>
      </c>
      <c r="C202" s="67">
        <v>39500</v>
      </c>
      <c r="E202" s="2"/>
    </row>
    <row r="203" spans="1:5" s="44" customFormat="1" ht="14.25">
      <c r="A203" s="153" t="s">
        <v>259</v>
      </c>
      <c r="B203" s="98" t="s">
        <v>356</v>
      </c>
      <c r="C203" s="67">
        <v>48686</v>
      </c>
      <c r="E203" s="2"/>
    </row>
    <row r="204" spans="1:5" s="132" customFormat="1" ht="14.25">
      <c r="A204" s="175" t="s">
        <v>263</v>
      </c>
      <c r="B204" s="152" t="s">
        <v>2</v>
      </c>
      <c r="C204" s="95">
        <f>C199+C200+C202+C203+C201</f>
        <v>303126</v>
      </c>
      <c r="E204" s="2"/>
    </row>
    <row r="205" spans="1:5" s="44" customFormat="1" ht="14.25">
      <c r="A205" s="153" t="s">
        <v>372</v>
      </c>
      <c r="B205" s="98" t="s">
        <v>435</v>
      </c>
      <c r="C205" s="67">
        <v>222000</v>
      </c>
      <c r="E205" s="2"/>
    </row>
    <row r="206" spans="1:5" s="44" customFormat="1" ht="14.25">
      <c r="A206" s="266" t="s">
        <v>436</v>
      </c>
      <c r="B206" s="267"/>
      <c r="C206" s="268"/>
      <c r="E206" s="2"/>
    </row>
    <row r="207" spans="1:5" s="132" customFormat="1" ht="14.25">
      <c r="A207" s="175" t="s">
        <v>360</v>
      </c>
      <c r="B207" s="152" t="s">
        <v>373</v>
      </c>
      <c r="C207" s="95">
        <f>SUM(C205:C206)</f>
        <v>222000</v>
      </c>
      <c r="E207" s="2"/>
    </row>
    <row r="208" spans="1:5" s="132" customFormat="1" ht="14.25">
      <c r="A208" s="269" t="s">
        <v>71</v>
      </c>
      <c r="B208" s="270"/>
      <c r="C208" s="151">
        <f>C197+C198+C204+C207</f>
        <v>4275860</v>
      </c>
      <c r="E208" s="2"/>
    </row>
    <row r="209" spans="1:6" s="140" customFormat="1" ht="14.25">
      <c r="A209" s="175" t="s">
        <v>223</v>
      </c>
      <c r="B209" s="152" t="s">
        <v>10</v>
      </c>
      <c r="C209" s="95">
        <v>156000</v>
      </c>
    </row>
    <row r="210" spans="1:6" s="140" customFormat="1" ht="14.25">
      <c r="A210" s="175" t="s">
        <v>267</v>
      </c>
      <c r="B210" s="152" t="s">
        <v>15</v>
      </c>
      <c r="C210" s="95">
        <v>42120</v>
      </c>
    </row>
    <row r="211" spans="1:6" s="49" customFormat="1" ht="12.75">
      <c r="A211" s="153" t="s">
        <v>200</v>
      </c>
      <c r="B211" s="98" t="s">
        <v>105</v>
      </c>
      <c r="C211" s="67">
        <v>14590</v>
      </c>
    </row>
    <row r="212" spans="1:6" s="49" customFormat="1" ht="12.75">
      <c r="A212" s="153" t="s">
        <v>201</v>
      </c>
      <c r="B212" s="98" t="s">
        <v>23</v>
      </c>
      <c r="C212" s="67">
        <v>5440</v>
      </c>
    </row>
    <row r="213" spans="1:6" s="49" customFormat="1" ht="12.75">
      <c r="A213" s="153" t="s">
        <v>204</v>
      </c>
      <c r="B213" s="98" t="s">
        <v>280</v>
      </c>
      <c r="C213" s="67">
        <v>99000</v>
      </c>
    </row>
    <row r="214" spans="1:6" s="49" customFormat="1" ht="12.75">
      <c r="A214" s="153" t="s">
        <v>208</v>
      </c>
      <c r="B214" s="98" t="s">
        <v>36</v>
      </c>
      <c r="C214" s="67">
        <v>28390</v>
      </c>
    </row>
    <row r="215" spans="1:6" s="132" customFormat="1" ht="14.25">
      <c r="A215" s="175" t="s">
        <v>263</v>
      </c>
      <c r="B215" s="152" t="s">
        <v>72</v>
      </c>
      <c r="C215" s="95">
        <f>SUM(C211:C214)</f>
        <v>147420</v>
      </c>
      <c r="E215" s="2"/>
    </row>
    <row r="216" spans="1:6" s="143" customFormat="1">
      <c r="A216" s="255" t="s">
        <v>287</v>
      </c>
      <c r="B216" s="256"/>
      <c r="C216" s="169">
        <f>C208+C209+C210+C215</f>
        <v>4621400</v>
      </c>
      <c r="E216" s="11"/>
      <c r="F216" s="187">
        <f>C216</f>
        <v>4621400</v>
      </c>
    </row>
    <row r="217" spans="1:6" s="40" customFormat="1" ht="18">
      <c r="A217" s="144"/>
      <c r="B217" s="19"/>
      <c r="C217" s="31"/>
      <c r="E217" s="184"/>
    </row>
    <row r="218" spans="1:6" ht="14.25" customHeight="1">
      <c r="A218" s="249" t="s">
        <v>429</v>
      </c>
      <c r="B218" s="224" t="s">
        <v>415</v>
      </c>
      <c r="C218" s="217" t="s">
        <v>20</v>
      </c>
    </row>
    <row r="219" spans="1:6" ht="14.25">
      <c r="A219" s="249"/>
      <c r="B219" s="224"/>
      <c r="C219" s="217"/>
    </row>
    <row r="220" spans="1:6" ht="14.25">
      <c r="A220" s="249"/>
      <c r="B220" s="224"/>
      <c r="C220" s="232"/>
    </row>
    <row r="221" spans="1:6" s="11" customFormat="1" ht="18">
      <c r="A221" s="271" t="s">
        <v>90</v>
      </c>
      <c r="B221" s="272"/>
      <c r="C221" s="273"/>
    </row>
    <row r="222" spans="1:6" s="132" customFormat="1" ht="14.25">
      <c r="A222" s="175" t="s">
        <v>353</v>
      </c>
      <c r="B222" s="152" t="s">
        <v>354</v>
      </c>
      <c r="C222" s="123">
        <v>120000</v>
      </c>
      <c r="E222" s="2"/>
    </row>
    <row r="223" spans="1:6" s="143" customFormat="1" ht="18" customHeight="1">
      <c r="A223" s="255" t="s">
        <v>307</v>
      </c>
      <c r="B223" s="256"/>
      <c r="C223" s="180">
        <f>C222</f>
        <v>120000</v>
      </c>
      <c r="E223" s="190">
        <f>C223</f>
        <v>120000</v>
      </c>
    </row>
    <row r="224" spans="1:6" s="16" customFormat="1" ht="18">
      <c r="A224" s="271" t="s">
        <v>91</v>
      </c>
      <c r="B224" s="272"/>
      <c r="C224" s="273"/>
      <c r="E224" s="2"/>
    </row>
    <row r="225" spans="1:6" s="44" customFormat="1" ht="14.25">
      <c r="A225" s="153" t="s">
        <v>357</v>
      </c>
      <c r="B225" s="158" t="s">
        <v>55</v>
      </c>
      <c r="C225" s="67">
        <v>60000</v>
      </c>
      <c r="E225" s="2"/>
    </row>
    <row r="226" spans="1:6" s="44" customFormat="1" ht="14.25">
      <c r="A226" s="153" t="s">
        <v>201</v>
      </c>
      <c r="B226" s="158" t="s">
        <v>277</v>
      </c>
      <c r="C226" s="67">
        <v>47244</v>
      </c>
      <c r="E226" s="2"/>
    </row>
    <row r="227" spans="1:6" s="44" customFormat="1" ht="14.25">
      <c r="A227" s="153" t="s">
        <v>208</v>
      </c>
      <c r="B227" s="158" t="s">
        <v>31</v>
      </c>
      <c r="C227" s="67">
        <v>12756</v>
      </c>
      <c r="E227" s="2"/>
    </row>
    <row r="228" spans="1:6" s="132" customFormat="1" ht="14.25">
      <c r="A228" s="175" t="s">
        <v>263</v>
      </c>
      <c r="B228" s="159" t="s">
        <v>2</v>
      </c>
      <c r="C228" s="95">
        <f>SUM(C225:C227)</f>
        <v>120000</v>
      </c>
      <c r="E228" s="2"/>
    </row>
    <row r="229" spans="1:6" s="28" customFormat="1">
      <c r="A229" s="255" t="s">
        <v>287</v>
      </c>
      <c r="B229" s="256"/>
      <c r="C229" s="177">
        <f>SUM(C228)</f>
        <v>120000</v>
      </c>
      <c r="E229" s="32"/>
      <c r="F229" s="189">
        <f>C229</f>
        <v>120000</v>
      </c>
    </row>
    <row r="230" spans="1:6" s="28" customFormat="1">
      <c r="A230" s="144"/>
      <c r="B230" s="162"/>
      <c r="C230" s="163"/>
      <c r="E230" s="32"/>
    </row>
    <row r="231" spans="1:6" s="28" customFormat="1" ht="14.25" customHeight="1">
      <c r="A231" s="249" t="s">
        <v>429</v>
      </c>
      <c r="B231" s="224" t="s">
        <v>438</v>
      </c>
      <c r="C231" s="217" t="s">
        <v>20</v>
      </c>
      <c r="E231" s="32"/>
    </row>
    <row r="232" spans="1:6" s="28" customFormat="1" ht="14.25" customHeight="1">
      <c r="A232" s="249"/>
      <c r="B232" s="224"/>
      <c r="C232" s="217"/>
      <c r="E232" s="32"/>
    </row>
    <row r="233" spans="1:6" s="28" customFormat="1" ht="14.25" customHeight="1">
      <c r="A233" s="249"/>
      <c r="B233" s="224"/>
      <c r="C233" s="232"/>
      <c r="E233" s="32"/>
    </row>
    <row r="234" spans="1:6" s="20" customFormat="1" ht="18">
      <c r="A234" s="250" t="s">
        <v>91</v>
      </c>
      <c r="B234" s="251"/>
      <c r="C234" s="252"/>
      <c r="E234" s="32"/>
    </row>
    <row r="235" spans="1:6" s="49" customFormat="1" ht="14.25">
      <c r="A235" s="153" t="s">
        <v>358</v>
      </c>
      <c r="B235" s="158" t="s">
        <v>178</v>
      </c>
      <c r="C235" s="75">
        <v>36273600</v>
      </c>
      <c r="E235" s="32"/>
    </row>
    <row r="236" spans="1:6" s="140" customFormat="1" ht="14.25">
      <c r="A236" s="175" t="s">
        <v>349</v>
      </c>
      <c r="B236" s="159" t="s">
        <v>350</v>
      </c>
      <c r="C236" s="154">
        <f>SUM(C235)</f>
        <v>36273600</v>
      </c>
      <c r="E236" s="32"/>
    </row>
    <row r="237" spans="1:6" s="15" customFormat="1">
      <c r="A237" s="255" t="s">
        <v>287</v>
      </c>
      <c r="B237" s="256"/>
      <c r="C237" s="169">
        <f>C236</f>
        <v>36273600</v>
      </c>
      <c r="E237" s="2"/>
      <c r="F237" s="186">
        <f>C237</f>
        <v>36273600</v>
      </c>
    </row>
    <row r="238" spans="1:6">
      <c r="B238" s="156"/>
      <c r="C238" s="157"/>
    </row>
    <row r="239" spans="1:6" s="16" customFormat="1" ht="14.25" customHeight="1">
      <c r="A239" s="249" t="s">
        <v>429</v>
      </c>
      <c r="B239" s="224" t="s">
        <v>416</v>
      </c>
      <c r="C239" s="217" t="s">
        <v>20</v>
      </c>
      <c r="E239" s="2"/>
    </row>
    <row r="240" spans="1:6" s="16" customFormat="1" ht="14.25" customHeight="1">
      <c r="A240" s="249"/>
      <c r="B240" s="224"/>
      <c r="C240" s="217"/>
      <c r="E240" s="2"/>
    </row>
    <row r="241" spans="1:6" s="16" customFormat="1" ht="14.25" customHeight="1">
      <c r="A241" s="249"/>
      <c r="B241" s="224"/>
      <c r="C241" s="217"/>
      <c r="E241" s="2"/>
    </row>
    <row r="242" spans="1:6" s="16" customFormat="1" ht="18">
      <c r="A242" s="262" t="s">
        <v>91</v>
      </c>
      <c r="B242" s="262"/>
      <c r="C242" s="262"/>
      <c r="E242" s="2"/>
    </row>
    <row r="243" spans="1:6" s="44" customFormat="1" ht="14.25">
      <c r="A243" s="153"/>
      <c r="B243" s="98"/>
      <c r="C243" s="98"/>
      <c r="E243" s="2"/>
    </row>
    <row r="244" spans="1:6" s="44" customFormat="1" ht="14.25">
      <c r="A244" s="153" t="s">
        <v>302</v>
      </c>
      <c r="B244" s="98" t="s">
        <v>301</v>
      </c>
      <c r="C244" s="161">
        <v>420000</v>
      </c>
      <c r="E244" s="2"/>
    </row>
    <row r="245" spans="1:6" s="132" customFormat="1" ht="14.25">
      <c r="A245" s="175" t="s">
        <v>291</v>
      </c>
      <c r="B245" s="152" t="s">
        <v>303</v>
      </c>
      <c r="C245" s="95">
        <f>SUM(C243:C244)</f>
        <v>420000</v>
      </c>
      <c r="E245" s="2"/>
    </row>
    <row r="246" spans="1:6" s="15" customFormat="1">
      <c r="A246" s="255" t="s">
        <v>287</v>
      </c>
      <c r="B246" s="256"/>
      <c r="C246" s="169">
        <f>SUM(C245)</f>
        <v>420000</v>
      </c>
      <c r="E246" s="2"/>
      <c r="F246" s="186">
        <f>C246</f>
        <v>420000</v>
      </c>
    </row>
    <row r="247" spans="1:6" s="20" customFormat="1" ht="18">
      <c r="A247" s="144"/>
      <c r="B247" s="19"/>
      <c r="C247" s="31"/>
      <c r="E247" s="32"/>
    </row>
    <row r="248" spans="1:6" ht="14.25" customHeight="1">
      <c r="A248" s="249" t="s">
        <v>429</v>
      </c>
      <c r="B248" s="224" t="s">
        <v>417</v>
      </c>
      <c r="C248" s="217" t="s">
        <v>20</v>
      </c>
    </row>
    <row r="249" spans="1:6" ht="14.25">
      <c r="A249" s="249"/>
      <c r="B249" s="224"/>
      <c r="C249" s="217"/>
    </row>
    <row r="250" spans="1:6" ht="14.25">
      <c r="A250" s="249"/>
      <c r="B250" s="224"/>
      <c r="C250" s="232"/>
    </row>
    <row r="251" spans="1:6" ht="18">
      <c r="A251" s="259" t="s">
        <v>91</v>
      </c>
      <c r="B251" s="259"/>
      <c r="C251" s="259"/>
    </row>
    <row r="252" spans="1:6" s="44" customFormat="1" ht="14.25">
      <c r="A252" s="153" t="s">
        <v>305</v>
      </c>
      <c r="B252" s="98" t="s">
        <v>74</v>
      </c>
      <c r="C252" s="75">
        <v>350000</v>
      </c>
      <c r="E252" s="2"/>
    </row>
    <row r="253" spans="1:6" s="44" customFormat="1" ht="14.25">
      <c r="A253" s="153" t="s">
        <v>305</v>
      </c>
      <c r="B253" s="98" t="s">
        <v>75</v>
      </c>
      <c r="C253" s="75">
        <v>400000</v>
      </c>
      <c r="E253" s="2"/>
    </row>
    <row r="254" spans="1:6" s="132" customFormat="1" ht="14.25">
      <c r="A254" s="175" t="s">
        <v>291</v>
      </c>
      <c r="B254" s="152" t="s">
        <v>303</v>
      </c>
      <c r="C254" s="154">
        <f>C252+C253</f>
        <v>750000</v>
      </c>
      <c r="E254" s="2"/>
    </row>
    <row r="255" spans="1:6" s="15" customFormat="1" ht="18" customHeight="1">
      <c r="A255" s="255" t="s">
        <v>287</v>
      </c>
      <c r="B255" s="256"/>
      <c r="C255" s="174">
        <f>SUM(C254)</f>
        <v>750000</v>
      </c>
      <c r="E255" s="2"/>
      <c r="F255" s="186">
        <f>C255</f>
        <v>750000</v>
      </c>
    </row>
    <row r="256" spans="1:6" ht="18">
      <c r="B256" s="19"/>
      <c r="C256" s="21"/>
    </row>
    <row r="257" spans="1:6" s="32" customFormat="1" ht="14.25" customHeight="1">
      <c r="A257" s="249" t="s">
        <v>429</v>
      </c>
      <c r="B257" s="224" t="s">
        <v>418</v>
      </c>
      <c r="C257" s="224" t="s">
        <v>20</v>
      </c>
    </row>
    <row r="258" spans="1:6" s="32" customFormat="1" ht="14.25">
      <c r="A258" s="249"/>
      <c r="B258" s="224"/>
      <c r="C258" s="224"/>
    </row>
    <row r="259" spans="1:6" s="32" customFormat="1" ht="14.25">
      <c r="A259" s="249"/>
      <c r="B259" s="224"/>
      <c r="C259" s="232"/>
    </row>
    <row r="260" spans="1:6" s="32" customFormat="1" ht="18">
      <c r="A260" s="250" t="s">
        <v>90</v>
      </c>
      <c r="B260" s="251"/>
      <c r="C260" s="252"/>
    </row>
    <row r="261" spans="1:6" s="49" customFormat="1" ht="14.25">
      <c r="A261" s="153" t="s">
        <v>353</v>
      </c>
      <c r="B261" s="158" t="s">
        <v>111</v>
      </c>
      <c r="C261" s="90">
        <v>4581887</v>
      </c>
      <c r="E261" s="32"/>
    </row>
    <row r="262" spans="1:6" s="140" customFormat="1" ht="14.25">
      <c r="A262" s="175" t="s">
        <v>353</v>
      </c>
      <c r="B262" s="152" t="s">
        <v>112</v>
      </c>
      <c r="C262" s="123">
        <f>SUM(C261:C261)</f>
        <v>4581887</v>
      </c>
      <c r="E262" s="32"/>
    </row>
    <row r="263" spans="1:6" s="28" customFormat="1" ht="18" customHeight="1">
      <c r="A263" s="255" t="s">
        <v>307</v>
      </c>
      <c r="B263" s="256"/>
      <c r="C263" s="179">
        <f>C262</f>
        <v>4581887</v>
      </c>
      <c r="E263" s="168">
        <f>C263</f>
        <v>4581887</v>
      </c>
    </row>
    <row r="264" spans="1:6" s="32" customFormat="1" ht="18">
      <c r="A264" s="250" t="s">
        <v>91</v>
      </c>
      <c r="B264" s="251"/>
      <c r="C264" s="252"/>
    </row>
    <row r="265" spans="1:6" s="140" customFormat="1" ht="14.25">
      <c r="A265" s="153" t="s">
        <v>223</v>
      </c>
      <c r="B265" s="158" t="s">
        <v>10</v>
      </c>
      <c r="C265" s="90">
        <v>4479300</v>
      </c>
      <c r="E265" s="32"/>
    </row>
    <row r="266" spans="1:6" s="140" customFormat="1" ht="14.25">
      <c r="A266" s="153" t="s">
        <v>267</v>
      </c>
      <c r="B266" s="158" t="s">
        <v>11</v>
      </c>
      <c r="C266" s="90">
        <v>641155</v>
      </c>
      <c r="E266" s="32"/>
    </row>
    <row r="267" spans="1:6" s="28" customFormat="1">
      <c r="A267" s="255" t="s">
        <v>287</v>
      </c>
      <c r="B267" s="256"/>
      <c r="C267" s="179">
        <f>C265+C266</f>
        <v>5120455</v>
      </c>
      <c r="E267" s="32"/>
      <c r="F267" s="189">
        <f>C267</f>
        <v>5120455</v>
      </c>
    </row>
    <row r="268" spans="1:6" s="32" customFormat="1" ht="18">
      <c r="A268" s="144"/>
      <c r="B268" s="19"/>
      <c r="C268" s="31"/>
    </row>
    <row r="269" spans="1:6" s="32" customFormat="1" ht="14.25" customHeight="1">
      <c r="A269" s="249" t="s">
        <v>429</v>
      </c>
      <c r="B269" s="224" t="s">
        <v>419</v>
      </c>
      <c r="C269" s="224" t="s">
        <v>20</v>
      </c>
    </row>
    <row r="270" spans="1:6" s="32" customFormat="1" ht="14.25">
      <c r="A270" s="249"/>
      <c r="B270" s="224"/>
      <c r="C270" s="224"/>
    </row>
    <row r="271" spans="1:6" s="32" customFormat="1" ht="14.25">
      <c r="A271" s="249"/>
      <c r="B271" s="224"/>
      <c r="C271" s="232"/>
    </row>
    <row r="272" spans="1:6" s="32" customFormat="1" ht="18">
      <c r="A272" s="250" t="s">
        <v>91</v>
      </c>
      <c r="B272" s="251"/>
      <c r="C272" s="252"/>
    </row>
    <row r="273" spans="1:6" s="49" customFormat="1" ht="14.25">
      <c r="A273" s="153" t="s">
        <v>361</v>
      </c>
      <c r="B273" s="158" t="s">
        <v>184</v>
      </c>
      <c r="C273" s="67">
        <v>500000</v>
      </c>
      <c r="E273" s="32"/>
    </row>
    <row r="274" spans="1:6" s="49" customFormat="1" ht="14.25">
      <c r="A274" s="153" t="s">
        <v>361</v>
      </c>
      <c r="B274" s="158" t="s">
        <v>133</v>
      </c>
      <c r="C274" s="67">
        <v>31100</v>
      </c>
      <c r="E274" s="32"/>
    </row>
    <row r="275" spans="1:6" s="49" customFormat="1" ht="14.25">
      <c r="A275" s="153" t="s">
        <v>361</v>
      </c>
      <c r="B275" s="158" t="s">
        <v>134</v>
      </c>
      <c r="C275" s="67">
        <v>31100</v>
      </c>
      <c r="E275" s="32"/>
    </row>
    <row r="276" spans="1:6" s="49" customFormat="1" ht="14.25">
      <c r="A276" s="153" t="s">
        <v>361</v>
      </c>
      <c r="B276" s="158" t="s">
        <v>135</v>
      </c>
      <c r="C276" s="67">
        <v>30000</v>
      </c>
      <c r="E276" s="32"/>
    </row>
    <row r="277" spans="1:6" s="49" customFormat="1" ht="14.25">
      <c r="A277" s="153" t="s">
        <v>361</v>
      </c>
      <c r="B277" s="158" t="s">
        <v>185</v>
      </c>
      <c r="C277" s="67">
        <v>31100</v>
      </c>
      <c r="E277" s="32"/>
    </row>
    <row r="278" spans="1:6" s="140" customFormat="1" ht="14.25">
      <c r="A278" s="175" t="s">
        <v>361</v>
      </c>
      <c r="B278" s="152" t="s">
        <v>362</v>
      </c>
      <c r="C278" s="95">
        <f>SUM(C273:C277)</f>
        <v>623300</v>
      </c>
      <c r="E278" s="32"/>
    </row>
    <row r="279" spans="1:6" s="28" customFormat="1">
      <c r="A279" s="255" t="s">
        <v>287</v>
      </c>
      <c r="B279" s="256"/>
      <c r="C279" s="169">
        <f>C278</f>
        <v>623300</v>
      </c>
      <c r="E279" s="32"/>
      <c r="F279" s="189">
        <f>C279</f>
        <v>623300</v>
      </c>
    </row>
    <row r="280" spans="1:6" s="32" customFormat="1" ht="18">
      <c r="A280" s="144"/>
      <c r="B280" s="19"/>
      <c r="C280" s="31"/>
    </row>
    <row r="281" spans="1:6" ht="14.25" customHeight="1">
      <c r="A281" s="249" t="s">
        <v>429</v>
      </c>
      <c r="B281" s="224" t="s">
        <v>437</v>
      </c>
      <c r="C281" s="217" t="s">
        <v>20</v>
      </c>
    </row>
    <row r="282" spans="1:6" ht="14.25">
      <c r="A282" s="249"/>
      <c r="B282" s="224"/>
      <c r="C282" s="217"/>
    </row>
    <row r="283" spans="1:6" ht="14.25">
      <c r="A283" s="249"/>
      <c r="B283" s="224"/>
      <c r="C283" s="217"/>
    </row>
    <row r="284" spans="1:6" s="20" customFormat="1" ht="18">
      <c r="A284" s="250" t="s">
        <v>91</v>
      </c>
      <c r="B284" s="251"/>
      <c r="C284" s="252"/>
      <c r="E284" s="32"/>
    </row>
    <row r="285" spans="1:6" s="132" customFormat="1" ht="14.25">
      <c r="A285" s="175" t="s">
        <v>223</v>
      </c>
      <c r="B285" s="159" t="s">
        <v>10</v>
      </c>
      <c r="C285" s="154">
        <v>4023000</v>
      </c>
      <c r="E285" s="2"/>
    </row>
    <row r="286" spans="1:6" s="132" customFormat="1" ht="14.25">
      <c r="A286" s="175" t="s">
        <v>267</v>
      </c>
      <c r="B286" s="159" t="s">
        <v>25</v>
      </c>
      <c r="C286" s="154">
        <v>1104234</v>
      </c>
      <c r="E286" s="2"/>
    </row>
    <row r="287" spans="1:6" s="44" customFormat="1" ht="14.25">
      <c r="A287" s="153" t="s">
        <v>211</v>
      </c>
      <c r="B287" s="158" t="s">
        <v>278</v>
      </c>
      <c r="C287" s="75">
        <v>373000</v>
      </c>
      <c r="E287" s="2"/>
    </row>
    <row r="288" spans="1:6" s="44" customFormat="1" ht="14.25">
      <c r="A288" s="153" t="s">
        <v>210</v>
      </c>
      <c r="B288" s="158" t="s">
        <v>256</v>
      </c>
      <c r="C288" s="75">
        <v>111400</v>
      </c>
      <c r="E288" s="2"/>
    </row>
    <row r="289" spans="1:6" s="44" customFormat="1" ht="14.25">
      <c r="A289" s="153" t="s">
        <v>257</v>
      </c>
      <c r="B289" s="158" t="s">
        <v>284</v>
      </c>
      <c r="C289" s="75">
        <v>1593500</v>
      </c>
      <c r="E289" s="2"/>
    </row>
    <row r="290" spans="1:6" s="44" customFormat="1" ht="14.25">
      <c r="A290" s="153" t="s">
        <v>261</v>
      </c>
      <c r="B290" s="158" t="s">
        <v>412</v>
      </c>
      <c r="C290" s="75">
        <v>561033</v>
      </c>
      <c r="E290" s="2"/>
    </row>
    <row r="291" spans="1:6" s="44" customFormat="1" ht="14.25">
      <c r="A291" s="153" t="s">
        <v>259</v>
      </c>
      <c r="B291" s="158" t="s">
        <v>365</v>
      </c>
      <c r="C291" s="75">
        <v>43400</v>
      </c>
      <c r="E291" s="2"/>
    </row>
    <row r="292" spans="1:6" s="132" customFormat="1" ht="14.25">
      <c r="A292" s="175" t="s">
        <v>263</v>
      </c>
      <c r="B292" s="159" t="s">
        <v>2</v>
      </c>
      <c r="C292" s="154">
        <f>SUM(C287:C290)</f>
        <v>2638933</v>
      </c>
      <c r="E292" s="2"/>
    </row>
    <row r="293" spans="1:6" s="44" customFormat="1" ht="12.75">
      <c r="A293" s="153" t="s">
        <v>217</v>
      </c>
      <c r="B293" s="158" t="s">
        <v>445</v>
      </c>
      <c r="C293" s="75">
        <v>944880</v>
      </c>
    </row>
    <row r="294" spans="1:6" s="44" customFormat="1" ht="12.75">
      <c r="A294" s="153" t="s">
        <v>217</v>
      </c>
      <c r="B294" s="158" t="s">
        <v>446</v>
      </c>
      <c r="C294" s="75">
        <v>255118</v>
      </c>
    </row>
    <row r="295" spans="1:6" s="132" customFormat="1" ht="14.25">
      <c r="A295" s="175" t="s">
        <v>217</v>
      </c>
      <c r="B295" s="159" t="s">
        <v>225</v>
      </c>
      <c r="C295" s="154">
        <f>C293+C294</f>
        <v>1199998</v>
      </c>
      <c r="E295" s="2"/>
    </row>
    <row r="296" spans="1:6" s="15" customFormat="1" ht="18" customHeight="1">
      <c r="A296" s="255" t="s">
        <v>287</v>
      </c>
      <c r="B296" s="256"/>
      <c r="C296" s="169">
        <f>SUM(C285,C286,C292,C295)</f>
        <v>8966165</v>
      </c>
      <c r="E296" s="2"/>
      <c r="F296" s="186">
        <f>C296</f>
        <v>8966165</v>
      </c>
    </row>
    <row r="297" spans="1:6" s="20" customFormat="1" ht="18">
      <c r="A297" s="144"/>
      <c r="B297" s="19"/>
      <c r="C297" s="31"/>
      <c r="E297" s="32"/>
    </row>
    <row r="298" spans="1:6" s="20" customFormat="1" ht="14.25" customHeight="1">
      <c r="A298" s="249" t="s">
        <v>429</v>
      </c>
      <c r="B298" s="224" t="s">
        <v>454</v>
      </c>
      <c r="C298" s="217" t="s">
        <v>20</v>
      </c>
      <c r="E298" s="32"/>
    </row>
    <row r="299" spans="1:6" s="20" customFormat="1" ht="14.25" customHeight="1">
      <c r="A299" s="249"/>
      <c r="B299" s="224"/>
      <c r="C299" s="217"/>
      <c r="E299" s="32"/>
    </row>
    <row r="300" spans="1:6" s="20" customFormat="1" ht="14.25" customHeight="1">
      <c r="A300" s="249"/>
      <c r="B300" s="224"/>
      <c r="C300" s="232"/>
      <c r="E300" s="32"/>
    </row>
    <row r="301" spans="1:6" s="20" customFormat="1" ht="18">
      <c r="A301" s="250" t="s">
        <v>91</v>
      </c>
      <c r="B301" s="251"/>
      <c r="C301" s="252"/>
      <c r="E301" s="32"/>
    </row>
    <row r="302" spans="1:6" s="140" customFormat="1" ht="14.25">
      <c r="A302" s="175" t="s">
        <v>223</v>
      </c>
      <c r="B302" s="159" t="s">
        <v>10</v>
      </c>
      <c r="C302" s="154">
        <v>1797000</v>
      </c>
      <c r="E302" s="32"/>
    </row>
    <row r="303" spans="1:6" s="140" customFormat="1" ht="14.25">
      <c r="A303" s="175" t="s">
        <v>267</v>
      </c>
      <c r="B303" s="159" t="s">
        <v>15</v>
      </c>
      <c r="C303" s="154">
        <v>526602</v>
      </c>
      <c r="E303" s="32"/>
    </row>
    <row r="304" spans="1:6" s="49" customFormat="1" ht="14.25">
      <c r="A304" s="153" t="s">
        <v>211</v>
      </c>
      <c r="B304" s="158" t="s">
        <v>278</v>
      </c>
      <c r="C304" s="75">
        <v>250540</v>
      </c>
      <c r="E304" s="32"/>
    </row>
    <row r="305" spans="1:6" s="49" customFormat="1" ht="14.25">
      <c r="A305" s="153" t="s">
        <v>257</v>
      </c>
      <c r="B305" s="158" t="s">
        <v>284</v>
      </c>
      <c r="C305" s="75">
        <v>808118</v>
      </c>
      <c r="E305" s="32"/>
    </row>
    <row r="306" spans="1:6" s="49" customFormat="1" ht="14.25">
      <c r="A306" s="153" t="s">
        <v>261</v>
      </c>
      <c r="B306" s="158" t="s">
        <v>412</v>
      </c>
      <c r="C306" s="75">
        <v>218191</v>
      </c>
      <c r="E306" s="32"/>
    </row>
    <row r="307" spans="1:6" s="49" customFormat="1" ht="14.25">
      <c r="A307" s="153" t="s">
        <v>259</v>
      </c>
      <c r="B307" s="158" t="s">
        <v>369</v>
      </c>
      <c r="C307" s="75">
        <v>24300</v>
      </c>
      <c r="E307" s="32"/>
    </row>
    <row r="308" spans="1:6" s="140" customFormat="1" ht="14.25">
      <c r="A308" s="175" t="s">
        <v>263</v>
      </c>
      <c r="B308" s="159" t="s">
        <v>116</v>
      </c>
      <c r="C308" s="154">
        <f>C304+C305+C306+C307</f>
        <v>1301149</v>
      </c>
      <c r="E308" s="32"/>
    </row>
    <row r="309" spans="1:6" s="28" customFormat="1">
      <c r="A309" s="255" t="s">
        <v>287</v>
      </c>
      <c r="B309" s="256"/>
      <c r="C309" s="169">
        <f>C302+C303+C308</f>
        <v>3624751</v>
      </c>
      <c r="E309" s="32"/>
      <c r="F309" s="189">
        <f>C309</f>
        <v>3624751</v>
      </c>
    </row>
    <row r="310" spans="1:6">
      <c r="B310" s="162"/>
      <c r="C310" s="163"/>
    </row>
    <row r="311" spans="1:6" ht="14.25" customHeight="1">
      <c r="A311" s="249" t="s">
        <v>429</v>
      </c>
      <c r="B311" s="224" t="s">
        <v>455</v>
      </c>
      <c r="C311" s="217" t="s">
        <v>20</v>
      </c>
    </row>
    <row r="312" spans="1:6" ht="14.25">
      <c r="A312" s="249"/>
      <c r="B312" s="224"/>
      <c r="C312" s="217"/>
    </row>
    <row r="313" spans="1:6" ht="14.25">
      <c r="A313" s="249"/>
      <c r="B313" s="224"/>
      <c r="C313" s="232"/>
    </row>
    <row r="314" spans="1:6" s="16" customFormat="1" ht="18">
      <c r="A314" s="259" t="s">
        <v>91</v>
      </c>
      <c r="B314" s="259"/>
      <c r="C314" s="259"/>
      <c r="E314" s="2"/>
    </row>
    <row r="315" spans="1:6" s="132" customFormat="1" ht="14.25">
      <c r="A315" s="175" t="s">
        <v>223</v>
      </c>
      <c r="B315" s="159" t="s">
        <v>10</v>
      </c>
      <c r="C315" s="154">
        <v>300000</v>
      </c>
      <c r="E315" s="2"/>
    </row>
    <row r="316" spans="1:6" s="132" customFormat="1" ht="14.25">
      <c r="A316" s="175" t="s">
        <v>267</v>
      </c>
      <c r="B316" s="159" t="s">
        <v>11</v>
      </c>
      <c r="C316" s="154">
        <v>81000</v>
      </c>
      <c r="E316" s="2"/>
    </row>
    <row r="317" spans="1:6" s="44" customFormat="1" ht="14.25">
      <c r="A317" s="153" t="s">
        <v>200</v>
      </c>
      <c r="B317" s="98" t="s">
        <v>278</v>
      </c>
      <c r="C317" s="67">
        <v>355400</v>
      </c>
      <c r="E317" s="2"/>
    </row>
    <row r="318" spans="1:6" s="44" customFormat="1" ht="14.25">
      <c r="A318" s="153" t="s">
        <v>261</v>
      </c>
      <c r="B318" s="98" t="s">
        <v>412</v>
      </c>
      <c r="C318" s="67">
        <v>17770</v>
      </c>
      <c r="E318" s="2"/>
    </row>
    <row r="319" spans="1:6" s="132" customFormat="1" ht="14.25">
      <c r="A319" s="175" t="s">
        <v>263</v>
      </c>
      <c r="B319" s="152" t="s">
        <v>18</v>
      </c>
      <c r="C319" s="95">
        <f>SUM(C317+C318)</f>
        <v>373170</v>
      </c>
      <c r="E319" s="2"/>
    </row>
    <row r="320" spans="1:6" s="15" customFormat="1">
      <c r="A320" s="255" t="s">
        <v>287</v>
      </c>
      <c r="B320" s="256"/>
      <c r="C320" s="169">
        <f>SUM(C315,C316,C319)</f>
        <v>754170</v>
      </c>
      <c r="E320" s="2"/>
      <c r="F320" s="186">
        <f>C320</f>
        <v>754170</v>
      </c>
    </row>
    <row r="321" spans="1:6" s="20" customFormat="1" ht="18">
      <c r="A321" s="144"/>
      <c r="B321" s="19"/>
      <c r="C321" s="31"/>
      <c r="E321" s="32"/>
    </row>
    <row r="322" spans="1:6" s="16" customFormat="1" ht="14.25" customHeight="1">
      <c r="A322" s="249" t="s">
        <v>429</v>
      </c>
      <c r="B322" s="224" t="s">
        <v>420</v>
      </c>
      <c r="C322" s="217" t="s">
        <v>20</v>
      </c>
      <c r="E322" s="2"/>
    </row>
    <row r="323" spans="1:6" s="16" customFormat="1" ht="14.25" customHeight="1">
      <c r="A323" s="249"/>
      <c r="B323" s="224"/>
      <c r="C323" s="217"/>
      <c r="E323" s="2"/>
    </row>
    <row r="324" spans="1:6" s="16" customFormat="1" ht="14.25" customHeight="1">
      <c r="A324" s="249"/>
      <c r="B324" s="224"/>
      <c r="C324" s="232"/>
      <c r="E324" s="2"/>
    </row>
    <row r="325" spans="1:6" s="16" customFormat="1" ht="18">
      <c r="A325" s="259" t="s">
        <v>91</v>
      </c>
      <c r="B325" s="259"/>
      <c r="C325" s="259"/>
      <c r="E325" s="2"/>
    </row>
    <row r="326" spans="1:6" s="44" customFormat="1" ht="14.25">
      <c r="A326" s="153" t="s">
        <v>257</v>
      </c>
      <c r="B326" s="98" t="s">
        <v>284</v>
      </c>
      <c r="C326" s="67">
        <v>1401226</v>
      </c>
      <c r="E326" s="2"/>
    </row>
    <row r="327" spans="1:6" s="44" customFormat="1" ht="14.25">
      <c r="A327" s="153" t="s">
        <v>210</v>
      </c>
      <c r="B327" s="98" t="s">
        <v>256</v>
      </c>
      <c r="C327" s="67">
        <v>52600</v>
      </c>
      <c r="E327" s="2"/>
    </row>
    <row r="328" spans="1:6" s="44" customFormat="1" ht="14.25">
      <c r="A328" s="153" t="s">
        <v>261</v>
      </c>
      <c r="B328" s="98" t="s">
        <v>412</v>
      </c>
      <c r="C328" s="67">
        <v>392533</v>
      </c>
      <c r="E328" s="2"/>
    </row>
    <row r="329" spans="1:6" s="132" customFormat="1" ht="14.25">
      <c r="A329" s="175" t="s">
        <v>263</v>
      </c>
      <c r="B329" s="152" t="s">
        <v>2</v>
      </c>
      <c r="C329" s="95">
        <f>C326+C327+C328</f>
        <v>1846359</v>
      </c>
      <c r="E329" s="2"/>
    </row>
    <row r="330" spans="1:6" s="132" customFormat="1" ht="14.25">
      <c r="A330" s="153" t="s">
        <v>439</v>
      </c>
      <c r="B330" s="199" t="s">
        <v>440</v>
      </c>
      <c r="C330" s="67">
        <v>532360</v>
      </c>
      <c r="E330" s="2"/>
    </row>
    <row r="331" spans="1:6" s="132" customFormat="1" ht="14.25">
      <c r="A331" s="153" t="s">
        <v>332</v>
      </c>
      <c r="B331" s="199" t="s">
        <v>441</v>
      </c>
      <c r="C331" s="67">
        <v>143737</v>
      </c>
      <c r="E331" s="2"/>
    </row>
    <row r="332" spans="1:6" s="132" customFormat="1" ht="14.25">
      <c r="A332" s="175" t="s">
        <v>217</v>
      </c>
      <c r="B332" s="198" t="s">
        <v>225</v>
      </c>
      <c r="C332" s="95">
        <v>676097</v>
      </c>
      <c r="E332" s="2"/>
    </row>
    <row r="333" spans="1:6" s="142" customFormat="1">
      <c r="A333" s="255" t="s">
        <v>287</v>
      </c>
      <c r="B333" s="256"/>
      <c r="C333" s="169">
        <f>SUM(C329+C332)</f>
        <v>2522456</v>
      </c>
      <c r="E333" s="2"/>
      <c r="F333" s="191">
        <f>C333</f>
        <v>2522456</v>
      </c>
    </row>
    <row r="334" spans="1:6" s="20" customFormat="1" ht="18">
      <c r="A334" s="144"/>
      <c r="B334" s="19"/>
      <c r="C334" s="31"/>
      <c r="E334" s="32"/>
    </row>
    <row r="335" spans="1:6" s="20" customFormat="1" ht="18">
      <c r="A335" s="144"/>
      <c r="B335" s="19"/>
      <c r="C335" s="31"/>
      <c r="E335" s="32"/>
    </row>
    <row r="336" spans="1:6" s="16" customFormat="1" ht="14.25" customHeight="1">
      <c r="A336" s="249" t="s">
        <v>429</v>
      </c>
      <c r="B336" s="224" t="s">
        <v>456</v>
      </c>
      <c r="C336" s="217" t="s">
        <v>20</v>
      </c>
      <c r="E336" s="2"/>
    </row>
    <row r="337" spans="1:6" s="16" customFormat="1" ht="14.25" customHeight="1">
      <c r="A337" s="249"/>
      <c r="B337" s="224"/>
      <c r="C337" s="217"/>
      <c r="E337" s="2"/>
    </row>
    <row r="338" spans="1:6" s="16" customFormat="1" ht="14.25" customHeight="1">
      <c r="A338" s="249"/>
      <c r="B338" s="224"/>
      <c r="C338" s="232"/>
      <c r="E338" s="2"/>
    </row>
    <row r="339" spans="1:6" s="16" customFormat="1" ht="18">
      <c r="A339" s="250" t="s">
        <v>91</v>
      </c>
      <c r="B339" s="251"/>
      <c r="C339" s="252"/>
      <c r="E339" s="2"/>
    </row>
    <row r="340" spans="1:6" s="44" customFormat="1" ht="14.25">
      <c r="A340" s="153" t="s">
        <v>211</v>
      </c>
      <c r="B340" s="158" t="s">
        <v>278</v>
      </c>
      <c r="C340" s="75">
        <v>400000</v>
      </c>
      <c r="E340" s="2"/>
    </row>
    <row r="341" spans="1:6" s="44" customFormat="1" ht="14.25">
      <c r="A341" s="153" t="s">
        <v>257</v>
      </c>
      <c r="B341" s="158" t="s">
        <v>284</v>
      </c>
      <c r="C341" s="75">
        <v>2450000</v>
      </c>
      <c r="E341" s="2"/>
    </row>
    <row r="342" spans="1:6" s="44" customFormat="1" ht="14.25">
      <c r="A342" s="153" t="s">
        <v>261</v>
      </c>
      <c r="B342" s="158" t="s">
        <v>421</v>
      </c>
      <c r="C342" s="75">
        <v>724351</v>
      </c>
      <c r="E342" s="2"/>
    </row>
    <row r="343" spans="1:6" s="132" customFormat="1" ht="14.25">
      <c r="A343" s="175" t="s">
        <v>263</v>
      </c>
      <c r="B343" s="159" t="s">
        <v>2</v>
      </c>
      <c r="C343" s="154">
        <f>C340+C341+C342</f>
        <v>3574351</v>
      </c>
      <c r="E343" s="2"/>
    </row>
    <row r="344" spans="1:6" s="15" customFormat="1">
      <c r="A344" s="255" t="s">
        <v>287</v>
      </c>
      <c r="B344" s="256"/>
      <c r="C344" s="169">
        <f>SUM(C343)</f>
        <v>3574351</v>
      </c>
      <c r="E344" s="2"/>
      <c r="F344" s="186">
        <f>C344</f>
        <v>3574351</v>
      </c>
    </row>
    <row r="345" spans="1:6" s="20" customFormat="1" ht="18">
      <c r="A345" s="144"/>
      <c r="B345" s="19"/>
      <c r="C345" s="31"/>
      <c r="E345" s="32"/>
    </row>
    <row r="346" spans="1:6" s="37" customFormat="1" ht="14.25" customHeight="1">
      <c r="A346" s="249" t="s">
        <v>429</v>
      </c>
      <c r="B346" s="224" t="s">
        <v>422</v>
      </c>
      <c r="C346" s="217" t="s">
        <v>20</v>
      </c>
      <c r="E346" s="2"/>
    </row>
    <row r="347" spans="1:6" s="37" customFormat="1" ht="14.25" customHeight="1">
      <c r="A347" s="249"/>
      <c r="B347" s="224"/>
      <c r="C347" s="217"/>
      <c r="E347" s="2"/>
    </row>
    <row r="348" spans="1:6" s="37" customFormat="1" ht="14.25" customHeight="1">
      <c r="A348" s="249"/>
      <c r="B348" s="224"/>
      <c r="C348" s="232"/>
      <c r="E348" s="2"/>
    </row>
    <row r="349" spans="1:6" s="16" customFormat="1" ht="18">
      <c r="A349" s="250" t="s">
        <v>91</v>
      </c>
      <c r="B349" s="251"/>
      <c r="C349" s="252"/>
      <c r="E349" s="2"/>
    </row>
    <row r="350" spans="1:6" s="132" customFormat="1" ht="14.25">
      <c r="A350" s="175" t="s">
        <v>223</v>
      </c>
      <c r="B350" s="152" t="s">
        <v>10</v>
      </c>
      <c r="C350" s="95">
        <v>1563000</v>
      </c>
      <c r="E350" s="2"/>
    </row>
    <row r="351" spans="1:6" s="132" customFormat="1" ht="14.25">
      <c r="A351" s="175" t="s">
        <v>267</v>
      </c>
      <c r="B351" s="152" t="s">
        <v>15</v>
      </c>
      <c r="C351" s="95">
        <v>431022</v>
      </c>
      <c r="E351" s="2"/>
    </row>
    <row r="352" spans="1:6" s="44" customFormat="1" ht="14.25">
      <c r="A352" s="153" t="s">
        <v>211</v>
      </c>
      <c r="B352" s="98" t="s">
        <v>278</v>
      </c>
      <c r="C352" s="67">
        <v>374530</v>
      </c>
      <c r="E352" s="2"/>
    </row>
    <row r="353" spans="1:6" s="44" customFormat="1" ht="14.25">
      <c r="A353" s="153" t="s">
        <v>378</v>
      </c>
      <c r="B353" s="98" t="s">
        <v>284</v>
      </c>
      <c r="C353" s="67">
        <v>153600</v>
      </c>
      <c r="E353" s="2"/>
    </row>
    <row r="354" spans="1:6" s="44" customFormat="1" ht="14.25">
      <c r="A354" s="153" t="s">
        <v>261</v>
      </c>
      <c r="B354" s="98" t="s">
        <v>412</v>
      </c>
      <c r="C354" s="67">
        <v>142595</v>
      </c>
      <c r="E354" s="2"/>
    </row>
    <row r="355" spans="1:6" s="132" customFormat="1" ht="14.25">
      <c r="A355" s="175" t="s">
        <v>263</v>
      </c>
      <c r="B355" s="152" t="s">
        <v>18</v>
      </c>
      <c r="C355" s="95">
        <f>SUM(C352+C353+C354)</f>
        <v>670725</v>
      </c>
      <c r="E355" s="2"/>
    </row>
    <row r="356" spans="1:6" s="15" customFormat="1">
      <c r="A356" s="255" t="s">
        <v>287</v>
      </c>
      <c r="B356" s="256"/>
      <c r="C356" s="169">
        <f>C355+C351+C350</f>
        <v>2664747</v>
      </c>
      <c r="E356" s="2"/>
      <c r="F356" s="186">
        <f>C356</f>
        <v>2664747</v>
      </c>
    </row>
    <row r="357" spans="1:6" s="32" customFormat="1" ht="18">
      <c r="A357" s="144"/>
      <c r="B357" s="19"/>
      <c r="C357" s="31"/>
      <c r="E357" s="32">
        <f>SUM(E5:E356)</f>
        <v>142117199</v>
      </c>
      <c r="F357" s="32">
        <f>SUM(F5:F356)</f>
        <v>182367199</v>
      </c>
    </row>
    <row r="358" spans="1:6" ht="14.25" customHeight="1">
      <c r="A358" s="249" t="s">
        <v>429</v>
      </c>
      <c r="B358" s="262" t="s">
        <v>180</v>
      </c>
      <c r="C358" s="217" t="s">
        <v>20</v>
      </c>
      <c r="E358" s="275">
        <f>E357-F357</f>
        <v>-40250000</v>
      </c>
      <c r="F358" s="275"/>
    </row>
    <row r="359" spans="1:6" ht="14.25">
      <c r="A359" s="249"/>
      <c r="B359" s="262"/>
      <c r="C359" s="218"/>
    </row>
    <row r="360" spans="1:6" ht="14.25">
      <c r="A360" s="249"/>
      <c r="B360" s="262"/>
      <c r="C360" s="218"/>
    </row>
    <row r="361" spans="1:6" ht="20.100000000000001" customHeight="1">
      <c r="A361" s="171" t="s">
        <v>348</v>
      </c>
      <c r="B361" s="181" t="s">
        <v>385</v>
      </c>
      <c r="C361" s="178">
        <f>C187</f>
        <v>53024024</v>
      </c>
    </row>
    <row r="362" spans="1:6" ht="20.100000000000001" customHeight="1">
      <c r="A362" s="171" t="s">
        <v>353</v>
      </c>
      <c r="B362" s="171" t="s">
        <v>387</v>
      </c>
      <c r="C362" s="178">
        <f>C194+C222+C262</f>
        <v>9323287</v>
      </c>
    </row>
    <row r="363" spans="1:6" ht="20.100000000000001" customHeight="1">
      <c r="A363" s="171" t="s">
        <v>384</v>
      </c>
      <c r="B363" s="182" t="s">
        <v>390</v>
      </c>
      <c r="C363" s="178">
        <f>C170</f>
        <v>40250000</v>
      </c>
    </row>
    <row r="364" spans="1:6" ht="20.100000000000001" customHeight="1">
      <c r="A364" s="171" t="s">
        <v>197</v>
      </c>
      <c r="B364" s="182" t="s">
        <v>312</v>
      </c>
      <c r="C364" s="178">
        <f>C9+C90+C125+C149+C35</f>
        <v>25611483</v>
      </c>
    </row>
    <row r="365" spans="1:6" ht="20.100000000000001" customHeight="1">
      <c r="A365" s="171" t="s">
        <v>314</v>
      </c>
      <c r="B365" s="171" t="s">
        <v>315</v>
      </c>
      <c r="C365" s="178">
        <f>C92</f>
        <v>98420</v>
      </c>
    </row>
    <row r="366" spans="1:6" ht="20.100000000000001" customHeight="1">
      <c r="A366" s="171" t="s">
        <v>391</v>
      </c>
      <c r="B366" s="171" t="s">
        <v>392</v>
      </c>
      <c r="C366" s="178">
        <f>C126</f>
        <v>0</v>
      </c>
    </row>
    <row r="367" spans="1:6" ht="20.100000000000001" customHeight="1">
      <c r="A367" s="171" t="s">
        <v>318</v>
      </c>
      <c r="B367" s="171" t="s">
        <v>395</v>
      </c>
      <c r="C367" s="178">
        <f>C116</f>
        <v>54059985</v>
      </c>
    </row>
    <row r="368" spans="1:6" ht="24.95" customHeight="1">
      <c r="A368" s="263" t="s">
        <v>0</v>
      </c>
      <c r="B368" s="264"/>
      <c r="C368" s="164">
        <f>SUM(C361:C367)</f>
        <v>182367199</v>
      </c>
    </row>
    <row r="369" spans="1:6">
      <c r="B369" s="165"/>
      <c r="C369" s="166"/>
    </row>
    <row r="370" spans="1:6" ht="14.25" customHeight="1">
      <c r="A370" s="249" t="s">
        <v>429</v>
      </c>
      <c r="B370" s="262" t="s">
        <v>181</v>
      </c>
      <c r="C370" s="224" t="s">
        <v>20</v>
      </c>
    </row>
    <row r="371" spans="1:6" ht="16.5" customHeight="1">
      <c r="A371" s="249"/>
      <c r="B371" s="262"/>
      <c r="C371" s="218"/>
    </row>
    <row r="372" spans="1:6" ht="16.5" customHeight="1">
      <c r="A372" s="249"/>
      <c r="B372" s="262"/>
      <c r="C372" s="218"/>
    </row>
    <row r="373" spans="1:6" s="142" customFormat="1" ht="20.100000000000001" customHeight="1">
      <c r="A373" s="171" t="s">
        <v>223</v>
      </c>
      <c r="B373" s="183" t="s">
        <v>10</v>
      </c>
      <c r="C373" s="178">
        <f>C14+C49+C129+C152+C197+C265+C285+C302+C315+C350+C209</f>
        <v>39289161</v>
      </c>
      <c r="E373" s="2"/>
    </row>
    <row r="374" spans="1:6" s="142" customFormat="1" ht="20.100000000000001" customHeight="1">
      <c r="A374" s="171" t="s">
        <v>267</v>
      </c>
      <c r="B374" s="183" t="s">
        <v>11</v>
      </c>
      <c r="C374" s="178">
        <f>C15+C50+C130+C153+C198+C266+C286+C303+C316+C351+C210</f>
        <v>10439700</v>
      </c>
      <c r="E374" s="2"/>
    </row>
    <row r="375" spans="1:6" s="142" customFormat="1" ht="20.100000000000001" customHeight="1">
      <c r="A375" s="171" t="s">
        <v>263</v>
      </c>
      <c r="B375" s="183" t="s">
        <v>2</v>
      </c>
      <c r="C375" s="178">
        <f>C21+C54+C70+C99+C108+C137+C158+C204+C228+C292+C308+C319+C329+C343+C355+C215</f>
        <v>51599244</v>
      </c>
      <c r="E375" s="2"/>
    </row>
    <row r="376" spans="1:6" s="142" customFormat="1" ht="20.100000000000001" customHeight="1">
      <c r="A376" s="171" t="s">
        <v>222</v>
      </c>
      <c r="B376" s="183" t="s">
        <v>54</v>
      </c>
      <c r="C376" s="178">
        <f>C40+C60</f>
        <v>14139932</v>
      </c>
      <c r="E376" s="2"/>
    </row>
    <row r="377" spans="1:6" s="142" customFormat="1" ht="20.100000000000001" customHeight="1">
      <c r="A377" s="171" t="s">
        <v>381</v>
      </c>
      <c r="B377" s="183" t="s">
        <v>28</v>
      </c>
      <c r="C377" s="178">
        <f>C22+C207+C278</f>
        <v>7177063</v>
      </c>
      <c r="E377" s="2"/>
    </row>
    <row r="378" spans="1:6" s="142" customFormat="1" ht="20.100000000000001" customHeight="1">
      <c r="A378" s="171" t="s">
        <v>291</v>
      </c>
      <c r="B378" s="183" t="s">
        <v>29</v>
      </c>
      <c r="C378" s="178">
        <f>C80+C254+C245</f>
        <v>2785000</v>
      </c>
      <c r="E378" s="2"/>
    </row>
    <row r="379" spans="1:6" s="142" customFormat="1" ht="20.100000000000001" customHeight="1">
      <c r="A379" s="171" t="s">
        <v>382</v>
      </c>
      <c r="B379" s="183" t="s">
        <v>423</v>
      </c>
      <c r="C379" s="178">
        <f>C236</f>
        <v>36273600</v>
      </c>
      <c r="E379" s="2"/>
    </row>
    <row r="380" spans="1:6" s="142" customFormat="1" ht="20.100000000000001" customHeight="1">
      <c r="A380" s="171" t="s">
        <v>383</v>
      </c>
      <c r="B380" s="183" t="s">
        <v>126</v>
      </c>
      <c r="C380" s="178">
        <f>C26</f>
        <v>6200000</v>
      </c>
      <c r="E380" s="2"/>
    </row>
    <row r="381" spans="1:6" s="142" customFormat="1" ht="20.100000000000001" customHeight="1">
      <c r="A381" s="171" t="s">
        <v>217</v>
      </c>
      <c r="B381" s="183" t="s">
        <v>424</v>
      </c>
      <c r="C381" s="178">
        <f>C140+C25+C57+C332+C295</f>
        <v>14463499</v>
      </c>
      <c r="E381" s="2"/>
    </row>
    <row r="382" spans="1:6" ht="24.95" customHeight="1">
      <c r="A382" s="260" t="s">
        <v>30</v>
      </c>
      <c r="B382" s="261"/>
      <c r="C382" s="167">
        <f>SUM(C373:C381)</f>
        <v>182367199</v>
      </c>
      <c r="E382" s="51"/>
    </row>
    <row r="384" spans="1:6">
      <c r="C384" s="168">
        <f>C368-C382</f>
        <v>0</v>
      </c>
      <c r="F384" s="51">
        <f>C384-E358</f>
        <v>40250000</v>
      </c>
    </row>
    <row r="385" spans="3:3">
      <c r="C385" s="168"/>
    </row>
  </sheetData>
  <mergeCells count="158">
    <mergeCell ref="E358:F358"/>
    <mergeCell ref="A66:C66"/>
    <mergeCell ref="A71:B71"/>
    <mergeCell ref="B43:B45"/>
    <mergeCell ref="C43:C45"/>
    <mergeCell ref="B63:B65"/>
    <mergeCell ref="C63:C65"/>
    <mergeCell ref="A61:B61"/>
    <mergeCell ref="A63:A65"/>
    <mergeCell ref="B83:B85"/>
    <mergeCell ref="C83:C85"/>
    <mergeCell ref="B101:C101"/>
    <mergeCell ref="A76:C76"/>
    <mergeCell ref="A81:B81"/>
    <mergeCell ref="A83:A85"/>
    <mergeCell ref="A86:C86"/>
    <mergeCell ref="A73:A75"/>
    <mergeCell ref="A146:C146"/>
    <mergeCell ref="A150:B150"/>
    <mergeCell ref="A151:C151"/>
    <mergeCell ref="A109:B109"/>
    <mergeCell ref="B102:B104"/>
    <mergeCell ref="C102:C104"/>
    <mergeCell ref="B111:B113"/>
    <mergeCell ref="C111:C113"/>
    <mergeCell ref="A111:A113"/>
    <mergeCell ref="B5:B7"/>
    <mergeCell ref="C5:C7"/>
    <mergeCell ref="A2:C2"/>
    <mergeCell ref="A188:B188"/>
    <mergeCell ref="A187:B187"/>
    <mergeCell ref="A172:A174"/>
    <mergeCell ref="A175:C175"/>
    <mergeCell ref="A159:B159"/>
    <mergeCell ref="B119:B121"/>
    <mergeCell ref="C119:C121"/>
    <mergeCell ref="B143:B145"/>
    <mergeCell ref="C143:C145"/>
    <mergeCell ref="A128:C128"/>
    <mergeCell ref="A141:B141"/>
    <mergeCell ref="A143:A145"/>
    <mergeCell ref="A119:A121"/>
    <mergeCell ref="A122:C122"/>
    <mergeCell ref="A127:B127"/>
    <mergeCell ref="B311:B313"/>
    <mergeCell ref="C311:C313"/>
    <mergeCell ref="B322:B324"/>
    <mergeCell ref="C322:C324"/>
    <mergeCell ref="A320:B320"/>
    <mergeCell ref="A314:C314"/>
    <mergeCell ref="A322:A324"/>
    <mergeCell ref="A231:A233"/>
    <mergeCell ref="A190:A192"/>
    <mergeCell ref="A193:C193"/>
    <mergeCell ref="B190:B192"/>
    <mergeCell ref="C190:C192"/>
    <mergeCell ref="B218:B220"/>
    <mergeCell ref="C218:C220"/>
    <mergeCell ref="A195:B195"/>
    <mergeCell ref="A196:C196"/>
    <mergeCell ref="A216:B216"/>
    <mergeCell ref="A218:A220"/>
    <mergeCell ref="A221:C221"/>
    <mergeCell ref="A234:C234"/>
    <mergeCell ref="A237:B237"/>
    <mergeCell ref="A239:A241"/>
    <mergeCell ref="B248:B250"/>
    <mergeCell ref="C248:C250"/>
    <mergeCell ref="B257:B259"/>
    <mergeCell ref="C257:C259"/>
    <mergeCell ref="A251:C251"/>
    <mergeCell ref="A255:B255"/>
    <mergeCell ref="A5:A7"/>
    <mergeCell ref="A8:C8"/>
    <mergeCell ref="A10:B10"/>
    <mergeCell ref="A11:C11"/>
    <mergeCell ref="A27:B27"/>
    <mergeCell ref="A43:A45"/>
    <mergeCell ref="A46:C46"/>
    <mergeCell ref="B172:B174"/>
    <mergeCell ref="C172:C174"/>
    <mergeCell ref="A206:C206"/>
    <mergeCell ref="A208:B208"/>
    <mergeCell ref="A223:B223"/>
    <mergeCell ref="B231:B233"/>
    <mergeCell ref="C231:C233"/>
    <mergeCell ref="B239:B241"/>
    <mergeCell ref="C239:C241"/>
    <mergeCell ref="A224:C224"/>
    <mergeCell ref="A229:B229"/>
    <mergeCell ref="A242:C242"/>
    <mergeCell ref="A246:B246"/>
    <mergeCell ref="A248:A250"/>
    <mergeCell ref="A309:B309"/>
    <mergeCell ref="A311:A313"/>
    <mergeCell ref="A257:A259"/>
    <mergeCell ref="A281:A283"/>
    <mergeCell ref="A301:C301"/>
    <mergeCell ref="A267:B267"/>
    <mergeCell ref="A269:A271"/>
    <mergeCell ref="A272:C272"/>
    <mergeCell ref="A279:B279"/>
    <mergeCell ref="A260:C260"/>
    <mergeCell ref="A263:B263"/>
    <mergeCell ref="A264:C264"/>
    <mergeCell ref="B298:B300"/>
    <mergeCell ref="C298:C300"/>
    <mergeCell ref="A284:C284"/>
    <mergeCell ref="A296:B296"/>
    <mergeCell ref="A298:A300"/>
    <mergeCell ref="B269:B271"/>
    <mergeCell ref="C269:C271"/>
    <mergeCell ref="B281:B283"/>
    <mergeCell ref="C281:C283"/>
    <mergeCell ref="A370:A372"/>
    <mergeCell ref="A382:B382"/>
    <mergeCell ref="A325:C325"/>
    <mergeCell ref="A333:B333"/>
    <mergeCell ref="B370:B372"/>
    <mergeCell ref="C370:C372"/>
    <mergeCell ref="B358:B360"/>
    <mergeCell ref="C358:C360"/>
    <mergeCell ref="A349:C349"/>
    <mergeCell ref="A368:B368"/>
    <mergeCell ref="A356:B356"/>
    <mergeCell ref="A358:A360"/>
    <mergeCell ref="B346:B348"/>
    <mergeCell ref="C346:C348"/>
    <mergeCell ref="A339:C339"/>
    <mergeCell ref="A344:B344"/>
    <mergeCell ref="A346:A348"/>
    <mergeCell ref="B336:B338"/>
    <mergeCell ref="C336:C338"/>
    <mergeCell ref="A336:A338"/>
    <mergeCell ref="A161:A163"/>
    <mergeCell ref="B161:B163"/>
    <mergeCell ref="C161:C163"/>
    <mergeCell ref="A164:C164"/>
    <mergeCell ref="A168:B168"/>
    <mergeCell ref="A170:B170"/>
    <mergeCell ref="A1:C1"/>
    <mergeCell ref="A3:C3"/>
    <mergeCell ref="A29:A31"/>
    <mergeCell ref="B29:B31"/>
    <mergeCell ref="C29:C31"/>
    <mergeCell ref="A32:C32"/>
    <mergeCell ref="A36:B36"/>
    <mergeCell ref="A37:C37"/>
    <mergeCell ref="A41:B41"/>
    <mergeCell ref="A93:B93"/>
    <mergeCell ref="A94:C94"/>
    <mergeCell ref="A100:B100"/>
    <mergeCell ref="A114:C114"/>
    <mergeCell ref="A117:B117"/>
    <mergeCell ref="B73:B75"/>
    <mergeCell ref="C73:C75"/>
    <mergeCell ref="A102:A104"/>
    <mergeCell ref="A105:C105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7" orientation="portrait" r:id="rId1"/>
  <headerFooter>
    <oddFooter>&amp;C&amp;P</oddFooter>
  </headerFooter>
  <rowBreaks count="8" manualBreakCount="8">
    <brk id="42" max="16383" man="1"/>
    <brk id="93" max="2" man="1"/>
    <brk id="142" max="2" man="1"/>
    <brk id="188" max="2" man="1"/>
    <brk id="238" max="2" man="1"/>
    <brk id="279" max="2" man="1"/>
    <brk id="320" max="2" man="1"/>
    <brk id="357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Védőnői szolgálat</vt:lpstr>
      <vt:lpstr>Költségvetés 2015</vt:lpstr>
      <vt:lpstr>KTV 2015 testületi</vt:lpstr>
      <vt:lpstr>'KTV 2015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2016-02-09T11:38:28Z</cp:lastPrinted>
  <dcterms:created xsi:type="dcterms:W3CDTF">2001-11-26T10:13:34Z</dcterms:created>
  <dcterms:modified xsi:type="dcterms:W3CDTF">2016-02-22T10:28:08Z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