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20" windowHeight="11020" tabRatio="836" firstSheet="7" activeTab="13"/>
  </bookViews>
  <sheets>
    <sheet name="1.1.PMINFO." sheetId="4" state="hidden" r:id="rId1"/>
    <sheet name="2.PMINFO" sheetId="8" state="hidden" r:id="rId2"/>
    <sheet name="Munka1" sheetId="36" state="hidden" r:id="rId3"/>
    <sheet name="01" sheetId="37" state="hidden" r:id="rId4"/>
    <sheet name="02" sheetId="38" state="hidden" r:id="rId5"/>
    <sheet name="03" sheetId="39" state="hidden" r:id="rId6"/>
    <sheet name="04" sheetId="40" state="hidden" r:id="rId7"/>
    <sheet name="1.1.sz.mell." sheetId="53" r:id="rId8"/>
    <sheet name="1.2.sz.mell." sheetId="54" r:id="rId9"/>
    <sheet name="1.3.sz.mell." sheetId="55" r:id="rId10"/>
    <sheet name="1.4.sz.mell." sheetId="56" r:id="rId11"/>
    <sheet name="2.sz.mell  " sheetId="57" r:id="rId12"/>
    <sheet name="3" sheetId="80" r:id="rId13"/>
    <sheet name="4" sheetId="81" r:id="rId14"/>
    <sheet name="5" sheetId="82" r:id="rId15"/>
    <sheet name="6." sheetId="83" r:id="rId16"/>
    <sheet name="7A" sheetId="84" r:id="rId17"/>
    <sheet name="7B" sheetId="85" r:id="rId18"/>
    <sheet name="7C" sheetId="86" r:id="rId19"/>
    <sheet name="8" sheetId="87" r:id="rId20"/>
    <sheet name="9" sheetId="88" r:id="rId21"/>
    <sheet name="10" sheetId="89" r:id="rId22"/>
    <sheet name="11." sheetId="90" r:id="rId23"/>
    <sheet name="12" sheetId="91" r:id="rId24"/>
    <sheet name="13" sheetId="92" r:id="rId25"/>
    <sheet name="14A.m (2)" sheetId="78" r:id="rId26"/>
    <sheet name="14B.m (2)" sheetId="79" r:id="rId27"/>
    <sheet name="Munka2" sheetId="93" r:id="rId28"/>
  </sheets>
  <externalReferences>
    <externalReference r:id="rId29"/>
    <externalReference r:id="rId30"/>
    <externalReference r:id="rId31"/>
  </externalReferences>
  <definedNames>
    <definedName name="_ftn1" localSheetId="18">'7C'!$A$27</definedName>
    <definedName name="_ftnref1" localSheetId="18">'7C'!$A$18</definedName>
    <definedName name="_xlnm.Print_Area" localSheetId="0">'1.1.PMINFO.'!$A$1:$I$146</definedName>
    <definedName name="_xlnm.Print_Area" localSheetId="7">'1.1.sz.mell.'!$A$1:$G$147</definedName>
    <definedName name="_xlnm.Print_Area" localSheetId="8">'1.2.sz.mell.'!$A$1:$G$145</definedName>
    <definedName name="_xlnm.Print_Area" localSheetId="9">'1.3.sz.mell.'!$A$1:$G$148</definedName>
    <definedName name="_xlnm.Print_Area" localSheetId="10">'1.4.sz.mell.'!$A$1:$G$147</definedName>
    <definedName name="_xlnm.Print_Area" localSheetId="23">'12'!$A$1:$M$395</definedName>
    <definedName name="_xlnm.Print_Area" localSheetId="24">'13'!$A$1:$D$36</definedName>
    <definedName name="_xlnm.Print_Area" localSheetId="25">'14A.m (2)'!$A$1:$H$183</definedName>
    <definedName name="_xlnm.Print_Area" localSheetId="26">'14B.m (2)'!$A$1:$H$285</definedName>
    <definedName name="_xlnm.Print_Area" localSheetId="1">'2.PMINFO'!$A$1:$K$66</definedName>
    <definedName name="_xlnm.Print_Area" localSheetId="11">'2.sz.mell  '!$A$1:$I$66</definedName>
    <definedName name="_xlnm.Print_Area" localSheetId="12">'3'!$A$1:$K$20</definedName>
    <definedName name="_xlnm.Print_Area" localSheetId="19">'8'!$A$1:$J$30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81"/>
  <c r="F15" l="1"/>
  <c r="F20"/>
  <c r="O307" i="91" l="1"/>
  <c r="O308"/>
  <c r="O309"/>
  <c r="O310"/>
  <c r="O311"/>
  <c r="O312"/>
  <c r="O313"/>
  <c r="O314"/>
  <c r="O315"/>
  <c r="O316"/>
  <c r="O317"/>
  <c r="O318"/>
  <c r="O319"/>
  <c r="O320"/>
  <c r="L217" l="1"/>
  <c r="O382"/>
  <c r="P382"/>
  <c r="O383"/>
  <c r="P383"/>
  <c r="O384"/>
  <c r="P384"/>
  <c r="O385"/>
  <c r="P385"/>
  <c r="P381"/>
  <c r="O381"/>
  <c r="I349"/>
  <c r="I340"/>
  <c r="H340"/>
  <c r="H349" l="1"/>
  <c r="J21" i="87" l="1"/>
  <c r="J20"/>
  <c r="H6" i="57"/>
  <c r="H8"/>
  <c r="H10"/>
  <c r="E98" i="53"/>
  <c r="F98"/>
  <c r="I6" i="57" s="1"/>
  <c r="E99" i="53"/>
  <c r="H7" i="57" s="1"/>
  <c r="F99" i="53"/>
  <c r="I7" i="57" s="1"/>
  <c r="E100" i="53"/>
  <c r="F100"/>
  <c r="I8" i="57" s="1"/>
  <c r="E101" i="53"/>
  <c r="H9" i="57" s="1"/>
  <c r="F101" i="53"/>
  <c r="I9" i="57" s="1"/>
  <c r="E102" i="53"/>
  <c r="F102"/>
  <c r="I10" i="57" s="1"/>
  <c r="E104" i="53"/>
  <c r="F104"/>
  <c r="E105"/>
  <c r="F105"/>
  <c r="E106"/>
  <c r="H42" i="57" s="1"/>
  <c r="F106" i="53"/>
  <c r="I42" i="57" s="1"/>
  <c r="E108" i="53"/>
  <c r="F108"/>
  <c r="E109"/>
  <c r="H38" i="57" s="1"/>
  <c r="F109" i="53"/>
  <c r="I38" i="57" s="1"/>
  <c r="E110" i="53"/>
  <c r="H39" i="57" s="1"/>
  <c r="F110" i="53"/>
  <c r="I39" i="57" s="1"/>
  <c r="E111" i="53"/>
  <c r="H40" i="57" s="1"/>
  <c r="F111" i="53"/>
  <c r="I40" i="57" s="1"/>
  <c r="E112" i="53"/>
  <c r="H41" i="57" s="1"/>
  <c r="F112" i="53"/>
  <c r="I41" i="57" s="1"/>
  <c r="E115" i="53"/>
  <c r="H52" i="57" s="1"/>
  <c r="F115" i="53"/>
  <c r="I52" i="57" s="1"/>
  <c r="E116" i="53"/>
  <c r="F116"/>
  <c r="F114" s="1"/>
  <c r="E117"/>
  <c r="F117"/>
  <c r="E119"/>
  <c r="F119"/>
  <c r="E120"/>
  <c r="F120"/>
  <c r="E121"/>
  <c r="F121"/>
  <c r="E122"/>
  <c r="E118" s="1"/>
  <c r="F122"/>
  <c r="E123"/>
  <c r="F123"/>
  <c r="E124"/>
  <c r="F124"/>
  <c r="E126"/>
  <c r="F126"/>
  <c r="E127"/>
  <c r="H26" i="57" s="1"/>
  <c r="F127" i="53"/>
  <c r="I26" i="57" s="1"/>
  <c r="E128" i="53"/>
  <c r="F128"/>
  <c r="E129"/>
  <c r="F129"/>
  <c r="E130"/>
  <c r="F130"/>
  <c r="E132"/>
  <c r="F132"/>
  <c r="E133"/>
  <c r="F133"/>
  <c r="E134"/>
  <c r="F134"/>
  <c r="E135"/>
  <c r="F135"/>
  <c r="E136"/>
  <c r="F136"/>
  <c r="E6"/>
  <c r="F6"/>
  <c r="E7"/>
  <c r="F7"/>
  <c r="E8"/>
  <c r="F8"/>
  <c r="E9"/>
  <c r="F9"/>
  <c r="E10"/>
  <c r="F10"/>
  <c r="E11"/>
  <c r="F11"/>
  <c r="E13"/>
  <c r="F13"/>
  <c r="E14"/>
  <c r="F14"/>
  <c r="E15"/>
  <c r="F15"/>
  <c r="E16"/>
  <c r="F16"/>
  <c r="E17"/>
  <c r="F17"/>
  <c r="E18"/>
  <c r="F18"/>
  <c r="E20"/>
  <c r="F20"/>
  <c r="E21"/>
  <c r="E19" s="1"/>
  <c r="D37" i="57" s="1"/>
  <c r="F21" i="53"/>
  <c r="E22"/>
  <c r="F22"/>
  <c r="E23"/>
  <c r="F23"/>
  <c r="E24"/>
  <c r="F24"/>
  <c r="E25"/>
  <c r="F25"/>
  <c r="E27"/>
  <c r="F27"/>
  <c r="E28"/>
  <c r="F28"/>
  <c r="E29"/>
  <c r="F29"/>
  <c r="E30"/>
  <c r="F30"/>
  <c r="E31"/>
  <c r="F31"/>
  <c r="E32"/>
  <c r="F32"/>
  <c r="E33"/>
  <c r="F33"/>
  <c r="E35"/>
  <c r="F35"/>
  <c r="E36"/>
  <c r="F36"/>
  <c r="E37"/>
  <c r="F37"/>
  <c r="E38"/>
  <c r="F38"/>
  <c r="E39"/>
  <c r="F39"/>
  <c r="E40"/>
  <c r="F40"/>
  <c r="E41"/>
  <c r="F41"/>
  <c r="E42"/>
  <c r="F42"/>
  <c r="E43"/>
  <c r="F43"/>
  <c r="E44"/>
  <c r="F44"/>
  <c r="E45"/>
  <c r="F45"/>
  <c r="E47"/>
  <c r="F47"/>
  <c r="E48"/>
  <c r="F48"/>
  <c r="E49"/>
  <c r="F49"/>
  <c r="E50"/>
  <c r="F50"/>
  <c r="E51"/>
  <c r="F51"/>
  <c r="E53"/>
  <c r="F53"/>
  <c r="E54"/>
  <c r="F54"/>
  <c r="E55"/>
  <c r="F55"/>
  <c r="E56"/>
  <c r="F56"/>
  <c r="E57"/>
  <c r="F57"/>
  <c r="E58"/>
  <c r="F58"/>
  <c r="E60"/>
  <c r="F60"/>
  <c r="E61"/>
  <c r="F61"/>
  <c r="E62"/>
  <c r="F62"/>
  <c r="E63"/>
  <c r="F63"/>
  <c r="E64"/>
  <c r="F64"/>
  <c r="E65"/>
  <c r="F65"/>
  <c r="E68"/>
  <c r="D56" i="57" s="1"/>
  <c r="D55" s="1"/>
  <c r="F68" i="53"/>
  <c r="E69"/>
  <c r="F69"/>
  <c r="E70"/>
  <c r="F70"/>
  <c r="E72"/>
  <c r="F72"/>
  <c r="E73"/>
  <c r="F73"/>
  <c r="E74"/>
  <c r="F74"/>
  <c r="E75"/>
  <c r="F75"/>
  <c r="E77"/>
  <c r="F77"/>
  <c r="E78"/>
  <c r="F78"/>
  <c r="E80"/>
  <c r="F80"/>
  <c r="E81"/>
  <c r="F81"/>
  <c r="E82"/>
  <c r="F82"/>
  <c r="E84"/>
  <c r="E83" s="1"/>
  <c r="F84"/>
  <c r="E85"/>
  <c r="F85"/>
  <c r="E86"/>
  <c r="F86"/>
  <c r="E87"/>
  <c r="F87"/>
  <c r="I7" i="54"/>
  <c r="I11"/>
  <c r="I15"/>
  <c r="I18"/>
  <c r="I23"/>
  <c r="I25"/>
  <c r="I27"/>
  <c r="I31"/>
  <c r="I35"/>
  <c r="I39"/>
  <c r="I43"/>
  <c r="I47"/>
  <c r="I51"/>
  <c r="I55"/>
  <c r="I58"/>
  <c r="I65"/>
  <c r="I88"/>
  <c r="I89"/>
  <c r="I92"/>
  <c r="I93"/>
  <c r="I94"/>
  <c r="I95"/>
  <c r="I96"/>
  <c r="I103"/>
  <c r="I104"/>
  <c r="I105"/>
  <c r="I106"/>
  <c r="I109"/>
  <c r="I111"/>
  <c r="I141"/>
  <c r="I142"/>
  <c r="I143"/>
  <c r="H138" i="4"/>
  <c r="I138" i="54" s="1"/>
  <c r="G138" i="4"/>
  <c r="F138" s="1"/>
  <c r="D138"/>
  <c r="H137"/>
  <c r="I137" i="54" s="1"/>
  <c r="G137" i="4"/>
  <c r="F137" s="1"/>
  <c r="D137"/>
  <c r="H136"/>
  <c r="I136" i="54" s="1"/>
  <c r="G136" i="4"/>
  <c r="F136" s="1"/>
  <c r="D136"/>
  <c r="H135"/>
  <c r="I135" i="54" s="1"/>
  <c r="G135" i="4"/>
  <c r="F135" s="1"/>
  <c r="D135"/>
  <c r="H134"/>
  <c r="I134" i="54" s="1"/>
  <c r="G134" i="4"/>
  <c r="F134" s="1"/>
  <c r="D134"/>
  <c r="H133"/>
  <c r="I133" i="54" s="1"/>
  <c r="G133" i="4"/>
  <c r="F133" s="1"/>
  <c r="D133"/>
  <c r="H132"/>
  <c r="I132" i="54" s="1"/>
  <c r="G132" i="4"/>
  <c r="F132" s="1"/>
  <c r="D132"/>
  <c r="G131"/>
  <c r="F131" s="1"/>
  <c r="D131"/>
  <c r="H130"/>
  <c r="I130" i="54" s="1"/>
  <c r="G130" i="4"/>
  <c r="F130" s="1"/>
  <c r="D130"/>
  <c r="H129"/>
  <c r="I129" i="54" s="1"/>
  <c r="G129" i="4"/>
  <c r="F129" s="1"/>
  <c r="D129"/>
  <c r="H128"/>
  <c r="I128" i="54" s="1"/>
  <c r="G128" i="4"/>
  <c r="F128" s="1"/>
  <c r="D128"/>
  <c r="H127"/>
  <c r="I127" i="54" s="1"/>
  <c r="G127" i="4"/>
  <c r="F127" s="1"/>
  <c r="D127"/>
  <c r="H126"/>
  <c r="H125" s="1"/>
  <c r="I125" i="54" s="1"/>
  <c r="G126" i="4"/>
  <c r="F126" s="1"/>
  <c r="D126"/>
  <c r="G125"/>
  <c r="F125" s="1"/>
  <c r="D125"/>
  <c r="H124"/>
  <c r="I124" i="54" s="1"/>
  <c r="G124" i="4"/>
  <c r="F124" s="1"/>
  <c r="D124"/>
  <c r="H123"/>
  <c r="I123" i="54" s="1"/>
  <c r="G123" i="4"/>
  <c r="F123" s="1"/>
  <c r="D123"/>
  <c r="H122"/>
  <c r="I122" i="54" s="1"/>
  <c r="G122" i="4"/>
  <c r="F122" s="1"/>
  <c r="D122"/>
  <c r="H121"/>
  <c r="I121" i="54" s="1"/>
  <c r="G121" i="4"/>
  <c r="F121" s="1"/>
  <c r="D121"/>
  <c r="H120"/>
  <c r="I120" i="54" s="1"/>
  <c r="G120" i="4"/>
  <c r="F120" s="1"/>
  <c r="D120"/>
  <c r="H119"/>
  <c r="I119" i="54" s="1"/>
  <c r="G119" i="4"/>
  <c r="F119" s="1"/>
  <c r="D119"/>
  <c r="G118"/>
  <c r="F118" s="1"/>
  <c r="D118"/>
  <c r="H117"/>
  <c r="I117" i="54" s="1"/>
  <c r="G117" i="4"/>
  <c r="F117" s="1"/>
  <c r="D117"/>
  <c r="H116"/>
  <c r="I116" i="54" s="1"/>
  <c r="G116" i="4"/>
  <c r="F116" s="1"/>
  <c r="D116"/>
  <c r="H115"/>
  <c r="I115" i="54" s="1"/>
  <c r="G115" i="4"/>
  <c r="F115" s="1"/>
  <c r="D115"/>
  <c r="D114" s="1"/>
  <c r="D139" s="1"/>
  <c r="H114"/>
  <c r="G114"/>
  <c r="G139" s="1"/>
  <c r="H112"/>
  <c r="I112" i="54" s="1"/>
  <c r="G112" i="4"/>
  <c r="F112" s="1"/>
  <c r="D112"/>
  <c r="F111"/>
  <c r="H110"/>
  <c r="I110" i="54" s="1"/>
  <c r="G110" i="4"/>
  <c r="F110" s="1"/>
  <c r="D110"/>
  <c r="F109"/>
  <c r="H108"/>
  <c r="I108" i="54" s="1"/>
  <c r="G108" i="4"/>
  <c r="F108" s="1"/>
  <c r="D108"/>
  <c r="H107"/>
  <c r="I107" i="54" s="1"/>
  <c r="F106" i="4"/>
  <c r="F105"/>
  <c r="F104"/>
  <c r="H103"/>
  <c r="G103"/>
  <c r="F103"/>
  <c r="D103"/>
  <c r="H102"/>
  <c r="I102" i="54" s="1"/>
  <c r="G102" i="4"/>
  <c r="F102" s="1"/>
  <c r="D102"/>
  <c r="H101"/>
  <c r="I101" i="54" s="1"/>
  <c r="G101" i="4"/>
  <c r="F101" s="1"/>
  <c r="D101"/>
  <c r="H100"/>
  <c r="I100" i="54" s="1"/>
  <c r="G100" i="4"/>
  <c r="F100" s="1"/>
  <c r="D100"/>
  <c r="H99"/>
  <c r="I99" i="54" s="1"/>
  <c r="G99" i="4"/>
  <c r="F99" s="1"/>
  <c r="D99"/>
  <c r="H98"/>
  <c r="H97" s="1"/>
  <c r="G98"/>
  <c r="F98" s="1"/>
  <c r="D98"/>
  <c r="G97"/>
  <c r="F97" s="1"/>
  <c r="D97"/>
  <c r="F89"/>
  <c r="F88"/>
  <c r="H87"/>
  <c r="I87" i="54" s="1"/>
  <c r="G87" i="4"/>
  <c r="F87" s="1"/>
  <c r="D87"/>
  <c r="H86"/>
  <c r="I86" i="54" s="1"/>
  <c r="G86" i="4"/>
  <c r="F86" s="1"/>
  <c r="D86"/>
  <c r="H85"/>
  <c r="I85" i="54" s="1"/>
  <c r="G85" i="4"/>
  <c r="F85" s="1"/>
  <c r="D85"/>
  <c r="H84"/>
  <c r="I84" i="54" s="1"/>
  <c r="G84" i="4"/>
  <c r="F84" s="1"/>
  <c r="D84"/>
  <c r="D83" s="1"/>
  <c r="H83"/>
  <c r="I83" i="54" s="1"/>
  <c r="H82" i="4"/>
  <c r="I82" i="54" s="1"/>
  <c r="G82" i="4"/>
  <c r="F82" s="1"/>
  <c r="D82"/>
  <c r="H81"/>
  <c r="I81" i="54" s="1"/>
  <c r="G81" i="4"/>
  <c r="F81" s="1"/>
  <c r="D81"/>
  <c r="H80"/>
  <c r="I80" i="54" s="1"/>
  <c r="G80" i="4"/>
  <c r="F80" s="1"/>
  <c r="D80"/>
  <c r="D79" s="1"/>
  <c r="H79"/>
  <c r="I79" i="54" s="1"/>
  <c r="H78" i="4"/>
  <c r="H76" s="1"/>
  <c r="I76" i="54" s="1"/>
  <c r="G78" i="4"/>
  <c r="F78" s="1"/>
  <c r="D78"/>
  <c r="H77"/>
  <c r="I77" i="54" s="1"/>
  <c r="G77" i="4"/>
  <c r="F77" s="1"/>
  <c r="D77"/>
  <c r="D76" s="1"/>
  <c r="H75"/>
  <c r="I75" i="54" s="1"/>
  <c r="G75" i="4"/>
  <c r="F75" s="1"/>
  <c r="D75"/>
  <c r="H74"/>
  <c r="I74" i="54" s="1"/>
  <c r="G74" i="4"/>
  <c r="F74" s="1"/>
  <c r="D74"/>
  <c r="H73"/>
  <c r="I73" i="54" s="1"/>
  <c r="G73" i="4"/>
  <c r="F73" s="1"/>
  <c r="D73"/>
  <c r="H72"/>
  <c r="I72" i="54" s="1"/>
  <c r="G72" i="4"/>
  <c r="F72" s="1"/>
  <c r="D72"/>
  <c r="D71" s="1"/>
  <c r="H71"/>
  <c r="I71" i="54" s="1"/>
  <c r="H70" i="4"/>
  <c r="I70" i="54" s="1"/>
  <c r="G70" i="4"/>
  <c r="F70" s="1"/>
  <c r="D70"/>
  <c r="H69"/>
  <c r="I69" i="54" s="1"/>
  <c r="G69" i="4"/>
  <c r="F69" s="1"/>
  <c r="D69"/>
  <c r="H68"/>
  <c r="I68" i="54" s="1"/>
  <c r="G68" i="4"/>
  <c r="F68" s="1"/>
  <c r="D68"/>
  <c r="D67" s="1"/>
  <c r="H67"/>
  <c r="F65"/>
  <c r="H64"/>
  <c r="I64" i="54" s="1"/>
  <c r="G64" i="4"/>
  <c r="F64" s="1"/>
  <c r="D64"/>
  <c r="H63"/>
  <c r="I63" i="54" s="1"/>
  <c r="G63" i="4"/>
  <c r="F63" s="1"/>
  <c r="D63"/>
  <c r="H62"/>
  <c r="I62" i="54" s="1"/>
  <c r="G62" i="4"/>
  <c r="F62" s="1"/>
  <c r="D62"/>
  <c r="H61"/>
  <c r="I61" i="54" s="1"/>
  <c r="G61" i="4"/>
  <c r="F61" s="1"/>
  <c r="D61"/>
  <c r="H60"/>
  <c r="I60" i="54" s="1"/>
  <c r="G60" i="4"/>
  <c r="F60" s="1"/>
  <c r="D60"/>
  <c r="H59"/>
  <c r="I59" i="54" s="1"/>
  <c r="G59" i="4"/>
  <c r="F59" s="1"/>
  <c r="D59"/>
  <c r="F58"/>
  <c r="H57"/>
  <c r="I57" i="54" s="1"/>
  <c r="G57" i="4"/>
  <c r="F57"/>
  <c r="D57"/>
  <c r="H56"/>
  <c r="I56" i="54" s="1"/>
  <c r="G56" i="4"/>
  <c r="F56"/>
  <c r="D56"/>
  <c r="H55"/>
  <c r="G55"/>
  <c r="F55"/>
  <c r="D55"/>
  <c r="H54"/>
  <c r="I54" i="54" s="1"/>
  <c r="G54" i="4"/>
  <c r="F54"/>
  <c r="D54"/>
  <c r="H53"/>
  <c r="I53" i="54" s="1"/>
  <c r="G53" i="4"/>
  <c r="F53"/>
  <c r="D53"/>
  <c r="H52"/>
  <c r="I52" i="54" s="1"/>
  <c r="G52" i="4"/>
  <c r="F52"/>
  <c r="D52"/>
  <c r="H51"/>
  <c r="G51"/>
  <c r="F51"/>
  <c r="D51"/>
  <c r="H50"/>
  <c r="I50" i="54" s="1"/>
  <c r="G50" i="4"/>
  <c r="F50"/>
  <c r="D50"/>
  <c r="H49"/>
  <c r="I49" i="54" s="1"/>
  <c r="G49" i="4"/>
  <c r="F49"/>
  <c r="D49"/>
  <c r="D46" s="1"/>
  <c r="H48"/>
  <c r="I48" i="54" s="1"/>
  <c r="G48" i="4"/>
  <c r="F48"/>
  <c r="D48"/>
  <c r="H47"/>
  <c r="G47"/>
  <c r="F47"/>
  <c r="D47"/>
  <c r="H46"/>
  <c r="I46" i="54" s="1"/>
  <c r="G46" i="4"/>
  <c r="F46"/>
  <c r="H45"/>
  <c r="I45" i="54" s="1"/>
  <c r="G45" i="4"/>
  <c r="F45"/>
  <c r="D45"/>
  <c r="H44"/>
  <c r="I44" i="54" s="1"/>
  <c r="G44" i="4"/>
  <c r="F44"/>
  <c r="D44"/>
  <c r="H43"/>
  <c r="G43"/>
  <c r="F43"/>
  <c r="D43"/>
  <c r="H42"/>
  <c r="I42" i="54" s="1"/>
  <c r="G42" i="4"/>
  <c r="F42"/>
  <c r="D42"/>
  <c r="H41"/>
  <c r="I41" i="54" s="1"/>
  <c r="G41" i="4"/>
  <c r="F41"/>
  <c r="D41"/>
  <c r="H40"/>
  <c r="I40" i="54" s="1"/>
  <c r="G40" i="4"/>
  <c r="F40"/>
  <c r="D40"/>
  <c r="H39"/>
  <c r="G39"/>
  <c r="F39"/>
  <c r="D39"/>
  <c r="H38"/>
  <c r="I38" i="54" s="1"/>
  <c r="G38" i="4"/>
  <c r="F38"/>
  <c r="D38"/>
  <c r="H37"/>
  <c r="I37" i="54" s="1"/>
  <c r="G37" i="4"/>
  <c r="F37"/>
  <c r="D37"/>
  <c r="H36"/>
  <c r="I36" i="54" s="1"/>
  <c r="G36" i="4"/>
  <c r="F36"/>
  <c r="D36"/>
  <c r="H35"/>
  <c r="G35"/>
  <c r="F35"/>
  <c r="D35"/>
  <c r="H34"/>
  <c r="I34" i="54" s="1"/>
  <c r="G34" i="4"/>
  <c r="F34"/>
  <c r="D34"/>
  <c r="H33"/>
  <c r="I33" i="54" s="1"/>
  <c r="G33" i="4"/>
  <c r="F33"/>
  <c r="D33"/>
  <c r="H32"/>
  <c r="I32" i="54" s="1"/>
  <c r="G32" i="4"/>
  <c r="F32"/>
  <c r="D32"/>
  <c r="H31"/>
  <c r="G31"/>
  <c r="F31"/>
  <c r="D31"/>
  <c r="H30"/>
  <c r="I30" i="54" s="1"/>
  <c r="G30" i="4"/>
  <c r="F30"/>
  <c r="D30"/>
  <c r="H29"/>
  <c r="I29" i="54" s="1"/>
  <c r="G29" i="4"/>
  <c r="F29"/>
  <c r="D29"/>
  <c r="H28"/>
  <c r="I28" i="54" s="1"/>
  <c r="G28" i="4"/>
  <c r="F28"/>
  <c r="D28"/>
  <c r="H27"/>
  <c r="G27"/>
  <c r="F27"/>
  <c r="D27"/>
  <c r="H26"/>
  <c r="I26" i="54" s="1"/>
  <c r="G26" i="4"/>
  <c r="F26"/>
  <c r="D26"/>
  <c r="F25"/>
  <c r="H24"/>
  <c r="I24" i="54" s="1"/>
  <c r="G24" i="4"/>
  <c r="F24" s="1"/>
  <c r="D24"/>
  <c r="H23"/>
  <c r="G23"/>
  <c r="F23" s="1"/>
  <c r="D23"/>
  <c r="H22"/>
  <c r="I22" i="54" s="1"/>
  <c r="G22" i="4"/>
  <c r="F22" s="1"/>
  <c r="D22"/>
  <c r="H21"/>
  <c r="H19" s="1"/>
  <c r="I19" i="54" s="1"/>
  <c r="G21" i="4"/>
  <c r="F21" s="1"/>
  <c r="D21"/>
  <c r="H20"/>
  <c r="I20" i="54" s="1"/>
  <c r="G20" i="4"/>
  <c r="F20" s="1"/>
  <c r="D20"/>
  <c r="D19" s="1"/>
  <c r="F18"/>
  <c r="H17"/>
  <c r="I17" i="54" s="1"/>
  <c r="G17" i="4"/>
  <c r="F17" s="1"/>
  <c r="D17"/>
  <c r="H16"/>
  <c r="I16" i="54" s="1"/>
  <c r="G16" i="4"/>
  <c r="F16" s="1"/>
  <c r="D16"/>
  <c r="H15"/>
  <c r="G15"/>
  <c r="F15" s="1"/>
  <c r="D15"/>
  <c r="H14"/>
  <c r="I14" i="54" s="1"/>
  <c r="G14" i="4"/>
  <c r="F14" s="1"/>
  <c r="D14"/>
  <c r="H13"/>
  <c r="I13" i="54" s="1"/>
  <c r="G13" i="4"/>
  <c r="F13" s="1"/>
  <c r="D13"/>
  <c r="D12" s="1"/>
  <c r="H12"/>
  <c r="I12" i="54" s="1"/>
  <c r="H11" i="4"/>
  <c r="G11"/>
  <c r="F11" s="1"/>
  <c r="D11"/>
  <c r="H10"/>
  <c r="I10" i="54" s="1"/>
  <c r="G10" i="4"/>
  <c r="F10" s="1"/>
  <c r="D10"/>
  <c r="H9"/>
  <c r="I9" i="54" s="1"/>
  <c r="G9" i="4"/>
  <c r="F9" s="1"/>
  <c r="D9"/>
  <c r="H8"/>
  <c r="I8" i="54" s="1"/>
  <c r="G8" i="4"/>
  <c r="F8" s="1"/>
  <c r="D8"/>
  <c r="H7"/>
  <c r="G7"/>
  <c r="F7" s="1"/>
  <c r="D7"/>
  <c r="H6"/>
  <c r="I6" i="54" s="1"/>
  <c r="G6" i="4"/>
  <c r="F6" s="1"/>
  <c r="D6"/>
  <c r="D5" s="1"/>
  <c r="E131" i="53" l="1"/>
  <c r="E139" s="1"/>
  <c r="E103"/>
  <c r="F83"/>
  <c r="F76"/>
  <c r="F67"/>
  <c r="F59"/>
  <c r="E40" i="57" s="1"/>
  <c r="F46" i="53"/>
  <c r="E39" i="57" s="1"/>
  <c r="F26" i="53"/>
  <c r="E8" i="57" s="1"/>
  <c r="F12" i="53"/>
  <c r="E7" i="57" s="1"/>
  <c r="F131" i="53"/>
  <c r="F118"/>
  <c r="F103"/>
  <c r="E56" i="57"/>
  <c r="E55" s="1"/>
  <c r="E34" i="53"/>
  <c r="D9" i="57" s="1"/>
  <c r="E79" i="53"/>
  <c r="E76"/>
  <c r="E71"/>
  <c r="E90" s="1"/>
  <c r="E67"/>
  <c r="E59"/>
  <c r="D40" i="57" s="1"/>
  <c r="E46" i="53"/>
  <c r="D39" i="57" s="1"/>
  <c r="E26" i="53"/>
  <c r="D8" i="57" s="1"/>
  <c r="E12" i="53"/>
  <c r="D7" i="57" s="1"/>
  <c r="E125" i="53"/>
  <c r="E114"/>
  <c r="E107"/>
  <c r="E113" s="1"/>
  <c r="E140" s="1"/>
  <c r="E97"/>
  <c r="H11" i="57"/>
  <c r="H37"/>
  <c r="E52" i="53"/>
  <c r="D10" i="57" s="1"/>
  <c r="E5" i="53"/>
  <c r="D6" i="57" s="1"/>
  <c r="F79" i="53"/>
  <c r="E23" i="57" s="1"/>
  <c r="F71" i="53"/>
  <c r="F52"/>
  <c r="E10" i="57" s="1"/>
  <c r="F34" i="53"/>
  <c r="E9" i="57" s="1"/>
  <c r="F19" i="53"/>
  <c r="E37" i="57" s="1"/>
  <c r="F5" i="53"/>
  <c r="E6" i="57" s="1"/>
  <c r="F125" i="53"/>
  <c r="F139" s="1"/>
  <c r="F107"/>
  <c r="F97"/>
  <c r="I11" i="57"/>
  <c r="I37"/>
  <c r="D90" i="4"/>
  <c r="H113"/>
  <c r="I97" i="54"/>
  <c r="H139" i="4"/>
  <c r="I139" i="54" s="1"/>
  <c r="I126"/>
  <c r="I114"/>
  <c r="I98"/>
  <c r="I78"/>
  <c r="G5" i="4"/>
  <c r="D66"/>
  <c r="G19"/>
  <c r="F19" s="1"/>
  <c r="G76"/>
  <c r="F76" s="1"/>
  <c r="D107"/>
  <c r="D113" s="1"/>
  <c r="F114"/>
  <c r="I21" i="54"/>
  <c r="H90" i="4"/>
  <c r="H118"/>
  <c r="I118" i="54" s="1"/>
  <c r="H131" i="4"/>
  <c r="I131" i="54" s="1"/>
  <c r="I67"/>
  <c r="H5" i="4"/>
  <c r="G12"/>
  <c r="F12" s="1"/>
  <c r="G67"/>
  <c r="G71"/>
  <c r="F71" s="1"/>
  <c r="G79"/>
  <c r="F79" s="1"/>
  <c r="G83"/>
  <c r="F83" s="1"/>
  <c r="F113" i="53"/>
  <c r="F90"/>
  <c r="D91" i="4"/>
  <c r="D144"/>
  <c r="D140"/>
  <c r="F139"/>
  <c r="D145"/>
  <c r="G107"/>
  <c r="F107" s="1"/>
  <c r="F66" i="53" l="1"/>
  <c r="F91" s="1"/>
  <c r="F140"/>
  <c r="E66"/>
  <c r="E91" s="1"/>
  <c r="H145" i="4"/>
  <c r="I145" i="54" s="1"/>
  <c r="I90"/>
  <c r="F67" i="4"/>
  <c r="G90"/>
  <c r="H140"/>
  <c r="I113" i="54"/>
  <c r="H66" i="4"/>
  <c r="I5" i="54"/>
  <c r="G66" i="4"/>
  <c r="F5"/>
  <c r="G113"/>
  <c r="D147"/>
  <c r="I66" i="54" l="1"/>
  <c r="H144" i="4"/>
  <c r="I144" i="54" s="1"/>
  <c r="H91" i="4"/>
  <c r="I91" i="54" s="1"/>
  <c r="F90" i="4"/>
  <c r="G145"/>
  <c r="F66"/>
  <c r="G91"/>
  <c r="F91" s="1"/>
  <c r="I140" i="54"/>
  <c r="G140" i="4"/>
  <c r="F113"/>
  <c r="G144"/>
  <c r="G147" l="1"/>
  <c r="F140"/>
  <c r="K6" i="54" l="1"/>
  <c r="O12" i="55"/>
  <c r="P12"/>
  <c r="Q12"/>
  <c r="R12"/>
  <c r="S12"/>
  <c r="T12"/>
  <c r="U12"/>
  <c r="V12"/>
  <c r="W12"/>
  <c r="X12"/>
  <c r="N66" l="1"/>
  <c r="N12"/>
  <c r="J145"/>
  <c r="L143"/>
  <c r="K143"/>
  <c r="J143"/>
  <c r="L142"/>
  <c r="K142"/>
  <c r="J142"/>
  <c r="L141"/>
  <c r="K141"/>
  <c r="J141"/>
  <c r="J139"/>
  <c r="L138"/>
  <c r="K138"/>
  <c r="J138"/>
  <c r="L137"/>
  <c r="K137"/>
  <c r="J137"/>
  <c r="L136"/>
  <c r="K136"/>
  <c r="J136"/>
  <c r="L135"/>
  <c r="K135"/>
  <c r="J135"/>
  <c r="L134"/>
  <c r="K134"/>
  <c r="J134"/>
  <c r="L133"/>
  <c r="K133"/>
  <c r="J133"/>
  <c r="L132"/>
  <c r="K132"/>
  <c r="J132"/>
  <c r="L131"/>
  <c r="K131"/>
  <c r="J131"/>
  <c r="L130"/>
  <c r="K130"/>
  <c r="J130"/>
  <c r="L129"/>
  <c r="K129"/>
  <c r="J129"/>
  <c r="L128"/>
  <c r="K128"/>
  <c r="J128"/>
  <c r="L127"/>
  <c r="K127"/>
  <c r="J127"/>
  <c r="L126"/>
  <c r="K126"/>
  <c r="J126"/>
  <c r="L125"/>
  <c r="K125"/>
  <c r="J125"/>
  <c r="L124"/>
  <c r="K124"/>
  <c r="J124"/>
  <c r="L123"/>
  <c r="K123"/>
  <c r="J123"/>
  <c r="L122"/>
  <c r="K122"/>
  <c r="J122"/>
  <c r="L121"/>
  <c r="K121"/>
  <c r="J121"/>
  <c r="L120"/>
  <c r="K120"/>
  <c r="J120"/>
  <c r="L119"/>
  <c r="K119"/>
  <c r="J119"/>
  <c r="L118"/>
  <c r="K118"/>
  <c r="J118"/>
  <c r="L117"/>
  <c r="K117"/>
  <c r="J117"/>
  <c r="L116"/>
  <c r="K116"/>
  <c r="J116"/>
  <c r="L115"/>
  <c r="K115"/>
  <c r="J115"/>
  <c r="J114"/>
  <c r="L112"/>
  <c r="K112"/>
  <c r="J112"/>
  <c r="L111"/>
  <c r="K111"/>
  <c r="J111"/>
  <c r="L110"/>
  <c r="K110"/>
  <c r="J110"/>
  <c r="L109"/>
  <c r="K109"/>
  <c r="J109"/>
  <c r="L108"/>
  <c r="K108"/>
  <c r="J108"/>
  <c r="L106"/>
  <c r="K106"/>
  <c r="J106"/>
  <c r="L105"/>
  <c r="K105"/>
  <c r="J105"/>
  <c r="L104"/>
  <c r="K104"/>
  <c r="J104"/>
  <c r="J103"/>
  <c r="L102"/>
  <c r="K102"/>
  <c r="J102"/>
  <c r="L101"/>
  <c r="K101"/>
  <c r="J101"/>
  <c r="L100"/>
  <c r="K100"/>
  <c r="J100"/>
  <c r="L99"/>
  <c r="K99"/>
  <c r="J99"/>
  <c r="L98"/>
  <c r="K98"/>
  <c r="J98"/>
  <c r="J97"/>
  <c r="L96"/>
  <c r="K96"/>
  <c r="J96"/>
  <c r="L95"/>
  <c r="K95"/>
  <c r="J95"/>
  <c r="L94"/>
  <c r="K94"/>
  <c r="J94"/>
  <c r="L93"/>
  <c r="K93"/>
  <c r="J93"/>
  <c r="L92"/>
  <c r="K92"/>
  <c r="J92"/>
  <c r="K90"/>
  <c r="J90"/>
  <c r="L89"/>
  <c r="K89"/>
  <c r="J89"/>
  <c r="L88"/>
  <c r="K88"/>
  <c r="J88"/>
  <c r="L87"/>
  <c r="K87"/>
  <c r="J87"/>
  <c r="L86"/>
  <c r="K86"/>
  <c r="J86"/>
  <c r="L85"/>
  <c r="K85"/>
  <c r="J85"/>
  <c r="L84"/>
  <c r="K84"/>
  <c r="J84"/>
  <c r="L83"/>
  <c r="K83"/>
  <c r="J83"/>
  <c r="L82"/>
  <c r="K82"/>
  <c r="J82"/>
  <c r="L81"/>
  <c r="K81"/>
  <c r="J81"/>
  <c r="L80"/>
  <c r="K80"/>
  <c r="J80"/>
  <c r="L79"/>
  <c r="K79"/>
  <c r="J79"/>
  <c r="L78"/>
  <c r="K78"/>
  <c r="J78"/>
  <c r="L77"/>
  <c r="K77"/>
  <c r="J77"/>
  <c r="K76"/>
  <c r="J76"/>
  <c r="L75"/>
  <c r="K75"/>
  <c r="J75"/>
  <c r="L74"/>
  <c r="K74"/>
  <c r="J74"/>
  <c r="L73"/>
  <c r="K73"/>
  <c r="J73"/>
  <c r="L72"/>
  <c r="K72"/>
  <c r="J72"/>
  <c r="L71"/>
  <c r="K71"/>
  <c r="J71"/>
  <c r="L70"/>
  <c r="K70"/>
  <c r="J70"/>
  <c r="L69"/>
  <c r="K69"/>
  <c r="J69"/>
  <c r="L68"/>
  <c r="K68"/>
  <c r="J68"/>
  <c r="K67"/>
  <c r="J67"/>
  <c r="L65"/>
  <c r="K65"/>
  <c r="J65"/>
  <c r="L64"/>
  <c r="K64"/>
  <c r="J64"/>
  <c r="L63"/>
  <c r="K63"/>
  <c r="J63"/>
  <c r="L62"/>
  <c r="K62"/>
  <c r="J62"/>
  <c r="L61"/>
  <c r="K61"/>
  <c r="J61"/>
  <c r="L60"/>
  <c r="K60"/>
  <c r="J60"/>
  <c r="K59"/>
  <c r="J59"/>
  <c r="L58"/>
  <c r="K58"/>
  <c r="J58"/>
  <c r="L57"/>
  <c r="K57"/>
  <c r="J57"/>
  <c r="L56"/>
  <c r="K56"/>
  <c r="J56"/>
  <c r="L55"/>
  <c r="K55"/>
  <c r="J55"/>
  <c r="L54"/>
  <c r="K54"/>
  <c r="J54"/>
  <c r="L53"/>
  <c r="K53"/>
  <c r="J53"/>
  <c r="J52"/>
  <c r="L51"/>
  <c r="K51"/>
  <c r="J51"/>
  <c r="L50"/>
  <c r="K50"/>
  <c r="J50"/>
  <c r="L49"/>
  <c r="K49"/>
  <c r="J49"/>
  <c r="L48"/>
  <c r="K48"/>
  <c r="J48"/>
  <c r="L47"/>
  <c r="K47"/>
  <c r="J47"/>
  <c r="L45"/>
  <c r="K45"/>
  <c r="J45"/>
  <c r="L44"/>
  <c r="K44"/>
  <c r="J44"/>
  <c r="L43"/>
  <c r="K43"/>
  <c r="J43"/>
  <c r="L42"/>
  <c r="K42"/>
  <c r="J42"/>
  <c r="L41"/>
  <c r="K41"/>
  <c r="J41"/>
  <c r="L40"/>
  <c r="K40"/>
  <c r="J40"/>
  <c r="L39"/>
  <c r="K39"/>
  <c r="J39"/>
  <c r="L38"/>
  <c r="K38"/>
  <c r="J38"/>
  <c r="L37"/>
  <c r="K37"/>
  <c r="J37"/>
  <c r="L36"/>
  <c r="K36"/>
  <c r="J36"/>
  <c r="L35"/>
  <c r="K35"/>
  <c r="J35"/>
  <c r="J34"/>
  <c r="L33"/>
  <c r="K33"/>
  <c r="J33"/>
  <c r="L32"/>
  <c r="K32"/>
  <c r="J32"/>
  <c r="L31"/>
  <c r="K31"/>
  <c r="J31"/>
  <c r="L30"/>
  <c r="K30"/>
  <c r="J30"/>
  <c r="L29"/>
  <c r="K29"/>
  <c r="J29"/>
  <c r="L28"/>
  <c r="K28"/>
  <c r="J28"/>
  <c r="L27"/>
  <c r="K27"/>
  <c r="J27"/>
  <c r="L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J19"/>
  <c r="L18"/>
  <c r="K18"/>
  <c r="J18"/>
  <c r="L17"/>
  <c r="K17"/>
  <c r="J17"/>
  <c r="L16"/>
  <c r="K16"/>
  <c r="J16"/>
  <c r="L15"/>
  <c r="K15"/>
  <c r="J15"/>
  <c r="L14"/>
  <c r="K14"/>
  <c r="J14"/>
  <c r="L13"/>
  <c r="K13"/>
  <c r="J13"/>
  <c r="J12"/>
  <c r="L11"/>
  <c r="K11"/>
  <c r="J11"/>
  <c r="L10"/>
  <c r="K10"/>
  <c r="J10"/>
  <c r="L9"/>
  <c r="K9"/>
  <c r="J9"/>
  <c r="L8"/>
  <c r="K8"/>
  <c r="J8"/>
  <c r="L7"/>
  <c r="K7"/>
  <c r="J7"/>
  <c r="L6"/>
  <c r="K6"/>
  <c r="J6"/>
  <c r="J5"/>
  <c r="J46"/>
  <c r="F114" i="56"/>
  <c r="F97"/>
  <c r="F113" s="1"/>
  <c r="F140" s="1"/>
  <c r="F67"/>
  <c r="F90" s="1"/>
  <c r="G145" s="1"/>
  <c r="F26"/>
  <c r="G26" s="1"/>
  <c r="F12"/>
  <c r="F5"/>
  <c r="G102"/>
  <c r="G100"/>
  <c r="G99"/>
  <c r="G98"/>
  <c r="G29"/>
  <c r="G17"/>
  <c r="G10"/>
  <c r="G6"/>
  <c r="G5"/>
  <c r="G98" i="55"/>
  <c r="G115"/>
  <c r="G110"/>
  <c r="G108"/>
  <c r="G102"/>
  <c r="G101"/>
  <c r="G100"/>
  <c r="G99"/>
  <c r="G77"/>
  <c r="G68"/>
  <c r="G57"/>
  <c r="G48"/>
  <c r="G42"/>
  <c r="G40"/>
  <c r="G38"/>
  <c r="G36"/>
  <c r="G35"/>
  <c r="G24"/>
  <c r="G20"/>
  <c r="G17"/>
  <c r="G140" i="54"/>
  <c r="G139"/>
  <c r="G127"/>
  <c r="G125"/>
  <c r="G113"/>
  <c r="G110"/>
  <c r="G108"/>
  <c r="G107"/>
  <c r="G102"/>
  <c r="G101"/>
  <c r="G100"/>
  <c r="G99"/>
  <c r="G98"/>
  <c r="G97"/>
  <c r="G91"/>
  <c r="G90"/>
  <c r="G145" s="1"/>
  <c r="G80"/>
  <c r="G79"/>
  <c r="G77"/>
  <c r="G76"/>
  <c r="G66"/>
  <c r="G144" s="1"/>
  <c r="G57"/>
  <c r="G52"/>
  <c r="G45"/>
  <c r="G44"/>
  <c r="G42"/>
  <c r="G41"/>
  <c r="G40"/>
  <c r="G39"/>
  <c r="G38"/>
  <c r="G37"/>
  <c r="G36"/>
  <c r="G35"/>
  <c r="G34"/>
  <c r="G33"/>
  <c r="G32"/>
  <c r="G31"/>
  <c r="G27"/>
  <c r="G26"/>
  <c r="G20"/>
  <c r="G19"/>
  <c r="G17"/>
  <c r="G16"/>
  <c r="G12"/>
  <c r="G11"/>
  <c r="G10"/>
  <c r="G9"/>
  <c r="G8"/>
  <c r="G7"/>
  <c r="G6"/>
  <c r="G5"/>
  <c r="F66" i="56" l="1"/>
  <c r="F91" s="1"/>
  <c r="K176" i="78" l="1"/>
  <c r="J176"/>
  <c r="H176"/>
  <c r="G176"/>
  <c r="F176"/>
  <c r="K175"/>
  <c r="J175"/>
  <c r="K172"/>
  <c r="J172"/>
  <c r="H172"/>
  <c r="K171"/>
  <c r="J171"/>
  <c r="G159" l="1"/>
  <c r="H159"/>
  <c r="J228" i="79" l="1"/>
  <c r="J227"/>
  <c r="H225"/>
  <c r="J198"/>
  <c r="J196"/>
  <c r="J193"/>
  <c r="J192" l="1"/>
  <c r="J191"/>
  <c r="H283"/>
  <c r="H279"/>
  <c r="H274"/>
  <c r="H270"/>
  <c r="H262"/>
  <c r="H255"/>
  <c r="H189"/>
  <c r="H164"/>
  <c r="H137"/>
  <c r="H134"/>
  <c r="H131"/>
  <c r="H119"/>
  <c r="H114"/>
  <c r="K95" s="1"/>
  <c r="H107"/>
  <c r="H101"/>
  <c r="H95"/>
  <c r="H89"/>
  <c r="H76"/>
  <c r="H63"/>
  <c r="H50"/>
  <c r="H37"/>
  <c r="H24"/>
  <c r="H181" i="78"/>
  <c r="H169"/>
  <c r="H150"/>
  <c r="H131"/>
  <c r="H105"/>
  <c r="H97"/>
  <c r="H92"/>
  <c r="H89"/>
  <c r="H76"/>
  <c r="H72"/>
  <c r="H62"/>
  <c r="H52"/>
  <c r="H42"/>
  <c r="H32"/>
  <c r="H22"/>
  <c r="H93" l="1"/>
  <c r="H183" s="1"/>
  <c r="H73"/>
  <c r="H90" i="79"/>
  <c r="H285" s="1"/>
  <c r="H287" s="1"/>
  <c r="C35" i="81"/>
  <c r="C29"/>
  <c r="C22"/>
  <c r="C14"/>
  <c r="C20" s="1"/>
  <c r="C10"/>
  <c r="C5"/>
  <c r="D36" i="92"/>
  <c r="C36"/>
  <c r="M395" i="91"/>
  <c r="L395"/>
  <c r="K395"/>
  <c r="K387"/>
  <c r="J387"/>
  <c r="G387"/>
  <c r="F387"/>
  <c r="E387"/>
  <c r="D387"/>
  <c r="C387"/>
  <c r="B387"/>
  <c r="M386"/>
  <c r="L386"/>
  <c r="M385"/>
  <c r="L385"/>
  <c r="M384"/>
  <c r="L384"/>
  <c r="L383"/>
  <c r="M383" s="1"/>
  <c r="M382"/>
  <c r="L382"/>
  <c r="L381"/>
  <c r="I387"/>
  <c r="H387"/>
  <c r="K378"/>
  <c r="J378"/>
  <c r="G378"/>
  <c r="F378"/>
  <c r="E378"/>
  <c r="D378"/>
  <c r="C378"/>
  <c r="B378"/>
  <c r="M377"/>
  <c r="L377"/>
  <c r="M376"/>
  <c r="L376"/>
  <c r="M375"/>
  <c r="L375"/>
  <c r="M374"/>
  <c r="L374"/>
  <c r="L373"/>
  <c r="M373" s="1"/>
  <c r="I378"/>
  <c r="H378"/>
  <c r="M372"/>
  <c r="L372"/>
  <c r="M371"/>
  <c r="L371"/>
  <c r="M369"/>
  <c r="K369"/>
  <c r="J369"/>
  <c r="M365"/>
  <c r="L391" s="1"/>
  <c r="M362"/>
  <c r="L362"/>
  <c r="K362"/>
  <c r="K354"/>
  <c r="J354"/>
  <c r="G354"/>
  <c r="F354"/>
  <c r="E354"/>
  <c r="D354"/>
  <c r="C354"/>
  <c r="B354"/>
  <c r="M353"/>
  <c r="L353"/>
  <c r="M352"/>
  <c r="L352"/>
  <c r="M351"/>
  <c r="L351"/>
  <c r="M350"/>
  <c r="L350"/>
  <c r="L349"/>
  <c r="M349" s="1"/>
  <c r="I354"/>
  <c r="H354"/>
  <c r="M348"/>
  <c r="L348"/>
  <c r="K345"/>
  <c r="J345"/>
  <c r="G345"/>
  <c r="F345"/>
  <c r="E345"/>
  <c r="D345"/>
  <c r="C345"/>
  <c r="B345"/>
  <c r="M344"/>
  <c r="L344"/>
  <c r="M343"/>
  <c r="L343"/>
  <c r="M342"/>
  <c r="L342"/>
  <c r="M341"/>
  <c r="L341"/>
  <c r="L340"/>
  <c r="M340" s="1"/>
  <c r="I345"/>
  <c r="H345"/>
  <c r="M339"/>
  <c r="L339"/>
  <c r="M338"/>
  <c r="L338"/>
  <c r="M336"/>
  <c r="K336"/>
  <c r="J336"/>
  <c r="M332"/>
  <c r="L358" s="1"/>
  <c r="M329"/>
  <c r="L329"/>
  <c r="K329"/>
  <c r="K321"/>
  <c r="J321"/>
  <c r="I321"/>
  <c r="H321"/>
  <c r="G321"/>
  <c r="F321"/>
  <c r="E321"/>
  <c r="D321"/>
  <c r="O321" s="1"/>
  <c r="C321"/>
  <c r="B321"/>
  <c r="M320"/>
  <c r="L320"/>
  <c r="M319"/>
  <c r="L319"/>
  <c r="M318"/>
  <c r="L318"/>
  <c r="M317"/>
  <c r="L317"/>
  <c r="L316"/>
  <c r="M316" s="1"/>
  <c r="L315"/>
  <c r="M315" s="1"/>
  <c r="K312"/>
  <c r="J312"/>
  <c r="I312"/>
  <c r="H312"/>
  <c r="G312"/>
  <c r="F312"/>
  <c r="E312"/>
  <c r="D312"/>
  <c r="C312"/>
  <c r="B312"/>
  <c r="M311"/>
  <c r="L311"/>
  <c r="M310"/>
  <c r="L310"/>
  <c r="M309"/>
  <c r="L309"/>
  <c r="M308"/>
  <c r="L308"/>
  <c r="L307"/>
  <c r="M307" s="1"/>
  <c r="M306"/>
  <c r="L306"/>
  <c r="L305"/>
  <c r="M305" s="1"/>
  <c r="M303"/>
  <c r="K303"/>
  <c r="J303"/>
  <c r="M299"/>
  <c r="L325" s="1"/>
  <c r="M296"/>
  <c r="L296"/>
  <c r="K296"/>
  <c r="K288"/>
  <c r="J288"/>
  <c r="I288"/>
  <c r="H288"/>
  <c r="G288"/>
  <c r="F288"/>
  <c r="E288"/>
  <c r="D288"/>
  <c r="C288"/>
  <c r="B288"/>
  <c r="M287"/>
  <c r="L287"/>
  <c r="M286"/>
  <c r="L286"/>
  <c r="M285"/>
  <c r="L285"/>
  <c r="L284"/>
  <c r="M284" s="1"/>
  <c r="L283"/>
  <c r="M283" s="1"/>
  <c r="M282"/>
  <c r="L282"/>
  <c r="K279"/>
  <c r="J279"/>
  <c r="I279"/>
  <c r="H279"/>
  <c r="G279"/>
  <c r="F279"/>
  <c r="E279"/>
  <c r="D279"/>
  <c r="C279"/>
  <c r="B279"/>
  <c r="M278"/>
  <c r="L278"/>
  <c r="M277"/>
  <c r="L277"/>
  <c r="M276"/>
  <c r="L276"/>
  <c r="M275"/>
  <c r="L275"/>
  <c r="L274"/>
  <c r="M274" s="1"/>
  <c r="M273"/>
  <c r="L273"/>
  <c r="M272"/>
  <c r="L272"/>
  <c r="L279" s="1"/>
  <c r="M279" s="1"/>
  <c r="M270"/>
  <c r="K270"/>
  <c r="J270"/>
  <c r="M266"/>
  <c r="L292" s="1"/>
  <c r="M263"/>
  <c r="L263"/>
  <c r="K263"/>
  <c r="K255"/>
  <c r="J255"/>
  <c r="I255"/>
  <c r="H255"/>
  <c r="G255"/>
  <c r="F255"/>
  <c r="E255"/>
  <c r="D255"/>
  <c r="O255" s="1"/>
  <c r="C255"/>
  <c r="B255"/>
  <c r="M254"/>
  <c r="L254"/>
  <c r="M253"/>
  <c r="L253"/>
  <c r="M252"/>
  <c r="L252"/>
  <c r="M251"/>
  <c r="L251"/>
  <c r="L250"/>
  <c r="M250" s="1"/>
  <c r="M249"/>
  <c r="L249"/>
  <c r="K246"/>
  <c r="J246"/>
  <c r="I246"/>
  <c r="H246"/>
  <c r="G246"/>
  <c r="F246"/>
  <c r="E246"/>
  <c r="D246"/>
  <c r="C246"/>
  <c r="B246"/>
  <c r="M245"/>
  <c r="L245"/>
  <c r="M244"/>
  <c r="L244"/>
  <c r="M243"/>
  <c r="L243"/>
  <c r="M242"/>
  <c r="L242"/>
  <c r="L241"/>
  <c r="M241" s="1"/>
  <c r="M240"/>
  <c r="L240"/>
  <c r="M239"/>
  <c r="L239"/>
  <c r="L246" s="1"/>
  <c r="M246" s="1"/>
  <c r="M237"/>
  <c r="K237"/>
  <c r="J237"/>
  <c r="M233"/>
  <c r="L259" s="1"/>
  <c r="M230"/>
  <c r="L230"/>
  <c r="K230"/>
  <c r="K222"/>
  <c r="J222"/>
  <c r="I222"/>
  <c r="H222"/>
  <c r="G222"/>
  <c r="F222"/>
  <c r="E222"/>
  <c r="D222"/>
  <c r="C222"/>
  <c r="M222" s="1"/>
  <c r="B222"/>
  <c r="M221"/>
  <c r="L221"/>
  <c r="M220"/>
  <c r="L220"/>
  <c r="M219"/>
  <c r="L219"/>
  <c r="M218"/>
  <c r="L218"/>
  <c r="M217"/>
  <c r="M216"/>
  <c r="L216"/>
  <c r="K213"/>
  <c r="J213"/>
  <c r="I213"/>
  <c r="H213"/>
  <c r="G213"/>
  <c r="F213"/>
  <c r="E213"/>
  <c r="D213"/>
  <c r="C213"/>
  <c r="B213"/>
  <c r="M212"/>
  <c r="L212"/>
  <c r="M211"/>
  <c r="L211"/>
  <c r="M210"/>
  <c r="L210"/>
  <c r="M209"/>
  <c r="L209"/>
  <c r="L208"/>
  <c r="M208" s="1"/>
  <c r="M207"/>
  <c r="L207"/>
  <c r="M206"/>
  <c r="L206"/>
  <c r="M204"/>
  <c r="K204"/>
  <c r="J204"/>
  <c r="M200"/>
  <c r="L226" s="1"/>
  <c r="M197"/>
  <c r="L197"/>
  <c r="K197"/>
  <c r="K189"/>
  <c r="J189"/>
  <c r="I189"/>
  <c r="H189"/>
  <c r="G189"/>
  <c r="F189"/>
  <c r="E189"/>
  <c r="D189"/>
  <c r="C189"/>
  <c r="B189"/>
  <c r="M188"/>
  <c r="L188"/>
  <c r="M187"/>
  <c r="L187"/>
  <c r="M186"/>
  <c r="L186"/>
  <c r="L185"/>
  <c r="M185" s="1"/>
  <c r="L184"/>
  <c r="M184" s="1"/>
  <c r="M183"/>
  <c r="L183"/>
  <c r="K180"/>
  <c r="J180"/>
  <c r="I180"/>
  <c r="H180"/>
  <c r="G180"/>
  <c r="F180"/>
  <c r="E180"/>
  <c r="D180"/>
  <c r="C180"/>
  <c r="B180"/>
  <c r="M179"/>
  <c r="L179"/>
  <c r="M178"/>
  <c r="L178"/>
  <c r="M177"/>
  <c r="L177"/>
  <c r="M176"/>
  <c r="L176"/>
  <c r="M175"/>
  <c r="L175"/>
  <c r="M174"/>
  <c r="L174"/>
  <c r="M173"/>
  <c r="L173"/>
  <c r="M171"/>
  <c r="K171"/>
  <c r="J171"/>
  <c r="M167"/>
  <c r="L193" s="1"/>
  <c r="M164"/>
  <c r="L164"/>
  <c r="K164"/>
  <c r="K156"/>
  <c r="J156"/>
  <c r="I156"/>
  <c r="H156"/>
  <c r="G156"/>
  <c r="F156"/>
  <c r="E156"/>
  <c r="D156"/>
  <c r="C156"/>
  <c r="B156"/>
  <c r="M155"/>
  <c r="L155"/>
  <c r="L154"/>
  <c r="M154" s="1"/>
  <c r="M153"/>
  <c r="L153"/>
  <c r="L152"/>
  <c r="M152" s="1"/>
  <c r="L151"/>
  <c r="M151" s="1"/>
  <c r="M150"/>
  <c r="L150"/>
  <c r="K147"/>
  <c r="J147"/>
  <c r="I147"/>
  <c r="H147"/>
  <c r="G147"/>
  <c r="F147"/>
  <c r="E147"/>
  <c r="D147"/>
  <c r="L146"/>
  <c r="C146"/>
  <c r="M146" s="1"/>
  <c r="B146"/>
  <c r="L145"/>
  <c r="C145"/>
  <c r="M145" s="1"/>
  <c r="B145"/>
  <c r="L144"/>
  <c r="C144"/>
  <c r="M144" s="1"/>
  <c r="B144"/>
  <c r="L143"/>
  <c r="C143"/>
  <c r="M143" s="1"/>
  <c r="B143"/>
  <c r="L142"/>
  <c r="C142"/>
  <c r="B142"/>
  <c r="L141"/>
  <c r="C141"/>
  <c r="M141" s="1"/>
  <c r="B141"/>
  <c r="L140"/>
  <c r="C140"/>
  <c r="M140" s="1"/>
  <c r="B140"/>
  <c r="M138"/>
  <c r="K138"/>
  <c r="J138"/>
  <c r="M134"/>
  <c r="L160" s="1"/>
  <c r="M131"/>
  <c r="L131"/>
  <c r="K131"/>
  <c r="L127"/>
  <c r="K123"/>
  <c r="J123"/>
  <c r="I123"/>
  <c r="H123"/>
  <c r="G123"/>
  <c r="F123"/>
  <c r="E123"/>
  <c r="P123" s="1"/>
  <c r="D123"/>
  <c r="C123"/>
  <c r="B123"/>
  <c r="M122"/>
  <c r="L122"/>
  <c r="M121"/>
  <c r="L121"/>
  <c r="M120"/>
  <c r="L120"/>
  <c r="L119"/>
  <c r="M119" s="1"/>
  <c r="M118"/>
  <c r="L118"/>
  <c r="M117"/>
  <c r="L117"/>
  <c r="K114"/>
  <c r="J114"/>
  <c r="I114"/>
  <c r="H114"/>
  <c r="G114"/>
  <c r="F114"/>
  <c r="E114"/>
  <c r="D114"/>
  <c r="C114"/>
  <c r="B114"/>
  <c r="M113"/>
  <c r="L113"/>
  <c r="M112"/>
  <c r="L112"/>
  <c r="M111"/>
  <c r="L111"/>
  <c r="M110"/>
  <c r="L110"/>
  <c r="M109"/>
  <c r="L109"/>
  <c r="M108"/>
  <c r="L108"/>
  <c r="M107"/>
  <c r="L107"/>
  <c r="L114" s="1"/>
  <c r="M114" s="1"/>
  <c r="M105"/>
  <c r="K105"/>
  <c r="J105"/>
  <c r="M101"/>
  <c r="M98"/>
  <c r="L98"/>
  <c r="K98"/>
  <c r="K90"/>
  <c r="J90"/>
  <c r="I90"/>
  <c r="H90"/>
  <c r="G90"/>
  <c r="F90"/>
  <c r="E90"/>
  <c r="D90"/>
  <c r="C90"/>
  <c r="B90"/>
  <c r="M89"/>
  <c r="L89"/>
  <c r="M88"/>
  <c r="L88"/>
  <c r="M87"/>
  <c r="L87"/>
  <c r="P86"/>
  <c r="O86"/>
  <c r="M86"/>
  <c r="L86"/>
  <c r="P85"/>
  <c r="P89" s="1"/>
  <c r="O85"/>
  <c r="O89" s="1"/>
  <c r="M85"/>
  <c r="L85"/>
  <c r="M84"/>
  <c r="L84"/>
  <c r="L90" s="1"/>
  <c r="M90" s="1"/>
  <c r="K81"/>
  <c r="J81"/>
  <c r="I81"/>
  <c r="H81"/>
  <c r="G81"/>
  <c r="F81"/>
  <c r="E81"/>
  <c r="D81"/>
  <c r="C81"/>
  <c r="B81"/>
  <c r="M80"/>
  <c r="L80"/>
  <c r="M79"/>
  <c r="L79"/>
  <c r="M78"/>
  <c r="L78"/>
  <c r="M77"/>
  <c r="L77"/>
  <c r="L76"/>
  <c r="M76" s="1"/>
  <c r="M75"/>
  <c r="L75"/>
  <c r="M74"/>
  <c r="L74"/>
  <c r="M72"/>
  <c r="K72"/>
  <c r="J72"/>
  <c r="M68"/>
  <c r="L94" s="1"/>
  <c r="M65"/>
  <c r="L65"/>
  <c r="K65"/>
  <c r="K57"/>
  <c r="J57"/>
  <c r="I57"/>
  <c r="H57"/>
  <c r="G57"/>
  <c r="F57"/>
  <c r="E57"/>
  <c r="D57"/>
  <c r="C57"/>
  <c r="B57"/>
  <c r="P56"/>
  <c r="O56"/>
  <c r="M56"/>
  <c r="L56"/>
  <c r="P55"/>
  <c r="O55"/>
  <c r="M55"/>
  <c r="L55"/>
  <c r="P54"/>
  <c r="O54"/>
  <c r="M54"/>
  <c r="L54"/>
  <c r="P53"/>
  <c r="O53"/>
  <c r="L53"/>
  <c r="M53" s="1"/>
  <c r="P52"/>
  <c r="O52"/>
  <c r="L52"/>
  <c r="M52" s="1"/>
  <c r="M51"/>
  <c r="L51"/>
  <c r="K48"/>
  <c r="J48"/>
  <c r="I48"/>
  <c r="H48"/>
  <c r="G48"/>
  <c r="F48"/>
  <c r="E48"/>
  <c r="D48"/>
  <c r="C48"/>
  <c r="B48"/>
  <c r="M47"/>
  <c r="L47"/>
  <c r="M46"/>
  <c r="L46"/>
  <c r="M45"/>
  <c r="L45"/>
  <c r="M44"/>
  <c r="L44"/>
  <c r="L43"/>
  <c r="M43" s="1"/>
  <c r="M42"/>
  <c r="L42"/>
  <c r="M41"/>
  <c r="L41"/>
  <c r="M39"/>
  <c r="K39"/>
  <c r="J39"/>
  <c r="M35"/>
  <c r="L61" s="1"/>
  <c r="M32"/>
  <c r="L32"/>
  <c r="K32"/>
  <c r="K24"/>
  <c r="J24"/>
  <c r="I24"/>
  <c r="H24"/>
  <c r="G24"/>
  <c r="F24"/>
  <c r="E24"/>
  <c r="D24"/>
  <c r="C24"/>
  <c r="B24"/>
  <c r="M23"/>
  <c r="L23"/>
  <c r="M22"/>
  <c r="L22"/>
  <c r="M21"/>
  <c r="L21"/>
  <c r="P20"/>
  <c r="O20"/>
  <c r="L20"/>
  <c r="M20" s="1"/>
  <c r="P19"/>
  <c r="O19"/>
  <c r="L19"/>
  <c r="M19" s="1"/>
  <c r="P18"/>
  <c r="O18"/>
  <c r="L18"/>
  <c r="M18" s="1"/>
  <c r="K15"/>
  <c r="J15"/>
  <c r="I15"/>
  <c r="H15"/>
  <c r="G15"/>
  <c r="F15"/>
  <c r="E15"/>
  <c r="D15"/>
  <c r="C15"/>
  <c r="B15"/>
  <c r="M14"/>
  <c r="L14"/>
  <c r="M13"/>
  <c r="L13"/>
  <c r="M12"/>
  <c r="L12"/>
  <c r="M11"/>
  <c r="L11"/>
  <c r="L10"/>
  <c r="M10" s="1"/>
  <c r="M9"/>
  <c r="L9"/>
  <c r="M8"/>
  <c r="L8"/>
  <c r="M6"/>
  <c r="K6"/>
  <c r="J6"/>
  <c r="M2"/>
  <c r="L28" s="1"/>
  <c r="D30" i="90"/>
  <c r="C30"/>
  <c r="D9"/>
  <c r="C9"/>
  <c r="E21" i="89"/>
  <c r="D21"/>
  <c r="G19" i="88"/>
  <c r="G18"/>
  <c r="F18"/>
  <c r="F19" s="1"/>
  <c r="E18"/>
  <c r="D18"/>
  <c r="C18"/>
  <c r="H17"/>
  <c r="I17" s="1"/>
  <c r="H16"/>
  <c r="H18" s="1"/>
  <c r="G14"/>
  <c r="F14"/>
  <c r="E14"/>
  <c r="D14"/>
  <c r="D19" s="1"/>
  <c r="C14"/>
  <c r="C19" s="1"/>
  <c r="H13"/>
  <c r="I13" s="1"/>
  <c r="I12"/>
  <c r="H12"/>
  <c r="H11"/>
  <c r="I11" s="1"/>
  <c r="I10"/>
  <c r="H10"/>
  <c r="H9"/>
  <c r="I9" s="1"/>
  <c r="I8"/>
  <c r="H8"/>
  <c r="H7"/>
  <c r="I7" s="1"/>
  <c r="H2"/>
  <c r="J29" i="87"/>
  <c r="I28"/>
  <c r="H28"/>
  <c r="G28"/>
  <c r="F28"/>
  <c r="D28"/>
  <c r="J27"/>
  <c r="I26"/>
  <c r="H26"/>
  <c r="G26"/>
  <c r="F26"/>
  <c r="J26" s="1"/>
  <c r="D26"/>
  <c r="J25"/>
  <c r="I24"/>
  <c r="H24"/>
  <c r="G24"/>
  <c r="F24"/>
  <c r="J24" s="1"/>
  <c r="D24"/>
  <c r="J23"/>
  <c r="J22"/>
  <c r="J19"/>
  <c r="J18"/>
  <c r="J17"/>
  <c r="J16"/>
  <c r="J15"/>
  <c r="J14"/>
  <c r="J13"/>
  <c r="J12"/>
  <c r="J11"/>
  <c r="J10"/>
  <c r="I9"/>
  <c r="H9"/>
  <c r="H30" s="1"/>
  <c r="G9"/>
  <c r="F9"/>
  <c r="E9"/>
  <c r="E30" s="1"/>
  <c r="D9"/>
  <c r="J8"/>
  <c r="J7"/>
  <c r="I6"/>
  <c r="H6"/>
  <c r="G6"/>
  <c r="F6"/>
  <c r="D6"/>
  <c r="D30" s="1"/>
  <c r="D18" i="86"/>
  <c r="D14"/>
  <c r="D9"/>
  <c r="C9"/>
  <c r="C18" i="85"/>
  <c r="C14"/>
  <c r="D63" i="84"/>
  <c r="C63"/>
  <c r="D59"/>
  <c r="C59"/>
  <c r="D54"/>
  <c r="C54"/>
  <c r="D40"/>
  <c r="C40"/>
  <c r="D35"/>
  <c r="C35"/>
  <c r="D34"/>
  <c r="D24"/>
  <c r="C24"/>
  <c r="D14"/>
  <c r="C14"/>
  <c r="D9"/>
  <c r="C9"/>
  <c r="A1"/>
  <c r="C6" i="83"/>
  <c r="C12" s="1"/>
  <c r="E29" i="81"/>
  <c r="D29"/>
  <c r="E22"/>
  <c r="D22"/>
  <c r="E14"/>
  <c r="D14"/>
  <c r="E10"/>
  <c r="D10"/>
  <c r="E5"/>
  <c r="D5"/>
  <c r="D20" s="1"/>
  <c r="K20" i="80"/>
  <c r="K19"/>
  <c r="K17"/>
  <c r="K13"/>
  <c r="K12"/>
  <c r="K10"/>
  <c r="K9"/>
  <c r="K6"/>
  <c r="K5"/>
  <c r="K3"/>
  <c r="K2"/>
  <c r="P321" i="91" l="1"/>
  <c r="L321"/>
  <c r="M321" s="1"/>
  <c r="O24"/>
  <c r="P24"/>
  <c r="P255"/>
  <c r="L222"/>
  <c r="O90"/>
  <c r="P90"/>
  <c r="O123"/>
  <c r="L123"/>
  <c r="M123" s="1"/>
  <c r="O387"/>
  <c r="O378"/>
  <c r="L378"/>
  <c r="P288"/>
  <c r="L288"/>
  <c r="M288" s="1"/>
  <c r="O288"/>
  <c r="B147"/>
  <c r="L147"/>
  <c r="M142"/>
  <c r="L156"/>
  <c r="M156" s="1"/>
  <c r="P156"/>
  <c r="O156"/>
  <c r="L345"/>
  <c r="L354"/>
  <c r="M354" s="1"/>
  <c r="M345"/>
  <c r="L189"/>
  <c r="M189" s="1"/>
  <c r="P189"/>
  <c r="O189"/>
  <c r="L48"/>
  <c r="M48" s="1"/>
  <c r="L57"/>
  <c r="M57" s="1"/>
  <c r="O57"/>
  <c r="P57"/>
  <c r="C8" i="84"/>
  <c r="C34"/>
  <c r="D8"/>
  <c r="D51" s="1"/>
  <c r="D68" s="1"/>
  <c r="I14" i="88"/>
  <c r="N12" i="87"/>
  <c r="G30"/>
  <c r="I30"/>
  <c r="H186" i="78"/>
  <c r="K7" i="80"/>
  <c r="K14"/>
  <c r="E35" i="81"/>
  <c r="E20"/>
  <c r="K11" i="80"/>
  <c r="M381" i="91"/>
  <c r="L387"/>
  <c r="M387" s="1"/>
  <c r="L24"/>
  <c r="M24" s="1"/>
  <c r="D35" i="81"/>
  <c r="D38" i="86"/>
  <c r="F30" i="87"/>
  <c r="J6"/>
  <c r="H14" i="88"/>
  <c r="H19" s="1"/>
  <c r="L15" i="91"/>
  <c r="M15" s="1"/>
  <c r="L81"/>
  <c r="M81" s="1"/>
  <c r="L213"/>
  <c r="M213" s="1"/>
  <c r="L255"/>
  <c r="M255" s="1"/>
  <c r="M378"/>
  <c r="P378"/>
  <c r="J28" i="87"/>
  <c r="K4" i="80"/>
  <c r="K8" s="1"/>
  <c r="K18" s="1"/>
  <c r="C21" i="85"/>
  <c r="J9" i="87"/>
  <c r="E19" i="88"/>
  <c r="C147" i="91"/>
  <c r="L180"/>
  <c r="M180" s="1"/>
  <c r="L312"/>
  <c r="M312" s="1"/>
  <c r="P387"/>
  <c r="I16" i="88"/>
  <c r="I18" s="1"/>
  <c r="M147" i="91" l="1"/>
  <c r="C51" i="84"/>
  <c r="C68" s="1"/>
  <c r="I19" i="88"/>
  <c r="K15" i="80"/>
  <c r="K16" s="1"/>
  <c r="J30" i="87"/>
  <c r="E76" i="54" l="1"/>
  <c r="E90" s="1"/>
  <c r="K21"/>
  <c r="L21"/>
  <c r="M21"/>
  <c r="N21"/>
  <c r="O21"/>
  <c r="K22"/>
  <c r="L22"/>
  <c r="M22"/>
  <c r="N22"/>
  <c r="O22"/>
  <c r="K23"/>
  <c r="L23"/>
  <c r="M23"/>
  <c r="N23"/>
  <c r="O23"/>
  <c r="K24"/>
  <c r="L24"/>
  <c r="M24"/>
  <c r="N24"/>
  <c r="O24"/>
  <c r="L20"/>
  <c r="M20"/>
  <c r="N20"/>
  <c r="O20"/>
  <c r="K14"/>
  <c r="L14"/>
  <c r="M14"/>
  <c r="N14"/>
  <c r="O14"/>
  <c r="K15"/>
  <c r="L15"/>
  <c r="M15"/>
  <c r="N15"/>
  <c r="O15"/>
  <c r="K16"/>
  <c r="L16"/>
  <c r="M16"/>
  <c r="N16"/>
  <c r="O16"/>
  <c r="L13"/>
  <c r="M13"/>
  <c r="N13"/>
  <c r="O13"/>
  <c r="K20"/>
  <c r="E5"/>
  <c r="E12"/>
  <c r="E19"/>
  <c r="E26"/>
  <c r="E66" s="1"/>
  <c r="E91" s="1"/>
  <c r="E34"/>
  <c r="E139"/>
  <c r="K104"/>
  <c r="E107"/>
  <c r="E103"/>
  <c r="E97"/>
  <c r="E113" s="1"/>
  <c r="E140" s="1"/>
  <c r="E46" i="55"/>
  <c r="G46"/>
  <c r="E67"/>
  <c r="E90" s="1"/>
  <c r="E34"/>
  <c r="E52"/>
  <c r="E26"/>
  <c r="E19"/>
  <c r="E12"/>
  <c r="E5"/>
  <c r="E97"/>
  <c r="E103"/>
  <c r="E107"/>
  <c r="E114"/>
  <c r="E139" s="1"/>
  <c r="E5" i="56"/>
  <c r="E12"/>
  <c r="G12" s="1"/>
  <c r="E26"/>
  <c r="E67"/>
  <c r="E90" s="1"/>
  <c r="E114"/>
  <c r="E97"/>
  <c r="G169" i="78"/>
  <c r="F169"/>
  <c r="E66" i="55" l="1"/>
  <c r="E91"/>
  <c r="E113" i="56"/>
  <c r="G97"/>
  <c r="E113" i="55"/>
  <c r="E140" s="1"/>
  <c r="E142" s="1"/>
  <c r="E66" i="56"/>
  <c r="J251" i="79"/>
  <c r="J247"/>
  <c r="J234"/>
  <c r="G181" i="78"/>
  <c r="G150"/>
  <c r="J236" i="79"/>
  <c r="J235"/>
  <c r="G131" i="78"/>
  <c r="G97"/>
  <c r="G105"/>
  <c r="G92"/>
  <c r="G89"/>
  <c r="G76"/>
  <c r="G72"/>
  <c r="G62"/>
  <c r="G52"/>
  <c r="G42"/>
  <c r="G32"/>
  <c r="G22"/>
  <c r="G279" i="79"/>
  <c r="G283"/>
  <c r="G274"/>
  <c r="G270"/>
  <c r="G225"/>
  <c r="G164"/>
  <c r="G137"/>
  <c r="G134"/>
  <c r="G131"/>
  <c r="G119"/>
  <c r="G114"/>
  <c r="G107"/>
  <c r="G101"/>
  <c r="G95"/>
  <c r="G89"/>
  <c r="G76"/>
  <c r="G63"/>
  <c r="G50"/>
  <c r="G37"/>
  <c r="G24"/>
  <c r="G255"/>
  <c r="G262"/>
  <c r="F262"/>
  <c r="F270"/>
  <c r="G189"/>
  <c r="E91" i="56" l="1"/>
  <c r="G91" s="1"/>
  <c r="G66"/>
  <c r="E140"/>
  <c r="G140" s="1"/>
  <c r="G113"/>
  <c r="G144" s="1"/>
  <c r="G73" i="78"/>
  <c r="J95" i="79"/>
  <c r="G93" i="78"/>
  <c r="G183" s="1"/>
  <c r="G90" i="79"/>
  <c r="G285" s="1"/>
  <c r="D23" i="57" l="1"/>
  <c r="K27" i="54"/>
  <c r="N103"/>
  <c r="O103"/>
  <c r="L104"/>
  <c r="N104"/>
  <c r="O104"/>
  <c r="P104"/>
  <c r="L105"/>
  <c r="N105"/>
  <c r="O105"/>
  <c r="P105"/>
  <c r="L106"/>
  <c r="N106"/>
  <c r="O106"/>
  <c r="P106"/>
  <c r="K105"/>
  <c r="K106"/>
  <c r="F137" i="79"/>
  <c r="F283"/>
  <c r="F279"/>
  <c r="F274"/>
  <c r="F255"/>
  <c r="F225"/>
  <c r="F189"/>
  <c r="F170"/>
  <c r="F164"/>
  <c r="F134"/>
  <c r="F131"/>
  <c r="F119"/>
  <c r="F114"/>
  <c r="F107"/>
  <c r="F101"/>
  <c r="F95"/>
  <c r="F89"/>
  <c r="F76"/>
  <c r="F63"/>
  <c r="F50"/>
  <c r="F37"/>
  <c r="F24"/>
  <c r="J183" i="78"/>
  <c r="J182"/>
  <c r="K182" s="1"/>
  <c r="J181"/>
  <c r="K181" s="1"/>
  <c r="F181"/>
  <c r="J180"/>
  <c r="K180" s="1"/>
  <c r="J178"/>
  <c r="K178" s="1"/>
  <c r="J177"/>
  <c r="K177" s="1"/>
  <c r="J170"/>
  <c r="K170" s="1"/>
  <c r="J169"/>
  <c r="J168"/>
  <c r="K168" s="1"/>
  <c r="J167"/>
  <c r="K167" s="1"/>
  <c r="J164"/>
  <c r="K164" s="1"/>
  <c r="J163"/>
  <c r="K163" s="1"/>
  <c r="J162"/>
  <c r="K162" s="1"/>
  <c r="J161"/>
  <c r="K161" s="1"/>
  <c r="J160"/>
  <c r="J159"/>
  <c r="F159"/>
  <c r="J158"/>
  <c r="K158" s="1"/>
  <c r="J157"/>
  <c r="J156"/>
  <c r="K156" s="1"/>
  <c r="J155"/>
  <c r="K155" s="1"/>
  <c r="J154"/>
  <c r="K154" s="1"/>
  <c r="J153"/>
  <c r="J152"/>
  <c r="K152" s="1"/>
  <c r="J151"/>
  <c r="K151" s="1"/>
  <c r="J150"/>
  <c r="F150"/>
  <c r="J149"/>
  <c r="K149" s="1"/>
  <c r="J148"/>
  <c r="K148" s="1"/>
  <c r="J144"/>
  <c r="J143"/>
  <c r="K143" s="1"/>
  <c r="J139"/>
  <c r="K139" s="1"/>
  <c r="J138"/>
  <c r="K138" s="1"/>
  <c r="J137"/>
  <c r="J136"/>
  <c r="K136" s="1"/>
  <c r="J135"/>
  <c r="K135" s="1"/>
  <c r="F135"/>
  <c r="J134"/>
  <c r="K134" s="1"/>
  <c r="J133"/>
  <c r="J132"/>
  <c r="J131"/>
  <c r="F131"/>
  <c r="J130"/>
  <c r="K130" s="1"/>
  <c r="J129"/>
  <c r="K129" s="1"/>
  <c r="J127"/>
  <c r="K127" s="1"/>
  <c r="J126"/>
  <c r="K126" s="1"/>
  <c r="J124"/>
  <c r="J123"/>
  <c r="K123" s="1"/>
  <c r="J122"/>
  <c r="J121"/>
  <c r="K121" s="1"/>
  <c r="J120"/>
  <c r="J119"/>
  <c r="K119" s="1"/>
  <c r="J118"/>
  <c r="K118" s="1"/>
  <c r="J117"/>
  <c r="K117" s="1"/>
  <c r="J116"/>
  <c r="J115"/>
  <c r="K115" s="1"/>
  <c r="J114"/>
  <c r="K114" s="1"/>
  <c r="J113"/>
  <c r="K113" s="1"/>
  <c r="J112"/>
  <c r="K112" s="1"/>
  <c r="J111"/>
  <c r="K111" s="1"/>
  <c r="J110"/>
  <c r="K110" s="1"/>
  <c r="J109"/>
  <c r="K109" s="1"/>
  <c r="J108"/>
  <c r="J107"/>
  <c r="K107" s="1"/>
  <c r="J106"/>
  <c r="J105"/>
  <c r="K105" s="1"/>
  <c r="F105"/>
  <c r="J104"/>
  <c r="K104" s="1"/>
  <c r="J103"/>
  <c r="K103" s="1"/>
  <c r="J102"/>
  <c r="K102" s="1"/>
  <c r="J101"/>
  <c r="J100"/>
  <c r="K100" s="1"/>
  <c r="J99"/>
  <c r="K99" s="1"/>
  <c r="J98"/>
  <c r="K98" s="1"/>
  <c r="J97"/>
  <c r="K97" s="1"/>
  <c r="F97"/>
  <c r="J96"/>
  <c r="K96" s="1"/>
  <c r="J95"/>
  <c r="K95" s="1"/>
  <c r="J94"/>
  <c r="K94" s="1"/>
  <c r="J93"/>
  <c r="J92"/>
  <c r="F92"/>
  <c r="J91"/>
  <c r="K91" s="1"/>
  <c r="J90"/>
  <c r="K90" s="1"/>
  <c r="J89"/>
  <c r="K89" s="1"/>
  <c r="F89"/>
  <c r="J88"/>
  <c r="K88" s="1"/>
  <c r="J85"/>
  <c r="K85" s="1"/>
  <c r="J83"/>
  <c r="K83" s="1"/>
  <c r="J82"/>
  <c r="K82" s="1"/>
  <c r="J81"/>
  <c r="K81" s="1"/>
  <c r="J80"/>
  <c r="K80" s="1"/>
  <c r="J79"/>
  <c r="J78"/>
  <c r="K78" s="1"/>
  <c r="J77"/>
  <c r="K77" s="1"/>
  <c r="J76"/>
  <c r="K76" s="1"/>
  <c r="F76"/>
  <c r="J75"/>
  <c r="K75" s="1"/>
  <c r="J74"/>
  <c r="K74" s="1"/>
  <c r="J73"/>
  <c r="J72"/>
  <c r="K72" s="1"/>
  <c r="F72"/>
  <c r="J71"/>
  <c r="K71" s="1"/>
  <c r="J70"/>
  <c r="K70" s="1"/>
  <c r="J69"/>
  <c r="J68"/>
  <c r="K68" s="1"/>
  <c r="J67"/>
  <c r="K67" s="1"/>
  <c r="J66"/>
  <c r="K66" s="1"/>
  <c r="J65"/>
  <c r="J64"/>
  <c r="K64" s="1"/>
  <c r="J63"/>
  <c r="K63" s="1"/>
  <c r="J62"/>
  <c r="F62"/>
  <c r="J61"/>
  <c r="K61" s="1"/>
  <c r="J60"/>
  <c r="K60" s="1"/>
  <c r="J59"/>
  <c r="K59" s="1"/>
  <c r="J58"/>
  <c r="K58" s="1"/>
  <c r="J57"/>
  <c r="J56"/>
  <c r="K56" s="1"/>
  <c r="J55"/>
  <c r="K55" s="1"/>
  <c r="J54"/>
  <c r="K54" s="1"/>
  <c r="J53"/>
  <c r="J52"/>
  <c r="F52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F42"/>
  <c r="J41"/>
  <c r="K41" s="1"/>
  <c r="J40"/>
  <c r="J39"/>
  <c r="K39" s="1"/>
  <c r="J38"/>
  <c r="K38" s="1"/>
  <c r="J37"/>
  <c r="K37" s="1"/>
  <c r="J36"/>
  <c r="J35"/>
  <c r="K35" s="1"/>
  <c r="J34"/>
  <c r="K34" s="1"/>
  <c r="J33"/>
  <c r="K33" s="1"/>
  <c r="J32"/>
  <c r="F32"/>
  <c r="J31"/>
  <c r="K31" s="1"/>
  <c r="J30"/>
  <c r="K30" s="1"/>
  <c r="J29"/>
  <c r="K29" s="1"/>
  <c r="J28"/>
  <c r="J27"/>
  <c r="K27" s="1"/>
  <c r="J26"/>
  <c r="K26" s="1"/>
  <c r="J25"/>
  <c r="K25" s="1"/>
  <c r="J24"/>
  <c r="J23"/>
  <c r="K23" s="1"/>
  <c r="J22"/>
  <c r="K22" s="1"/>
  <c r="F22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F90" i="79" l="1"/>
  <c r="F285" s="1"/>
  <c r="G287"/>
  <c r="K42" i="78"/>
  <c r="K150"/>
  <c r="F93"/>
  <c r="F183" s="1"/>
  <c r="K131"/>
  <c r="F73"/>
  <c r="K93"/>
  <c r="K28"/>
  <c r="K36"/>
  <c r="K160"/>
  <c r="K32"/>
  <c r="K40"/>
  <c r="K52"/>
  <c r="K24"/>
  <c r="K106"/>
  <c r="K122"/>
  <c r="K92"/>
  <c r="K79"/>
  <c r="K108"/>
  <c r="K124"/>
  <c r="K133"/>
  <c r="K157"/>
  <c r="K159"/>
  <c r="K169"/>
  <c r="K57"/>
  <c r="K73"/>
  <c r="K69"/>
  <c r="K101"/>
  <c r="K120"/>
  <c r="K132"/>
  <c r="K144"/>
  <c r="K53"/>
  <c r="K65"/>
  <c r="K116"/>
  <c r="K137"/>
  <c r="K153"/>
  <c r="K62"/>
  <c r="F186" l="1"/>
  <c r="K183"/>
  <c r="G186"/>
  <c r="F287" i="79" l="1"/>
  <c r="K54" i="54" l="1"/>
  <c r="O54"/>
  <c r="K55"/>
  <c r="O55"/>
  <c r="K56"/>
  <c r="O56"/>
  <c r="K57"/>
  <c r="O57"/>
  <c r="K58"/>
  <c r="O58"/>
  <c r="O53"/>
  <c r="K53"/>
  <c r="I88" i="53"/>
  <c r="I89"/>
  <c r="I92"/>
  <c r="I93"/>
  <c r="I94"/>
  <c r="I95"/>
  <c r="I96"/>
  <c r="I137"/>
  <c r="I138"/>
  <c r="Q17" i="54"/>
  <c r="O77"/>
  <c r="K77"/>
  <c r="K17"/>
  <c r="K18"/>
  <c r="O18"/>
  <c r="K13"/>
  <c r="K36"/>
  <c r="K37"/>
  <c r="O37"/>
  <c r="K38"/>
  <c r="O38"/>
  <c r="K39"/>
  <c r="K40"/>
  <c r="O40"/>
  <c r="K41"/>
  <c r="O41"/>
  <c r="K42"/>
  <c r="O42"/>
  <c r="K43"/>
  <c r="O43"/>
  <c r="K44"/>
  <c r="O44"/>
  <c r="K45"/>
  <c r="O45"/>
  <c r="O35"/>
  <c r="K35"/>
  <c r="K109"/>
  <c r="O109"/>
  <c r="K110"/>
  <c r="O110"/>
  <c r="K111"/>
  <c r="O111"/>
  <c r="K112"/>
  <c r="O112"/>
  <c r="K108"/>
  <c r="K98"/>
  <c r="K99"/>
  <c r="K100"/>
  <c r="K101"/>
  <c r="O101"/>
  <c r="K102"/>
  <c r="O102"/>
  <c r="L35" l="1"/>
  <c r="N35"/>
  <c r="L36"/>
  <c r="N36"/>
  <c r="O36"/>
  <c r="L37"/>
  <c r="N37"/>
  <c r="L38"/>
  <c r="N38"/>
  <c r="L39"/>
  <c r="N39"/>
  <c r="O39"/>
  <c r="L40"/>
  <c r="N40"/>
  <c r="L41"/>
  <c r="N41"/>
  <c r="L42"/>
  <c r="N42"/>
  <c r="L43"/>
  <c r="N43"/>
  <c r="L44"/>
  <c r="N44"/>
  <c r="L45"/>
  <c r="N45"/>
  <c r="L17"/>
  <c r="N17"/>
  <c r="O17"/>
  <c r="L18"/>
  <c r="N18"/>
  <c r="L53"/>
  <c r="N53"/>
  <c r="L54"/>
  <c r="N54"/>
  <c r="L55"/>
  <c r="N55"/>
  <c r="L56"/>
  <c r="N56"/>
  <c r="L57"/>
  <c r="N57"/>
  <c r="L58"/>
  <c r="N58"/>
  <c r="L77"/>
  <c r="N77"/>
  <c r="L98"/>
  <c r="N98"/>
  <c r="O98"/>
  <c r="L99"/>
  <c r="N99"/>
  <c r="O99"/>
  <c r="L100"/>
  <c r="N100"/>
  <c r="O100"/>
  <c r="L101"/>
  <c r="N101"/>
  <c r="L102"/>
  <c r="N102"/>
  <c r="L108"/>
  <c r="N108"/>
  <c r="O108"/>
  <c r="L109"/>
  <c r="N109"/>
  <c r="L110"/>
  <c r="N110"/>
  <c r="L111"/>
  <c r="N111"/>
  <c r="L112"/>
  <c r="N112"/>
  <c r="M98" l="1"/>
  <c r="M102"/>
  <c r="M99"/>
  <c r="M112"/>
  <c r="M100"/>
  <c r="M109"/>
  <c r="M111"/>
  <c r="M108"/>
  <c r="M101"/>
  <c r="M110"/>
  <c r="M45"/>
  <c r="M38"/>
  <c r="M42"/>
  <c r="M17"/>
  <c r="M56"/>
  <c r="M37"/>
  <c r="M55"/>
  <c r="M35"/>
  <c r="M43"/>
  <c r="M53"/>
  <c r="M41"/>
  <c r="M39"/>
  <c r="M36"/>
  <c r="M40"/>
  <c r="M44"/>
  <c r="M54"/>
  <c r="M77"/>
  <c r="M57"/>
  <c r="G114" i="55" l="1"/>
  <c r="G107"/>
  <c r="L103" i="54"/>
  <c r="G97" i="55"/>
  <c r="G76"/>
  <c r="G67"/>
  <c r="G52"/>
  <c r="G34"/>
  <c r="G19"/>
  <c r="G12"/>
  <c r="G66" l="1"/>
  <c r="G113"/>
  <c r="E145" i="54"/>
  <c r="E148" i="55"/>
  <c r="H48" i="57"/>
  <c r="H61"/>
  <c r="G144" i="55" l="1"/>
  <c r="E148" i="54"/>
  <c r="E144"/>
  <c r="H62" i="57"/>
  <c r="M18" i="54" l="1"/>
  <c r="M58"/>
  <c r="P109" l="1"/>
  <c r="P102"/>
  <c r="P112"/>
  <c r="P101"/>
  <c r="P110"/>
  <c r="P13"/>
  <c r="P56"/>
  <c r="P35"/>
  <c r="P42"/>
  <c r="P14"/>
  <c r="P53"/>
  <c r="P38"/>
  <c r="P43"/>
  <c r="P45"/>
  <c r="P41"/>
  <c r="P37"/>
  <c r="P54"/>
  <c r="P77"/>
  <c r="P55"/>
  <c r="P44"/>
  <c r="P111"/>
  <c r="P15"/>
  <c r="P58"/>
  <c r="P36"/>
  <c r="P17"/>
  <c r="P16"/>
  <c r="P39"/>
  <c r="P108"/>
  <c r="P100"/>
  <c r="P98"/>
  <c r="P99"/>
  <c r="P57"/>
  <c r="P40"/>
  <c r="P18" l="1"/>
  <c r="G98" i="53"/>
  <c r="G99"/>
  <c r="G100"/>
  <c r="G101"/>
  <c r="G102"/>
  <c r="G108"/>
  <c r="G110"/>
  <c r="G115"/>
  <c r="H27" i="57"/>
  <c r="G127" i="53"/>
  <c r="G6"/>
  <c r="G7"/>
  <c r="G8"/>
  <c r="G9"/>
  <c r="G10"/>
  <c r="G11"/>
  <c r="G16"/>
  <c r="G17"/>
  <c r="G20"/>
  <c r="G24"/>
  <c r="G27"/>
  <c r="G29"/>
  <c r="G31"/>
  <c r="G32"/>
  <c r="G33"/>
  <c r="G35"/>
  <c r="G36"/>
  <c r="G37"/>
  <c r="G38"/>
  <c r="G39"/>
  <c r="G40"/>
  <c r="G41"/>
  <c r="G42"/>
  <c r="G44"/>
  <c r="G45"/>
  <c r="G48"/>
  <c r="G57"/>
  <c r="G68"/>
  <c r="G77"/>
  <c r="G80"/>
  <c r="G97" l="1"/>
  <c r="G67"/>
  <c r="G52"/>
  <c r="G34"/>
  <c r="G26"/>
  <c r="G5"/>
  <c r="G125"/>
  <c r="G114"/>
  <c r="G107"/>
  <c r="G79"/>
  <c r="G76"/>
  <c r="G46"/>
  <c r="G19"/>
  <c r="G12"/>
  <c r="H18" i="57"/>
  <c r="G139" i="53" l="1"/>
  <c r="G90"/>
  <c r="D18" i="57"/>
  <c r="D29" s="1"/>
  <c r="G113" i="53"/>
  <c r="G144" s="1"/>
  <c r="D48" i="57"/>
  <c r="G66" i="53"/>
  <c r="H28" i="57"/>
  <c r="H65" s="1"/>
  <c r="G145" i="53" l="1"/>
  <c r="G140"/>
  <c r="H63" i="57"/>
  <c r="H29"/>
  <c r="G91" i="53"/>
  <c r="D63" i="57"/>
  <c r="I85" i="53"/>
  <c r="I69"/>
  <c r="I33"/>
  <c r="G91" i="55" l="1"/>
  <c r="G90"/>
  <c r="I116" i="53"/>
  <c r="I130"/>
  <c r="I135"/>
  <c r="M105" i="54"/>
  <c r="M106"/>
  <c r="I120" i="53"/>
  <c r="I124"/>
  <c r="I129"/>
  <c r="I134"/>
  <c r="M104" i="54"/>
  <c r="I21" i="53"/>
  <c r="I25"/>
  <c r="I13"/>
  <c r="M103" i="54"/>
  <c r="I29" i="53"/>
  <c r="I17"/>
  <c r="I9"/>
  <c r="I55"/>
  <c r="I75"/>
  <c r="I51"/>
  <c r="I56"/>
  <c r="I87"/>
  <c r="I50"/>
  <c r="I64"/>
  <c r="I70"/>
  <c r="I81"/>
  <c r="I86"/>
  <c r="I73"/>
  <c r="I45"/>
  <c r="I121"/>
  <c r="I6"/>
  <c r="I10"/>
  <c r="I14"/>
  <c r="I18"/>
  <c r="I22"/>
  <c r="I30"/>
  <c r="I47"/>
  <c r="I61"/>
  <c r="I65"/>
  <c r="I82"/>
  <c r="I38"/>
  <c r="I42"/>
  <c r="I60"/>
  <c r="I41"/>
  <c r="I126"/>
  <c r="I72"/>
  <c r="I117"/>
  <c r="I122"/>
  <c r="I132"/>
  <c r="I136"/>
  <c r="I7"/>
  <c r="I11"/>
  <c r="I15"/>
  <c r="I23"/>
  <c r="I27"/>
  <c r="I31"/>
  <c r="I53"/>
  <c r="I57"/>
  <c r="I62"/>
  <c r="I68"/>
  <c r="I78"/>
  <c r="I35"/>
  <c r="I39"/>
  <c r="I43"/>
  <c r="I110"/>
  <c r="I115"/>
  <c r="I77"/>
  <c r="I112"/>
  <c r="I119"/>
  <c r="I123"/>
  <c r="I128"/>
  <c r="I133"/>
  <c r="I8"/>
  <c r="I16"/>
  <c r="I20"/>
  <c r="I24"/>
  <c r="I28"/>
  <c r="I32"/>
  <c r="I49"/>
  <c r="I54"/>
  <c r="I58"/>
  <c r="I74"/>
  <c r="I80"/>
  <c r="I40"/>
  <c r="I44"/>
  <c r="I48"/>
  <c r="I37"/>
  <c r="I36"/>
  <c r="I101"/>
  <c r="I100"/>
  <c r="I99"/>
  <c r="F145" i="55"/>
  <c r="G139" l="1"/>
  <c r="G145"/>
  <c r="I105" i="53"/>
  <c r="I12" i="57"/>
  <c r="I27"/>
  <c r="I127" i="53"/>
  <c r="I111"/>
  <c r="I63"/>
  <c r="I83"/>
  <c r="I84"/>
  <c r="I109"/>
  <c r="I106"/>
  <c r="I104"/>
  <c r="I108"/>
  <c r="I102"/>
  <c r="I98"/>
  <c r="F144" i="55"/>
  <c r="I107" i="53"/>
  <c r="I125"/>
  <c r="I76"/>
  <c r="I46"/>
  <c r="I118"/>
  <c r="I52"/>
  <c r="I19"/>
  <c r="I131"/>
  <c r="I67"/>
  <c r="I61" i="57"/>
  <c r="I114" i="53"/>
  <c r="I26"/>
  <c r="I71"/>
  <c r="F147" i="55"/>
  <c r="I97" i="53"/>
  <c r="F148" i="55" l="1"/>
  <c r="G140"/>
  <c r="I59" i="53"/>
  <c r="I79"/>
  <c r="I5"/>
  <c r="I12"/>
  <c r="I34"/>
  <c r="I103"/>
  <c r="I48" i="57"/>
  <c r="I62" s="1"/>
  <c r="I18"/>
  <c r="I28" s="1"/>
  <c r="I113" i="53"/>
  <c r="I66"/>
  <c r="I139" l="1"/>
  <c r="I90"/>
  <c r="E48" i="57"/>
  <c r="I63" s="1"/>
  <c r="E18"/>
  <c r="I29" s="1"/>
  <c r="I140" i="53"/>
  <c r="I91"/>
  <c r="I65" i="57"/>
  <c r="E63" l="1"/>
  <c r="E29"/>
  <c r="D25" i="53" l="1"/>
  <c r="D18"/>
  <c r="D44"/>
  <c r="D45"/>
  <c r="D61"/>
  <c r="D62"/>
  <c r="D63"/>
  <c r="D64"/>
  <c r="D65"/>
  <c r="D54"/>
  <c r="D55"/>
  <c r="D56"/>
  <c r="D57"/>
  <c r="D58"/>
  <c r="D49" i="57"/>
  <c r="H64" s="1"/>
  <c r="E49"/>
  <c r="D19"/>
  <c r="E19"/>
  <c r="D24"/>
  <c r="E24"/>
  <c r="D52" i="55"/>
  <c r="D59" i="54"/>
  <c r="D52"/>
  <c r="K25"/>
  <c r="M25"/>
  <c r="K65"/>
  <c r="M65"/>
  <c r="K88"/>
  <c r="M88"/>
  <c r="K89"/>
  <c r="M89"/>
  <c r="K92"/>
  <c r="M92"/>
  <c r="K93"/>
  <c r="M93"/>
  <c r="K94"/>
  <c r="M94"/>
  <c r="K95"/>
  <c r="M95"/>
  <c r="K96"/>
  <c r="M96"/>
  <c r="D19" i="55"/>
  <c r="E27" i="57" l="1"/>
  <c r="E28" s="1"/>
  <c r="E30"/>
  <c r="I30"/>
  <c r="D27"/>
  <c r="D28" s="1"/>
  <c r="H30"/>
  <c r="D30"/>
  <c r="E61"/>
  <c r="E62" s="1"/>
  <c r="E64"/>
  <c r="I64"/>
  <c r="D61"/>
  <c r="D62" s="1"/>
  <c r="D64"/>
  <c r="F144" i="53"/>
  <c r="E145"/>
  <c r="F145"/>
  <c r="E144"/>
  <c r="D65" i="57" l="1"/>
  <c r="E65"/>
  <c r="E147" i="53"/>
  <c r="P103" i="54"/>
  <c r="X131" i="55"/>
  <c r="W131"/>
  <c r="V131"/>
  <c r="U131"/>
  <c r="T131"/>
  <c r="S131"/>
  <c r="R131"/>
  <c r="Q131"/>
  <c r="P131"/>
  <c r="O131"/>
  <c r="N131"/>
  <c r="M131"/>
  <c r="X125"/>
  <c r="W125"/>
  <c r="V125"/>
  <c r="U125"/>
  <c r="T125"/>
  <c r="S125"/>
  <c r="R125"/>
  <c r="Q125"/>
  <c r="P125"/>
  <c r="O125"/>
  <c r="N125"/>
  <c r="M125"/>
  <c r="X118"/>
  <c r="W118"/>
  <c r="V118"/>
  <c r="U118"/>
  <c r="T118"/>
  <c r="S118"/>
  <c r="R118"/>
  <c r="Q118"/>
  <c r="P118"/>
  <c r="O118"/>
  <c r="N118"/>
  <c r="M118"/>
  <c r="X114"/>
  <c r="W114"/>
  <c r="V114"/>
  <c r="U114"/>
  <c r="T114"/>
  <c r="S114"/>
  <c r="R114"/>
  <c r="Q114"/>
  <c r="P114"/>
  <c r="O114"/>
  <c r="L114" s="1"/>
  <c r="N114"/>
  <c r="K114" s="1"/>
  <c r="M114"/>
  <c r="X107"/>
  <c r="W107"/>
  <c r="V107"/>
  <c r="U107"/>
  <c r="T107"/>
  <c r="S107"/>
  <c r="R107"/>
  <c r="Q107"/>
  <c r="P107"/>
  <c r="O107"/>
  <c r="N107"/>
  <c r="K107" s="1"/>
  <c r="M107"/>
  <c r="J107" s="1"/>
  <c r="X103"/>
  <c r="W103"/>
  <c r="V103"/>
  <c r="U103"/>
  <c r="T103"/>
  <c r="S103"/>
  <c r="R103"/>
  <c r="Q103"/>
  <c r="P103"/>
  <c r="O103"/>
  <c r="L103" s="1"/>
  <c r="N103"/>
  <c r="K103" s="1"/>
  <c r="M103"/>
  <c r="X97"/>
  <c r="W97"/>
  <c r="V97"/>
  <c r="U97"/>
  <c r="T97"/>
  <c r="S97"/>
  <c r="R97"/>
  <c r="Q97"/>
  <c r="P97"/>
  <c r="O97"/>
  <c r="N97"/>
  <c r="M97"/>
  <c r="X83"/>
  <c r="W83"/>
  <c r="V83"/>
  <c r="U83"/>
  <c r="T83"/>
  <c r="S83"/>
  <c r="R83"/>
  <c r="Q83"/>
  <c r="P83"/>
  <c r="O83"/>
  <c r="N83"/>
  <c r="M83"/>
  <c r="X79"/>
  <c r="W79"/>
  <c r="V79"/>
  <c r="U79"/>
  <c r="T79"/>
  <c r="S79"/>
  <c r="R79"/>
  <c r="Q79"/>
  <c r="P79"/>
  <c r="O79"/>
  <c r="N79"/>
  <c r="M79"/>
  <c r="X76"/>
  <c r="W76"/>
  <c r="V76"/>
  <c r="U76"/>
  <c r="T76"/>
  <c r="S76"/>
  <c r="R76"/>
  <c r="Q76"/>
  <c r="P76"/>
  <c r="O76"/>
  <c r="N76"/>
  <c r="M76"/>
  <c r="V71"/>
  <c r="S71"/>
  <c r="P71"/>
  <c r="M71"/>
  <c r="X67"/>
  <c r="W67"/>
  <c r="V67"/>
  <c r="U67"/>
  <c r="T67"/>
  <c r="S67"/>
  <c r="R67"/>
  <c r="Q67"/>
  <c r="P67"/>
  <c r="O67"/>
  <c r="L67" s="1"/>
  <c r="N67"/>
  <c r="M67"/>
  <c r="X59"/>
  <c r="W59"/>
  <c r="V59"/>
  <c r="U59"/>
  <c r="T59"/>
  <c r="S59"/>
  <c r="R59"/>
  <c r="Q59"/>
  <c r="P59"/>
  <c r="O59"/>
  <c r="L59" s="1"/>
  <c r="N59"/>
  <c r="M59"/>
  <c r="X52"/>
  <c r="W52"/>
  <c r="V52"/>
  <c r="U52"/>
  <c r="T52"/>
  <c r="S52"/>
  <c r="R52"/>
  <c r="Q52"/>
  <c r="P52"/>
  <c r="O52"/>
  <c r="L52" s="1"/>
  <c r="N52"/>
  <c r="K52" s="1"/>
  <c r="M52"/>
  <c r="X46"/>
  <c r="W46"/>
  <c r="V46"/>
  <c r="U46"/>
  <c r="T46"/>
  <c r="S46"/>
  <c r="R46"/>
  <c r="Q46"/>
  <c r="P46"/>
  <c r="O46"/>
  <c r="L46" s="1"/>
  <c r="N46"/>
  <c r="K46" s="1"/>
  <c r="M46"/>
  <c r="X34"/>
  <c r="W34"/>
  <c r="V34"/>
  <c r="U34"/>
  <c r="T34"/>
  <c r="S34"/>
  <c r="R34"/>
  <c r="Q34"/>
  <c r="P34"/>
  <c r="O34"/>
  <c r="N34"/>
  <c r="M34"/>
  <c r="X26"/>
  <c r="W26"/>
  <c r="V26"/>
  <c r="U26"/>
  <c r="T26"/>
  <c r="S26"/>
  <c r="R26"/>
  <c r="Q26"/>
  <c r="P26"/>
  <c r="O26"/>
  <c r="N26"/>
  <c r="K26" s="1"/>
  <c r="M26"/>
  <c r="X19"/>
  <c r="W19"/>
  <c r="V19"/>
  <c r="U19"/>
  <c r="T19"/>
  <c r="S19"/>
  <c r="R19"/>
  <c r="Q19"/>
  <c r="P19"/>
  <c r="O19"/>
  <c r="L19" s="1"/>
  <c r="N19"/>
  <c r="K19" s="1"/>
  <c r="M19"/>
  <c r="M12"/>
  <c r="X5"/>
  <c r="W5"/>
  <c r="V5"/>
  <c r="U5"/>
  <c r="T5"/>
  <c r="S5"/>
  <c r="R5"/>
  <c r="Q5"/>
  <c r="P5"/>
  <c r="O5"/>
  <c r="L5" s="1"/>
  <c r="N5"/>
  <c r="K5" s="1"/>
  <c r="M5"/>
  <c r="K12" l="1"/>
  <c r="K97"/>
  <c r="K34"/>
  <c r="L12"/>
  <c r="L76"/>
  <c r="L107"/>
  <c r="L97"/>
  <c r="L34"/>
  <c r="O90"/>
  <c r="W90"/>
  <c r="P113"/>
  <c r="T113"/>
  <c r="X113"/>
  <c r="O139"/>
  <c r="L139" s="1"/>
  <c r="S139"/>
  <c r="W139"/>
  <c r="M139"/>
  <c r="Q139"/>
  <c r="U139"/>
  <c r="P66"/>
  <c r="T66"/>
  <c r="X66"/>
  <c r="X144" s="1"/>
  <c r="M90"/>
  <c r="M145" s="1"/>
  <c r="Q90"/>
  <c r="Q145" s="1"/>
  <c r="U90"/>
  <c r="U145" s="1"/>
  <c r="O113"/>
  <c r="S113"/>
  <c r="W113"/>
  <c r="N139"/>
  <c r="K139" s="1"/>
  <c r="R139"/>
  <c r="V139"/>
  <c r="T139"/>
  <c r="M66"/>
  <c r="Q66"/>
  <c r="N113"/>
  <c r="R113"/>
  <c r="V113"/>
  <c r="V140" s="1"/>
  <c r="P139"/>
  <c r="X139"/>
  <c r="X140" s="1"/>
  <c r="R66"/>
  <c r="V66"/>
  <c r="U66"/>
  <c r="O66"/>
  <c r="S66"/>
  <c r="W66"/>
  <c r="N90"/>
  <c r="R90"/>
  <c r="V90"/>
  <c r="M113"/>
  <c r="J113" s="1"/>
  <c r="Q113"/>
  <c r="U113"/>
  <c r="S90"/>
  <c r="P90"/>
  <c r="T90"/>
  <c r="X90"/>
  <c r="P144" l="1"/>
  <c r="J66"/>
  <c r="T144"/>
  <c r="K113"/>
  <c r="K66"/>
  <c r="N91"/>
  <c r="L113"/>
  <c r="L90"/>
  <c r="L66"/>
  <c r="T140"/>
  <c r="W140"/>
  <c r="S145"/>
  <c r="P140"/>
  <c r="W145"/>
  <c r="U140"/>
  <c r="S140"/>
  <c r="O145"/>
  <c r="O140"/>
  <c r="M91"/>
  <c r="M140"/>
  <c r="J140" s="1"/>
  <c r="N144"/>
  <c r="R91"/>
  <c r="N140"/>
  <c r="R140"/>
  <c r="T145"/>
  <c r="Q140"/>
  <c r="N145"/>
  <c r="K145" s="1"/>
  <c r="V144"/>
  <c r="Q144"/>
  <c r="Q91"/>
  <c r="Q147" s="1"/>
  <c r="R145"/>
  <c r="O144"/>
  <c r="M144"/>
  <c r="O91"/>
  <c r="L91" s="1"/>
  <c r="U91"/>
  <c r="W144"/>
  <c r="U144"/>
  <c r="P145"/>
  <c r="V145"/>
  <c r="S144"/>
  <c r="V91"/>
  <c r="V147" s="1"/>
  <c r="W91"/>
  <c r="X145"/>
  <c r="R144"/>
  <c r="X91"/>
  <c r="X147" s="1"/>
  <c r="P91"/>
  <c r="J91" s="1"/>
  <c r="S91"/>
  <c r="T91"/>
  <c r="J144" l="1"/>
  <c r="K144"/>
  <c r="K91"/>
  <c r="K140"/>
  <c r="T147"/>
  <c r="L140"/>
  <c r="U147"/>
  <c r="L144"/>
  <c r="L145"/>
  <c r="W147"/>
  <c r="AA147" s="1"/>
  <c r="S147"/>
  <c r="R147"/>
  <c r="P147"/>
  <c r="O147"/>
  <c r="J147"/>
  <c r="N147"/>
  <c r="M147"/>
  <c r="Z147" l="1"/>
  <c r="AB147"/>
  <c r="K147"/>
  <c r="M28" i="54"/>
  <c r="K28"/>
  <c r="C49" i="57"/>
  <c r="C24"/>
  <c r="D131" i="56"/>
  <c r="D125"/>
  <c r="D118"/>
  <c r="D114"/>
  <c r="D107"/>
  <c r="D103"/>
  <c r="D97"/>
  <c r="D83"/>
  <c r="D79"/>
  <c r="D76"/>
  <c r="D71"/>
  <c r="D67"/>
  <c r="D59"/>
  <c r="D52"/>
  <c r="D46"/>
  <c r="D34"/>
  <c r="D26"/>
  <c r="D19"/>
  <c r="D12"/>
  <c r="D5"/>
  <c r="D131" i="55"/>
  <c r="D125"/>
  <c r="D118"/>
  <c r="D114"/>
  <c r="D107"/>
  <c r="D103"/>
  <c r="D97"/>
  <c r="D83"/>
  <c r="D79"/>
  <c r="D76"/>
  <c r="D71"/>
  <c r="D67"/>
  <c r="D59"/>
  <c r="D46"/>
  <c r="D34"/>
  <c r="D26"/>
  <c r="D12"/>
  <c r="D5"/>
  <c r="D131" i="54"/>
  <c r="D125"/>
  <c r="D118"/>
  <c r="D114"/>
  <c r="D107"/>
  <c r="D103"/>
  <c r="D97"/>
  <c r="D83"/>
  <c r="D79"/>
  <c r="D76"/>
  <c r="D71"/>
  <c r="D67"/>
  <c r="D46"/>
  <c r="D34"/>
  <c r="D26"/>
  <c r="D19"/>
  <c r="D12"/>
  <c r="D5"/>
  <c r="D136" i="53"/>
  <c r="D135"/>
  <c r="D134"/>
  <c r="D133"/>
  <c r="D132"/>
  <c r="D130"/>
  <c r="D129"/>
  <c r="D128"/>
  <c r="D127"/>
  <c r="G26" i="57" s="1"/>
  <c r="G27" s="1"/>
  <c r="D126" i="53"/>
  <c r="D124"/>
  <c r="D123"/>
  <c r="D122"/>
  <c r="D121"/>
  <c r="D120"/>
  <c r="D119"/>
  <c r="D117"/>
  <c r="D116"/>
  <c r="D115"/>
  <c r="G52" i="57" s="1"/>
  <c r="G61" s="1"/>
  <c r="D112" i="53"/>
  <c r="G41" i="57" s="1"/>
  <c r="D111" i="53"/>
  <c r="G40" i="57" s="1"/>
  <c r="D110" i="53"/>
  <c r="G39" i="57" s="1"/>
  <c r="D109" i="53"/>
  <c r="G38" i="57" s="1"/>
  <c r="D108" i="53"/>
  <c r="G37" i="57" s="1"/>
  <c r="D106" i="53"/>
  <c r="G42" i="57" s="1"/>
  <c r="D105" i="53"/>
  <c r="D104"/>
  <c r="G11" i="57" s="1"/>
  <c r="D102" i="53"/>
  <c r="G10" i="57" s="1"/>
  <c r="D101" i="53"/>
  <c r="G9" i="57" s="1"/>
  <c r="D100" i="53"/>
  <c r="G8" i="57" s="1"/>
  <c r="D99" i="53"/>
  <c r="G7" i="57" s="1"/>
  <c r="D98" i="53"/>
  <c r="G6" i="57" s="1"/>
  <c r="D87" i="53"/>
  <c r="D86"/>
  <c r="D85"/>
  <c r="D84"/>
  <c r="D82"/>
  <c r="D81"/>
  <c r="D80"/>
  <c r="D78"/>
  <c r="D77"/>
  <c r="D75"/>
  <c r="D74"/>
  <c r="D73"/>
  <c r="D72"/>
  <c r="D70"/>
  <c r="D69"/>
  <c r="D68"/>
  <c r="C56" i="57" s="1"/>
  <c r="C55" s="1"/>
  <c r="D60" i="53"/>
  <c r="D59" s="1"/>
  <c r="C40" i="57" s="1"/>
  <c r="D53" i="53"/>
  <c r="D51"/>
  <c r="D50"/>
  <c r="D49"/>
  <c r="D48"/>
  <c r="D47"/>
  <c r="D43"/>
  <c r="D42"/>
  <c r="D41"/>
  <c r="D40"/>
  <c r="D39"/>
  <c r="D38"/>
  <c r="D37"/>
  <c r="D36"/>
  <c r="D35"/>
  <c r="D33"/>
  <c r="D32"/>
  <c r="D31"/>
  <c r="D30"/>
  <c r="D29"/>
  <c r="D28"/>
  <c r="D27"/>
  <c r="D24"/>
  <c r="D23"/>
  <c r="D22"/>
  <c r="D21"/>
  <c r="D20"/>
  <c r="D17"/>
  <c r="D16"/>
  <c r="D15"/>
  <c r="D14"/>
  <c r="D13"/>
  <c r="D11"/>
  <c r="D10"/>
  <c r="D9"/>
  <c r="D8"/>
  <c r="D7"/>
  <c r="D6"/>
  <c r="D66" i="56" l="1"/>
  <c r="D90"/>
  <c r="D139"/>
  <c r="D113"/>
  <c r="D140" s="1"/>
  <c r="D113" i="54"/>
  <c r="D90"/>
  <c r="D139"/>
  <c r="D145" s="1"/>
  <c r="D66"/>
  <c r="D91" s="1"/>
  <c r="D52" i="53"/>
  <c r="C10" i="57" s="1"/>
  <c r="D5" i="53"/>
  <c r="C6" i="57" s="1"/>
  <c r="D125" i="53"/>
  <c r="D66" i="55"/>
  <c r="D139"/>
  <c r="D97" i="53"/>
  <c r="D114"/>
  <c r="D12"/>
  <c r="C7" i="57" s="1"/>
  <c r="D118" i="53"/>
  <c r="D34"/>
  <c r="C9" i="57" s="1"/>
  <c r="D71" i="53"/>
  <c r="G18" i="57"/>
  <c r="G28" s="1"/>
  <c r="D113" i="55"/>
  <c r="D67" i="53"/>
  <c r="D83"/>
  <c r="C61" i="57"/>
  <c r="D90" i="55"/>
  <c r="D145" s="1"/>
  <c r="D26" i="53"/>
  <c r="C8" i="57" s="1"/>
  <c r="D19" i="53"/>
  <c r="C37" i="57" s="1"/>
  <c r="D46" i="53"/>
  <c r="C39" i="57" s="1"/>
  <c r="D76" i="53"/>
  <c r="D79"/>
  <c r="C23" i="57" s="1"/>
  <c r="C19" s="1"/>
  <c r="C27" s="1"/>
  <c r="D131" i="53"/>
  <c r="D144" i="54"/>
  <c r="D91" i="56"/>
  <c r="G48" i="57"/>
  <c r="G62" s="1"/>
  <c r="D103" i="53"/>
  <c r="D107"/>
  <c r="D144" i="56" l="1"/>
  <c r="D145"/>
  <c r="D147"/>
  <c r="D140" i="54"/>
  <c r="D90" i="53"/>
  <c r="D144" i="55"/>
  <c r="G65" i="57"/>
  <c r="D140" i="55"/>
  <c r="D139" i="53"/>
  <c r="D145" s="1"/>
  <c r="C48" i="57"/>
  <c r="C63" s="1"/>
  <c r="C18"/>
  <c r="C28" s="1"/>
  <c r="D113" i="53"/>
  <c r="D66"/>
  <c r="D91" i="55"/>
  <c r="D147" i="54"/>
  <c r="D148"/>
  <c r="D91" i="53" l="1"/>
  <c r="D148" i="55"/>
  <c r="D147"/>
  <c r="C64" i="57"/>
  <c r="G64"/>
  <c r="G63"/>
  <c r="C30"/>
  <c r="D140" i="53"/>
  <c r="D147" s="1"/>
  <c r="G30" i="57"/>
  <c r="C29"/>
  <c r="C62"/>
  <c r="C65" s="1"/>
  <c r="F67" s="1"/>
  <c r="G29"/>
  <c r="D144" i="53"/>
  <c r="J38" i="8"/>
  <c r="K38"/>
  <c r="J40"/>
  <c r="K40"/>
  <c r="J42"/>
  <c r="K42"/>
  <c r="J11"/>
  <c r="K11"/>
  <c r="E49"/>
  <c r="F49"/>
  <c r="E19"/>
  <c r="F19"/>
  <c r="F27" s="1"/>
  <c r="E24"/>
  <c r="F24"/>
  <c r="E27" l="1"/>
  <c r="J10"/>
  <c r="K10"/>
  <c r="I102" i="4"/>
  <c r="K138" i="54" l="1"/>
  <c r="M138"/>
  <c r="K137"/>
  <c r="M137"/>
  <c r="K136"/>
  <c r="M136"/>
  <c r="K135"/>
  <c r="M135"/>
  <c r="K134"/>
  <c r="M134"/>
  <c r="K133"/>
  <c r="M133"/>
  <c r="K132"/>
  <c r="M132"/>
  <c r="K130"/>
  <c r="M130"/>
  <c r="K129"/>
  <c r="M129"/>
  <c r="K128"/>
  <c r="M128"/>
  <c r="K127"/>
  <c r="M127"/>
  <c r="K126"/>
  <c r="M126"/>
  <c r="K124"/>
  <c r="M124"/>
  <c r="K123"/>
  <c r="M123"/>
  <c r="K122"/>
  <c r="M122"/>
  <c r="K121"/>
  <c r="M121"/>
  <c r="K120"/>
  <c r="M120"/>
  <c r="K119"/>
  <c r="M119"/>
  <c r="K117"/>
  <c r="M117"/>
  <c r="K116"/>
  <c r="M116"/>
  <c r="K115"/>
  <c r="M115"/>
  <c r="K85"/>
  <c r="M85"/>
  <c r="K86"/>
  <c r="M86"/>
  <c r="K87"/>
  <c r="M87"/>
  <c r="K84"/>
  <c r="M84"/>
  <c r="K75"/>
  <c r="M75"/>
  <c r="K74"/>
  <c r="M74"/>
  <c r="K73"/>
  <c r="M73"/>
  <c r="K72"/>
  <c r="M72"/>
  <c r="K82"/>
  <c r="M82"/>
  <c r="K81"/>
  <c r="M81"/>
  <c r="K80"/>
  <c r="M80"/>
  <c r="K78"/>
  <c r="M78"/>
  <c r="K69"/>
  <c r="M69"/>
  <c r="K70"/>
  <c r="M70"/>
  <c r="K68"/>
  <c r="M68"/>
  <c r="C56" i="8"/>
  <c r="K64" i="54"/>
  <c r="M64"/>
  <c r="K61"/>
  <c r="M61"/>
  <c r="K62"/>
  <c r="M62"/>
  <c r="K63"/>
  <c r="M63"/>
  <c r="K60"/>
  <c r="M60"/>
  <c r="K51"/>
  <c r="M51"/>
  <c r="K50"/>
  <c r="M50"/>
  <c r="K49"/>
  <c r="M49"/>
  <c r="K48"/>
  <c r="M48"/>
  <c r="K47"/>
  <c r="M47"/>
  <c r="K33"/>
  <c r="M33"/>
  <c r="K32"/>
  <c r="M32"/>
  <c r="K31"/>
  <c r="M31"/>
  <c r="K30"/>
  <c r="M30"/>
  <c r="K29"/>
  <c r="M29"/>
  <c r="M27"/>
  <c r="K7"/>
  <c r="M7"/>
  <c r="K8"/>
  <c r="M8"/>
  <c r="K9"/>
  <c r="M9"/>
  <c r="K10"/>
  <c r="M10"/>
  <c r="K11"/>
  <c r="M11"/>
  <c r="M6"/>
  <c r="K71" l="1"/>
  <c r="F56" i="8"/>
  <c r="F55" s="1"/>
  <c r="F61" s="1"/>
  <c r="E56"/>
  <c r="E55" s="1"/>
  <c r="E61" s="1"/>
  <c r="M114" i="54"/>
  <c r="J8" i="8"/>
  <c r="J41"/>
  <c r="J26"/>
  <c r="J27" s="1"/>
  <c r="M71" i="54"/>
  <c r="K107"/>
  <c r="K118"/>
  <c r="I6" i="4"/>
  <c r="I9"/>
  <c r="I27"/>
  <c r="I31"/>
  <c r="I37"/>
  <c r="I41"/>
  <c r="J7" i="8"/>
  <c r="J39"/>
  <c r="K79" i="54"/>
  <c r="M107"/>
  <c r="K125"/>
  <c r="K67"/>
  <c r="M76"/>
  <c r="J6" i="8"/>
  <c r="J37"/>
  <c r="K26" i="54"/>
  <c r="M83"/>
  <c r="K114"/>
  <c r="K131"/>
  <c r="I10" i="4"/>
  <c r="I7"/>
  <c r="I17"/>
  <c r="I20"/>
  <c r="I29"/>
  <c r="I33"/>
  <c r="I38"/>
  <c r="I39"/>
  <c r="I40"/>
  <c r="I42"/>
  <c r="I48"/>
  <c r="J9" i="8"/>
  <c r="K41"/>
  <c r="J52"/>
  <c r="J61" s="1"/>
  <c r="K76" i="54"/>
  <c r="M118"/>
  <c r="M79"/>
  <c r="I8" i="4"/>
  <c r="I77"/>
  <c r="K52" i="8"/>
  <c r="K61" s="1"/>
  <c r="I115" i="4"/>
  <c r="K26" i="8"/>
  <c r="K27" s="1"/>
  <c r="I127" i="4"/>
  <c r="I24"/>
  <c r="K83" i="54"/>
  <c r="I35" i="4"/>
  <c r="I32"/>
  <c r="I36"/>
  <c r="K12" i="54"/>
  <c r="M19"/>
  <c r="K19"/>
  <c r="M26"/>
  <c r="M46"/>
  <c r="K52"/>
  <c r="M52"/>
  <c r="M59"/>
  <c r="K59"/>
  <c r="K8" i="8"/>
  <c r="I100" i="4"/>
  <c r="K37" i="8"/>
  <c r="I108" i="4"/>
  <c r="K6" i="8"/>
  <c r="I98" i="4"/>
  <c r="I99"/>
  <c r="K7" i="8"/>
  <c r="I101" i="4"/>
  <c r="K9" i="8"/>
  <c r="I110" i="4"/>
  <c r="K39" i="8"/>
  <c r="M97" i="54"/>
  <c r="M131"/>
  <c r="K34"/>
  <c r="K97"/>
  <c r="M125"/>
  <c r="M34"/>
  <c r="K46"/>
  <c r="M67"/>
  <c r="M12"/>
  <c r="K103"/>
  <c r="J48" i="8" l="1"/>
  <c r="J62" s="1"/>
  <c r="K48"/>
  <c r="K90" i="54"/>
  <c r="J18" i="8"/>
  <c r="C40"/>
  <c r="E10"/>
  <c r="E37"/>
  <c r="I76" i="4"/>
  <c r="M90" i="54"/>
  <c r="E39" i="8"/>
  <c r="E40"/>
  <c r="K139" i="54"/>
  <c r="E7" i="8"/>
  <c r="I114" i="4"/>
  <c r="I125"/>
  <c r="M113" i="54"/>
  <c r="E6" i="8"/>
  <c r="I107" i="4"/>
  <c r="E8" i="8"/>
  <c r="I97" i="4"/>
  <c r="F9" i="8"/>
  <c r="I34" i="4"/>
  <c r="F40" i="8"/>
  <c r="F39"/>
  <c r="I46" i="4"/>
  <c r="F6" i="8"/>
  <c r="I5" i="4"/>
  <c r="F7" i="8"/>
  <c r="I12" i="4"/>
  <c r="K66" i="54"/>
  <c r="E9" i="8"/>
  <c r="F10"/>
  <c r="F8"/>
  <c r="I26" i="4"/>
  <c r="F37" i="8"/>
  <c r="I19" i="4"/>
  <c r="K18" i="8"/>
  <c r="M139" i="54"/>
  <c r="K113"/>
  <c r="M66" l="1"/>
  <c r="E18" i="8"/>
  <c r="E28" s="1"/>
  <c r="F48"/>
  <c r="F62" s="1"/>
  <c r="I90" i="4"/>
  <c r="F18" i="8"/>
  <c r="F28" s="1"/>
  <c r="E48"/>
  <c r="E64" s="1"/>
  <c r="J28"/>
  <c r="J65" s="1"/>
  <c r="K28"/>
  <c r="K62"/>
  <c r="I66" i="4"/>
  <c r="I139"/>
  <c r="I113"/>
  <c r="M140" i="54" l="1"/>
  <c r="L140" i="53"/>
  <c r="E29" i="8"/>
  <c r="K140" i="53"/>
  <c r="K140" i="54"/>
  <c r="J29" i="8"/>
  <c r="F63"/>
  <c r="K63"/>
  <c r="I91" i="4"/>
  <c r="K91" i="53"/>
  <c r="K91" i="54"/>
  <c r="L91" i="53"/>
  <c r="M91" i="54"/>
  <c r="F65" i="8"/>
  <c r="J64"/>
  <c r="K29"/>
  <c r="F29"/>
  <c r="I145" i="4"/>
  <c r="E62" i="8"/>
  <c r="E65" s="1"/>
  <c r="E68" s="1"/>
  <c r="J63"/>
  <c r="E63"/>
  <c r="K64"/>
  <c r="F64"/>
  <c r="K65"/>
  <c r="F30"/>
  <c r="K30"/>
  <c r="E30"/>
  <c r="J30"/>
  <c r="I144" i="4"/>
  <c r="I140"/>
  <c r="H6" i="8"/>
  <c r="H8"/>
  <c r="H10"/>
  <c r="H11"/>
  <c r="H39"/>
  <c r="H41"/>
  <c r="H7"/>
  <c r="H9"/>
  <c r="H42"/>
  <c r="H38"/>
  <c r="H40"/>
  <c r="H52"/>
  <c r="H26"/>
  <c r="H37"/>
  <c r="C49" l="1"/>
  <c r="C24"/>
  <c r="C19"/>
  <c r="C55" l="1"/>
  <c r="C61" s="1"/>
  <c r="C39"/>
  <c r="C27"/>
  <c r="C37"/>
  <c r="C6"/>
  <c r="C8"/>
  <c r="H27"/>
  <c r="H61"/>
  <c r="C9"/>
  <c r="C7"/>
  <c r="C10"/>
  <c r="C48" l="1"/>
  <c r="C62" s="1"/>
  <c r="C18"/>
  <c r="C28" s="1"/>
  <c r="H48"/>
  <c r="H62" s="1"/>
  <c r="H18"/>
  <c r="H28" s="1"/>
  <c r="H63" l="1"/>
  <c r="C64"/>
  <c r="H29"/>
  <c r="H64"/>
  <c r="C63"/>
  <c r="H65"/>
  <c r="H30"/>
  <c r="C29"/>
  <c r="C30"/>
  <c r="C65"/>
</calcChain>
</file>

<file path=xl/comments1.xml><?xml version="1.0" encoding="utf-8"?>
<comments xmlns="http://schemas.openxmlformats.org/spreadsheetml/2006/main">
  <authors>
    <author>Palkó Roland</author>
  </authors>
  <commentList>
    <comment ref="D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E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F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G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J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K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L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M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N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O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P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Q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R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S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T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U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V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W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X77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</commentList>
</comments>
</file>

<file path=xl/comments2.xml><?xml version="1.0" encoding="utf-8"?>
<comments xmlns="http://schemas.openxmlformats.org/spreadsheetml/2006/main">
  <authors>
    <author>Palkó Roland</author>
  </authors>
  <commentList>
    <comment ref="F126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G126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H126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756+2300+500+1300</t>
        </r>
      </text>
    </comment>
    <comment ref="A164" author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376 cím elrejtve</t>
        </r>
      </text>
    </comment>
  </commentList>
</comments>
</file>

<file path=xl/sharedStrings.xml><?xml version="1.0" encoding="utf-8"?>
<sst xmlns="http://schemas.openxmlformats.org/spreadsheetml/2006/main" count="5440" uniqueCount="2038">
  <si>
    <t>B E V É T E L E K</t>
  </si>
  <si>
    <t>1. sz. táblázat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</si>
  <si>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</si>
  <si>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</si>
  <si>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</si>
  <si>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</si>
  <si>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</si>
  <si>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</si>
  <si>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</si>
  <si>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</si>
  <si>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</si>
  <si>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1.4.</t>
  </si>
  <si>
    <t>Önkormányzatok kulturális feladatainak támogatása</t>
  </si>
  <si>
    <t>1.5.</t>
  </si>
  <si>
    <t>1.6.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</si>
  <si>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</si>
  <si>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</si>
  <si>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</si>
  <si>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</si>
  <si>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</si>
  <si>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</si>
  <si>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</si>
  <si>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</si>
  <si>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</si>
  <si>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</si>
  <si>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</si>
  <si>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</si>
  <si>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</si>
  <si>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</si>
  <si>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</si>
  <si>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</si>
  <si>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</si>
  <si>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</si>
  <si>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</si>
  <si>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</si>
  <si>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</si>
  <si>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</si>
  <si>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</si>
  <si>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</si>
  <si>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 xml:space="preserve">4. </t>
  </si>
  <si>
    <t>Közhatalmi bevételek (4.1.+4.2.+4.3.+4.4.)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</si>
  <si>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</si>
  <si>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</si>
  <si>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</si>
  <si>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</si>
  <si>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</si>
  <si>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</si>
  <si>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</si>
  <si>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</si>
  <si>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</si>
  <si>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</si>
  <si>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</si>
  <si>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</si>
  <si>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</si>
  <si>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</si>
  <si>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</si>
  <si>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</si>
  <si>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</si>
  <si>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</si>
  <si>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</si>
  <si>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</si>
  <si>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</si>
  <si>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</si>
  <si>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</si>
  <si>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</si>
  <si>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</si>
  <si>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</si>
  <si>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</si>
  <si>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</si>
  <si>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</si>
  <si>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</si>
  <si>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</si>
  <si>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</si>
  <si>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</si>
  <si>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</si>
  <si>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</si>
  <si>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</si>
  <si>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</si>
  <si>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7.2.</t>
  </si>
  <si>
    <t>7.3.</t>
  </si>
  <si>
    <t>7.4.</t>
  </si>
  <si>
    <t>8.</t>
  </si>
  <si>
    <t>Felhalmozási célú átvett pénzeszközök (8.1.+8.2.+8.3.)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</si>
  <si>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</si>
  <si>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</si>
  <si>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</si>
  <si>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</si>
  <si>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</si>
  <si>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</si>
  <si>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</si>
  <si>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</si>
  <si>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</si>
  <si>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</si>
  <si>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</si>
  <si>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</si>
  <si>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</si>
  <si>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</si>
  <si>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</si>
  <si>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</si>
  <si>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</si>
  <si>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</si>
  <si>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</si>
  <si>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</si>
  <si>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</si>
  <si>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</si>
  <si>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</si>
  <si>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</si>
  <si>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</si>
  <si>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</si>
  <si>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</si>
  <si>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</si>
  <si>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</si>
  <si>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</si>
  <si>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</si>
  <si>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>Külföldi finanszírozás bevételei (14.1.+…14.4.)</t>
  </si>
  <si>
    <t xml:space="preserve">    15.</t>
  </si>
  <si>
    <t>Adóssághoz nem kapcsolódó származékos ügyletek bevételei</t>
  </si>
  <si>
    <t>FINANSZÍROZÁSI BEVÉTELEK ÖSSZESEN: (10. + … +15.)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</si>
  <si>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</si>
  <si>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</si>
  <si>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</si>
  <si>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</si>
  <si>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</si>
  <si>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</si>
  <si>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</si>
  <si>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</si>
  <si>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</si>
  <si>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</si>
  <si>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</si>
  <si>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</si>
  <si>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</si>
  <si>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</si>
  <si>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</si>
  <si>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</si>
  <si>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Általános 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</si>
  <si>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</si>
  <si>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</si>
  <si>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</si>
  <si>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</si>
  <si>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</si>
  <si>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</si>
  <si>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</si>
  <si>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</si>
  <si>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</si>
  <si>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</si>
  <si>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</si>
  <si>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Külföldi finanszírozás kiadásai (6.1. + … + 6.4.)</t>
  </si>
  <si>
    <t>10.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</si>
  <si>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</si>
  <si>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</si>
  <si>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</si>
  <si>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</si>
  <si>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</si>
  <si>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</si>
  <si>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</si>
  <si>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</si>
  <si>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</si>
  <si>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</si>
  <si>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</si>
  <si>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</si>
  <si>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</si>
  <si>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</si>
  <si>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</si>
  <si>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</si>
  <si>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</si>
  <si>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</si>
  <si>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</si>
  <si>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</si>
  <si>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</si>
  <si>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</si>
  <si>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</si>
  <si>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</si>
  <si>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</si>
  <si>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</si>
  <si>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</si>
  <si>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</si>
  <si>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</si>
  <si>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</si>
  <si>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</si>
  <si>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</si>
  <si>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</si>
  <si>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</si>
  <si>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</si>
  <si>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</si>
  <si>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</si>
  <si>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</si>
  <si>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</si>
  <si>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</si>
  <si>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</si>
  <si>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</si>
  <si>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</si>
  <si>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</si>
  <si>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</si>
  <si>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</si>
  <si>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</si>
  <si>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</si>
  <si>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</si>
  <si>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</si>
  <si>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</si>
  <si>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</si>
  <si>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</si>
  <si>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</si>
  <si>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</si>
  <si>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</si>
  <si>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</si>
  <si>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</si>
  <si>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</si>
  <si>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</si>
  <si>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</si>
  <si>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</si>
  <si>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</si>
  <si>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</si>
  <si>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</si>
  <si>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</si>
  <si>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</si>
  <si>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</si>
  <si>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</si>
  <si>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</si>
  <si>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</si>
  <si>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</si>
  <si>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</si>
  <si>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</si>
  <si>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</si>
  <si>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</si>
  <si>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</si>
  <si>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</si>
  <si>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</si>
  <si>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</si>
  <si>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</si>
  <si>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</si>
  <si>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</si>
  <si>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</si>
  <si>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</si>
  <si>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</si>
  <si>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</si>
  <si>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29.</t>
  </si>
  <si>
    <t>BEVÉTEL MINDÖSSZESEN</t>
  </si>
  <si>
    <t>KIADÁSOK MINDÖSSZESEN</t>
  </si>
  <si>
    <t>GESZ</t>
  </si>
  <si>
    <t>Művelődési Központ</t>
  </si>
  <si>
    <t>Völgységi Múzeum</t>
  </si>
  <si>
    <t>Egyéb működési célú támogatások bevételei államháztartáson belülről</t>
  </si>
  <si>
    <t>Egyéb felhalmozási célú támogatások bevételei államháztartáson belülről</t>
  </si>
  <si>
    <t>Felhalmozási célú átvett pénzeszközök</t>
  </si>
  <si>
    <t>ÁFA</t>
  </si>
  <si>
    <t>Önkormányzati lakások és egyéb helyiségek felújítása</t>
  </si>
  <si>
    <t>Informatikai fejlesztés</t>
  </si>
  <si>
    <t>Tartalék</t>
  </si>
  <si>
    <t>Működési bevételek</t>
  </si>
  <si>
    <t>Finanszírozási bevételek</t>
  </si>
  <si>
    <t>Finanszírozási kiadások</t>
  </si>
  <si>
    <t>Rovat azonosító</t>
  </si>
  <si>
    <t>K1</t>
  </si>
  <si>
    <t>K2</t>
  </si>
  <si>
    <t>K3</t>
  </si>
  <si>
    <t>K4</t>
  </si>
  <si>
    <t>K5</t>
  </si>
  <si>
    <t>K6</t>
  </si>
  <si>
    <t>K7</t>
  </si>
  <si>
    <t>K8</t>
  </si>
  <si>
    <t>K9111</t>
  </si>
  <si>
    <t>K9112</t>
  </si>
  <si>
    <t>K9113</t>
  </si>
  <si>
    <t>K912</t>
  </si>
  <si>
    <t>K9121</t>
  </si>
  <si>
    <t>K9122</t>
  </si>
  <si>
    <t>K9123</t>
  </si>
  <si>
    <t>K9124</t>
  </si>
  <si>
    <t>K913</t>
  </si>
  <si>
    <t>K914</t>
  </si>
  <si>
    <t>K916</t>
  </si>
  <si>
    <t>K917</t>
  </si>
  <si>
    <t>K92</t>
  </si>
  <si>
    <t>K921</t>
  </si>
  <si>
    <t>K922</t>
  </si>
  <si>
    <t>K923</t>
  </si>
  <si>
    <t>K924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</si>
  <si>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</si>
  <si>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</si>
  <si>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</si>
  <si>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</si>
  <si>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</si>
  <si>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</si>
  <si>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</si>
  <si>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</si>
  <si>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</si>
  <si>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</si>
  <si>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</si>
  <si>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</si>
  <si>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</t>
  </si>
  <si>
    <t>B21</t>
  </si>
  <si>
    <t>B22</t>
  </si>
  <si>
    <t>B23</t>
  </si>
  <si>
    <t>B24</t>
  </si>
  <si>
    <t>B25</t>
  </si>
  <si>
    <t>B3</t>
  </si>
  <si>
    <t>B34</t>
  </si>
  <si>
    <t>B354</t>
  </si>
  <si>
    <t>B355</t>
  </si>
  <si>
    <t>B36</t>
  </si>
  <si>
    <t>B4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</si>
  <si>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</si>
  <si>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</si>
  <si>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</si>
  <si>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</si>
  <si>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</si>
  <si>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</si>
  <si>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</si>
  <si>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</si>
  <si>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</si>
  <si>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</si>
  <si>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</t>
  </si>
  <si>
    <t>B51</t>
  </si>
  <si>
    <t>B52</t>
  </si>
  <si>
    <t>B53</t>
  </si>
  <si>
    <t>B54</t>
  </si>
  <si>
    <t>B55</t>
  </si>
  <si>
    <t>B6</t>
  </si>
  <si>
    <t>B61</t>
  </si>
  <si>
    <t>B62</t>
  </si>
  <si>
    <t>B63</t>
  </si>
  <si>
    <t>B7</t>
  </si>
  <si>
    <t>B71</t>
  </si>
  <si>
    <t>B72</t>
  </si>
  <si>
    <t>B73</t>
  </si>
  <si>
    <t>B8</t>
  </si>
  <si>
    <t>B81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</si>
  <si>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</si>
  <si>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</si>
  <si>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</si>
  <si>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</si>
  <si>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</si>
  <si>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</si>
  <si>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</si>
  <si>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</si>
  <si>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</si>
  <si>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</si>
  <si>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</si>
  <si>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B814</t>
  </si>
  <si>
    <t>B815</t>
  </si>
  <si>
    <t>B82</t>
  </si>
  <si>
    <t>B821</t>
  </si>
  <si>
    <t>B822</t>
  </si>
  <si>
    <t>B823</t>
  </si>
  <si>
    <t>B824</t>
  </si>
  <si>
    <t>B83</t>
  </si>
  <si>
    <t>2.1</t>
  </si>
  <si>
    <t>2.2</t>
  </si>
  <si>
    <t>2.3</t>
  </si>
  <si>
    <t>4.1</t>
  </si>
  <si>
    <t>4.2</t>
  </si>
  <si>
    <t>4.3</t>
  </si>
  <si>
    <t>4.4</t>
  </si>
  <si>
    <t>4.5</t>
  </si>
  <si>
    <t>4.6</t>
  </si>
  <si>
    <t>6.1</t>
  </si>
  <si>
    <t>6.2</t>
  </si>
  <si>
    <t>6.3</t>
  </si>
  <si>
    <t>6.4</t>
  </si>
  <si>
    <t>BEVÉTELI és KIADÁSI ELŐIRÁNYZATAI</t>
  </si>
  <si>
    <t>címrend szerint</t>
  </si>
  <si>
    <t>KIADÁSOK</t>
  </si>
  <si>
    <t>Cím sz.</t>
  </si>
  <si>
    <t>Al-cím sz.</t>
  </si>
  <si>
    <t>Elő-ir.cs. sz.</t>
  </si>
  <si>
    <t>Ki-em. előir.</t>
  </si>
  <si>
    <t>Cím neve</t>
  </si>
  <si>
    <t>Alcím neve</t>
  </si>
  <si>
    <t>Előir.csop.neve</t>
  </si>
  <si>
    <t>Kiem. előir. neve</t>
  </si>
  <si>
    <t>Gazdasági Ellátó Szervezet</t>
  </si>
  <si>
    <t>M. adókat terhelő járulékok</t>
  </si>
  <si>
    <t>Dologi kiadások</t>
  </si>
  <si>
    <t>Varázskapu Óvoda és Bölcsőde</t>
  </si>
  <si>
    <t>M.adókat terhelő járulékok</t>
  </si>
  <si>
    <t>2. alcím összesen:</t>
  </si>
  <si>
    <t>Solymár Imre Városi Könyvtár</t>
  </si>
  <si>
    <t>Személyi juttatás</t>
  </si>
  <si>
    <t>Dologi kiadás</t>
  </si>
  <si>
    <t>102. cím összesen:</t>
  </si>
  <si>
    <t>Bonyhádi Közös Önkormányzati Hivatal</t>
  </si>
  <si>
    <t>103. cím összesen:</t>
  </si>
  <si>
    <t>Önkormányzatoknak</t>
  </si>
  <si>
    <t>Bonyhád Város Önkormányzata</t>
  </si>
  <si>
    <t>104. cím összesen:</t>
  </si>
  <si>
    <t>Tagintézményi elszámolások miatti visszaut.</t>
  </si>
  <si>
    <t>Komló Város Önkormányzata</t>
  </si>
  <si>
    <t>Nemzetiségi Önkormányzatok támogatása</t>
  </si>
  <si>
    <t>Bonyhádi Német Önkormányzat</t>
  </si>
  <si>
    <t>Bonyhád Város Roma Nemzetiségi Önkormányzata</t>
  </si>
  <si>
    <t>374. cím összesen:</t>
  </si>
  <si>
    <t>Média támogatása</t>
  </si>
  <si>
    <t>Sportszervezetek</t>
  </si>
  <si>
    <t>Polgármesteri keret</t>
  </si>
  <si>
    <t>Egyesületek, szervezetek</t>
  </si>
  <si>
    <t>Diáksport támogatása</t>
  </si>
  <si>
    <t>Polgárőrség támogatása</t>
  </si>
  <si>
    <t>385. cím összesen:</t>
  </si>
  <si>
    <t>Gyógyszertámogatás</t>
  </si>
  <si>
    <t>Temetési segély</t>
  </si>
  <si>
    <t>Bursa Hungarica</t>
  </si>
  <si>
    <t>Helyi vállalkozások</t>
  </si>
  <si>
    <t>Praxisfejlesztési támogatás</t>
  </si>
  <si>
    <t>Intézményi felújítások</t>
  </si>
  <si>
    <t>Pályázati tartalék</t>
  </si>
  <si>
    <t>KIADÁS ÖSSZESEN:</t>
  </si>
  <si>
    <t>BEVÉTELEK</t>
  </si>
  <si>
    <t>1. alcím összesen:</t>
  </si>
  <si>
    <t>Vörösmarty M. Művelődési Központ</t>
  </si>
  <si>
    <t>Önkormányzat Izmény</t>
  </si>
  <si>
    <t>Önkormányzat Kisdorog</t>
  </si>
  <si>
    <t>Önkormányzat Váralja</t>
  </si>
  <si>
    <t>A települési önkormányzatok működésének támogatása</t>
  </si>
  <si>
    <t>A települési önk. köznevelési és gyermekétk.fel. támogatása</t>
  </si>
  <si>
    <t>A települési önk. szoc. és gyermekjóléti fel.támogatása</t>
  </si>
  <si>
    <t>201. cím összesen:</t>
  </si>
  <si>
    <t>Tagintézményi kiadásokra</t>
  </si>
  <si>
    <t>Fogászati ellátásra</t>
  </si>
  <si>
    <t>BEVÉTELEK MINDÖSSZESEN:</t>
  </si>
  <si>
    <t>Költségvetési kiadások</t>
  </si>
  <si>
    <t>Egyéb felhalmozási célú kiadások</t>
  </si>
  <si>
    <t>Egyéb felhalmozási célú támogatások államháztartáson kívülre</t>
  </si>
  <si>
    <t>360.cím összesen:</t>
  </si>
  <si>
    <t>Egyéb működési célú támogatások államháztartáson kívülre</t>
  </si>
  <si>
    <t>Egyéb működési célú támogatások államháztartáson belülre</t>
  </si>
  <si>
    <t>Szerver üzemeltetésre</t>
  </si>
  <si>
    <t>BONYCOM Kft.</t>
  </si>
  <si>
    <t>Kisértékű tárgyi eszköz beszerzés</t>
  </si>
  <si>
    <t>Működési célú visszatérítendő támogatások, kölcsönök nyújtása államháztartáson kívülre</t>
  </si>
  <si>
    <t>Tagi kölcsön</t>
  </si>
  <si>
    <t>Ipari Park Kft.</t>
  </si>
  <si>
    <t>389.cím összesen:</t>
  </si>
  <si>
    <t>310. cím összesen:</t>
  </si>
  <si>
    <t>Belföldi finanszírozás bevételei</t>
  </si>
  <si>
    <t>160. cím összesen:</t>
  </si>
  <si>
    <t>225. cím összesen:</t>
  </si>
  <si>
    <t>241. cím összesen:</t>
  </si>
  <si>
    <t>260. cím összesen:</t>
  </si>
  <si>
    <t>A települési önk. kulturális feladatainak támogatása</t>
  </si>
  <si>
    <t>Közös Hivatala bevételei összesen:</t>
  </si>
  <si>
    <t>Völgységi Önkormányzatok Társulása</t>
  </si>
  <si>
    <t>380. cím összesen:</t>
  </si>
  <si>
    <t>381. cím összesen:</t>
  </si>
  <si>
    <t>376.cím összesen:</t>
  </si>
  <si>
    <t>Belföldi finanszírozás kiadásai</t>
  </si>
  <si>
    <t>Hosszú lejáratú hitelek, kölcsönök törlesztése</t>
  </si>
  <si>
    <t>Magyar Államkincstár</t>
  </si>
  <si>
    <t>Képviselői keret</t>
  </si>
  <si>
    <t>Önkormányzatok szociális és gyermekjóléti, étkeztetési feladatainak támogatása</t>
  </si>
  <si>
    <t xml:space="preserve">Működési célú kvi támogatások és kiegészítő támogatások </t>
  </si>
  <si>
    <t>Elszámolásból származó bevételek</t>
  </si>
  <si>
    <t>B351</t>
  </si>
  <si>
    <t>B352</t>
  </si>
  <si>
    <t xml:space="preserve">Egyéb közhatalmi bevételek  </t>
  </si>
  <si>
    <t xml:space="preserve">Vagyoni tipusú adók  </t>
  </si>
  <si>
    <t xml:space="preserve">Értékesítési és forgalmi adók  </t>
  </si>
  <si>
    <t xml:space="preserve">Fogyasztási adók  </t>
  </si>
  <si>
    <t xml:space="preserve">Gépjárműadók </t>
  </si>
  <si>
    <t xml:space="preserve">Egyéb áruhasználati és szolgáltatási adók </t>
  </si>
  <si>
    <t>B65</t>
  </si>
  <si>
    <t>Működési célú garancia- és kezességvállalásból származó megtérülések ÁH kívülről</t>
  </si>
  <si>
    <t>Működési célú visszatérítendő támogatások, kölcsönök visszatérülése az Európai Uniótól</t>
  </si>
  <si>
    <t>B64</t>
  </si>
  <si>
    <t>7.1</t>
  </si>
  <si>
    <t>7.2</t>
  </si>
  <si>
    <t>7.3</t>
  </si>
  <si>
    <t>7.4</t>
  </si>
  <si>
    <t>7.5</t>
  </si>
  <si>
    <t>Működési célú visszatérítendő támogatások, kölcsönök visszatérülése ÁH kívülről</t>
  </si>
  <si>
    <t>Egyéb működési célú átvett pénzeszközök</t>
  </si>
  <si>
    <t>Felhalmozási célú garancia- és kezességvállalásból származó megtérülések ÁH kívülről</t>
  </si>
  <si>
    <t>Felhalmozási célú visszatérítendő támogatások, kölcsönök visszatérülése az Európai Uniótól</t>
  </si>
  <si>
    <t>Felhalmozási célú visszatérítendő támogatások, kölcsönök visszatérülése ÁH kívülről</t>
  </si>
  <si>
    <t>B74</t>
  </si>
  <si>
    <t>Egyéb felhalmozási célú átvett pénzeszközök</t>
  </si>
  <si>
    <t>8.1</t>
  </si>
  <si>
    <t>8.2</t>
  </si>
  <si>
    <t>8.3</t>
  </si>
  <si>
    <t>8.4</t>
  </si>
  <si>
    <t>8.5</t>
  </si>
  <si>
    <t>B75</t>
  </si>
  <si>
    <t>B17</t>
  </si>
  <si>
    <t>13.1</t>
  </si>
  <si>
    <t>13.2</t>
  </si>
  <si>
    <t>13.3</t>
  </si>
  <si>
    <t xml:space="preserve">    14.1</t>
  </si>
  <si>
    <t xml:space="preserve">    14.2</t>
  </si>
  <si>
    <t xml:space="preserve">    14.3</t>
  </si>
  <si>
    <t xml:space="preserve">    14.4</t>
  </si>
  <si>
    <t>Működési célú v.tér. tám., kölcsönök vtér.kormányoktól és más nemzetközi szervezetektől</t>
  </si>
  <si>
    <t>Felhalmozási célú v.tér.tám., kölcsönök v.tér. kormányoktól és más nemzetközi szervezetektől</t>
  </si>
  <si>
    <t>Pályázati céltartalék</t>
  </si>
  <si>
    <t>Egyéb céltartalék</t>
  </si>
  <si>
    <t>6.5</t>
  </si>
  <si>
    <t>Jövedelemadók</t>
  </si>
  <si>
    <t>B31</t>
  </si>
  <si>
    <t>4.7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</si>
  <si>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</si>
  <si>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</si>
  <si>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</si>
  <si>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</si>
  <si>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</si>
  <si>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</si>
  <si>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</si>
  <si>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</si>
  <si>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</si>
  <si>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</si>
  <si>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</si>
  <si>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</si>
  <si>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</si>
  <si>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</si>
  <si>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</si>
  <si>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</si>
  <si>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</si>
  <si>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</si>
  <si>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</si>
  <si>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</si>
  <si>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</si>
  <si>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</si>
  <si>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</si>
  <si>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</si>
  <si>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</si>
  <si>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</si>
  <si>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</si>
  <si>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</si>
  <si>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</si>
  <si>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</si>
  <si>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</si>
  <si>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</si>
  <si>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</si>
  <si>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</si>
  <si>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</si>
  <si>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</si>
  <si>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</si>
  <si>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</si>
  <si>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</si>
  <si>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</si>
  <si>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</si>
  <si>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</si>
  <si>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</si>
  <si>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</si>
  <si>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</si>
  <si>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</si>
  <si>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</si>
  <si>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</si>
  <si>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</si>
  <si>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</si>
  <si>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</si>
  <si>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</si>
  <si>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</si>
  <si>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</si>
  <si>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</si>
  <si>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</si>
  <si>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</si>
  <si>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</si>
  <si>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</si>
  <si>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</si>
  <si>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</si>
  <si>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</si>
  <si>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</si>
  <si>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</si>
  <si>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</si>
  <si>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</si>
  <si>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</si>
  <si>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</si>
  <si>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</si>
  <si>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</si>
  <si>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</si>
  <si>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</si>
  <si>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</si>
  <si>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</si>
  <si>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</si>
  <si>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</si>
  <si>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</si>
  <si>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</si>
  <si>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</si>
  <si>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</si>
  <si>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</si>
  <si>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</si>
  <si>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</si>
  <si>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</si>
  <si>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</si>
  <si>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</si>
  <si>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</si>
  <si>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</si>
  <si>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</si>
  <si>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</si>
  <si>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</si>
  <si>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</si>
  <si>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</si>
  <si>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</si>
  <si>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</si>
  <si>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</si>
  <si>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</si>
  <si>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</si>
  <si>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</si>
  <si>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</si>
  <si>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</si>
  <si>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</si>
  <si>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</si>
  <si>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</si>
  <si>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</si>
  <si>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</si>
  <si>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</si>
  <si>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</si>
  <si>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</si>
  <si>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</si>
  <si>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</si>
  <si>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</si>
  <si>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</si>
  <si>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</si>
  <si>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</si>
  <si>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</si>
  <si>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</si>
  <si>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</si>
  <si>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</si>
  <si>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</si>
  <si>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</si>
  <si>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132</t>
  </si>
  <si>
    <t>133</t>
  </si>
  <si>
    <t>134</t>
  </si>
  <si>
    <t>135</t>
  </si>
  <si>
    <t>3.1</t>
  </si>
  <si>
    <t>3.2</t>
  </si>
  <si>
    <t>3.3</t>
  </si>
  <si>
    <t>Lakhatáshoz nyújtott települési támogatás</t>
  </si>
  <si>
    <t>Tartósan beteg hozzátart.ápolását végzők támogatása</t>
  </si>
  <si>
    <t>Közszolgáltatási díj átvállalása</t>
  </si>
  <si>
    <t>Rk.települési tám. - gyermekek rászorultsága</t>
  </si>
  <si>
    <t>Rk.települési tám. - létfenntartás, katasztrófahelyzet</t>
  </si>
  <si>
    <t>Köztemetés</t>
  </si>
  <si>
    <t>Rendszeres gyermekvédelmi kedvezmény</t>
  </si>
  <si>
    <t>Normatíva átadása</t>
  </si>
  <si>
    <t>Kölcsön</t>
  </si>
  <si>
    <t>Bonyhádi Kosárlabda Sportegyesület</t>
  </si>
  <si>
    <t>Ügyeletre</t>
  </si>
  <si>
    <t>Önkéntes Tűzoltó Egyesület</t>
  </si>
  <si>
    <t>Egyéb működési célú támogatások ÁH belülre</t>
  </si>
  <si>
    <t>304. cím összesen:</t>
  </si>
  <si>
    <t>Közfoglalkoztatásra</t>
  </si>
  <si>
    <t>135. cím összesen:</t>
  </si>
  <si>
    <t>206. cím összesen:</t>
  </si>
  <si>
    <t>Működési célú visszatérítendő támogatások, kölcsönök visszatérülése államháztartáson kívülről</t>
  </si>
  <si>
    <t>392. cím összesen:</t>
  </si>
  <si>
    <t>390.cím összesen:</t>
  </si>
  <si>
    <t>Betétek megszüntetése</t>
  </si>
  <si>
    <t>Forgatási célú külföldi értékpapírok beváltása,  értékesítése</t>
  </si>
  <si>
    <t>Befektetési célú külföldi értékpapírok beváltása,  értékesítése</t>
  </si>
  <si>
    <t>Külföldi értékpapírok kibocsátása</t>
  </si>
  <si>
    <t>Külföldi hitelek, kölcsönök felvétele</t>
  </si>
  <si>
    <t>Tartalékok (2.1.+2.3.)</t>
  </si>
  <si>
    <t>3.4</t>
  </si>
  <si>
    <t>3.5</t>
  </si>
  <si>
    <r>
      <t xml:space="preserve">   Felhalmozási költségvetés kiadásai </t>
    </r>
    <r>
      <rPr>
        <sz val="8"/>
        <rFont val="Times New Roman CE"/>
        <charset val="238"/>
      </rPr>
      <t>(3.1.+3.3.+3.5.)</t>
    </r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</si>
  <si>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</si>
  <si>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</si>
  <si>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</si>
  <si>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</si>
  <si>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</si>
  <si>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</si>
  <si>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6.6</t>
  </si>
  <si>
    <t>Pénzeszközök lekötött betétként elhelyezése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</si>
  <si>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</si>
  <si>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</si>
  <si>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</si>
  <si>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</si>
  <si>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</si>
  <si>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</si>
  <si>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</si>
  <si>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(4+11)</t>
  </si>
  <si>
    <t>FINANSZÍROZÁSI KIADÁSOK ÖSSZESEN: (5.+…+9.)</t>
  </si>
  <si>
    <t>Váltóbevételek</t>
  </si>
  <si>
    <t>K93</t>
  </si>
  <si>
    <t>K94</t>
  </si>
  <si>
    <t>K9</t>
  </si>
  <si>
    <t>Forintban</t>
  </si>
  <si>
    <t>Tulajdonosi kölcsönök kiadásai</t>
  </si>
  <si>
    <t>K919</t>
  </si>
  <si>
    <t>K925</t>
  </si>
  <si>
    <t>Forintban !</t>
  </si>
  <si>
    <t>Egyéb gép beszerzés</t>
  </si>
  <si>
    <t>Alapítványok támogatása</t>
  </si>
  <si>
    <t>KLIK</t>
  </si>
  <si>
    <t xml:space="preserve">Zeneiskola térítési díj </t>
  </si>
  <si>
    <t>Kiegészítő gyermekvédelmi támogatás</t>
  </si>
  <si>
    <t xml:space="preserve">Felhalmozási célú önkormányzati támogatások </t>
  </si>
  <si>
    <t>221. cím összesen:</t>
  </si>
  <si>
    <t>131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</si>
  <si>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</si>
  <si>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</si>
  <si>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</si>
  <si>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</si>
  <si>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</si>
  <si>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</si>
  <si>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</si>
  <si>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</si>
  <si>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</si>
  <si>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</si>
  <si>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</si>
  <si>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</si>
  <si>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</si>
  <si>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</si>
  <si>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</si>
  <si>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Magyarország Kormánya</t>
  </si>
  <si>
    <t>K513</t>
  </si>
  <si>
    <t>01 - K1-K8. Költségvetési kiadások</t>
  </si>
  <si>
    <t>#</t>
  </si>
  <si>
    <t>Eredeti előirányzat</t>
  </si>
  <si>
    <t>Módosított előirányzat</t>
  </si>
  <si>
    <t>Teljesítés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</si>
  <si>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</si>
  <si>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</si>
  <si>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</si>
  <si>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</si>
  <si>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</si>
  <si>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</si>
  <si>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</si>
  <si>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</si>
  <si>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</si>
  <si>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</si>
  <si>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</si>
  <si>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</si>
  <si>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</si>
  <si>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</si>
  <si>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</si>
  <si>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</si>
  <si>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</si>
  <si>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</si>
  <si>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</si>
  <si>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</si>
  <si>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</si>
  <si>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</si>
  <si>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</si>
  <si>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</si>
  <si>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</si>
  <si>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</si>
  <si>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</si>
  <si>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</si>
  <si>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</si>
  <si>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</si>
  <si>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</si>
  <si>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</si>
  <si>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</si>
  <si>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</si>
  <si>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</si>
  <si>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</si>
  <si>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</si>
  <si>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</si>
  <si>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Informatikai szolgáltatások igénybevétele (K321)</t>
  </si>
  <si>
    <t>Egyéb kommunikációs szolgáltatások (K322)</t>
  </si>
  <si>
    <t>Közüzemi díjak (K331)</t>
  </si>
  <si>
    <t>Vásárolt élelmezés (K332)</t>
  </si>
  <si>
    <t>ebből: a közszféra és a magánszféra együttműködésén (PPP) alapuló szerződéses konstrukció (K333)</t>
  </si>
  <si>
    <t>Karbantartási, kisjavítási szolgáltatások (K334)</t>
  </si>
  <si>
    <t>ebből: államháztartáson belül (K335)</t>
  </si>
  <si>
    <t>Szakmai tevékenységet segítő szolgáltatások  (K336)</t>
  </si>
  <si>
    <t>Egyéb szolgáltatások  (K337)</t>
  </si>
  <si>
    <t>ebből: biztosítási díjak (K337)</t>
  </si>
  <si>
    <t>Kiküldetések kiadásai (K341)</t>
  </si>
  <si>
    <t>Reklám- és propagandakiadások (K342)</t>
  </si>
  <si>
    <t>Működési célú előzetesen felszámított általános forgalmi adó (K351)</t>
  </si>
  <si>
    <t>Fizetendő általános forgalmi adó  (K352)</t>
  </si>
  <si>
    <t>ebből: államháztartáson belül (K353)</t>
  </si>
  <si>
    <t>ebből: fedezeti ügyletek kamatkiadásai (K353)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</si>
  <si>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</si>
  <si>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</si>
  <si>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</si>
  <si>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</si>
  <si>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Társadalombiztosítási ellátások (K41)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</si>
  <si>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</si>
  <si>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</si>
  <si>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</si>
  <si>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</si>
  <si>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</si>
  <si>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</si>
  <si>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</si>
  <si>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</si>
  <si>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ebből:  az egyéb pénzbeli és természetbeni gyermekvédelmi támogatások  (K42)</t>
  </si>
  <si>
    <t>Pénzbeli kárpótlások, kártérítések (K43)</t>
  </si>
  <si>
    <t>ebből: ápolási díj (K44)</t>
  </si>
  <si>
    <t>ebből: fogyatékossági támogatás és vakok személyi járadéka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</si>
  <si>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</si>
  <si>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</si>
  <si>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</si>
  <si>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</si>
  <si>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egészségügyi szolgáltatási jogosultságra való jogosultság szociális rászorultság alapján [Szoctv. 54. §-a] (K44)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</si>
  <si>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</si>
  <si>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ebből: korhatár előtti ellátás és a fegyveres testületek volt tagjai szolgálati járandósága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</si>
  <si>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</si>
  <si>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</si>
  <si>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</si>
  <si>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</si>
  <si>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</si>
  <si>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 (K45)</t>
  </si>
  <si>
    <t>ebből: hozzájárulás a lakossági energiaköltségekhez (K46)</t>
  </si>
  <si>
    <t>ebből: lakbértámogatás (K46)</t>
  </si>
  <si>
    <t>ebből: állami gondozottak pénzbeli juttatásai (K47)</t>
  </si>
  <si>
    <t>ebből: oktatásban résztvevők pénzbeli juttatásai (K47)</t>
  </si>
  <si>
    <t>102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</si>
  <si>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</si>
  <si>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</si>
  <si>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</si>
  <si>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ebből:nemzeti gondozotti ellátások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</si>
  <si>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</si>
  <si>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</si>
  <si>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</si>
  <si>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</si>
  <si>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</si>
  <si>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</si>
  <si>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Bevándorlási és Állampolgársági Hivatal által folyósított ellátások (K48)</t>
  </si>
  <si>
    <t>ebből: szépkorúak jubileumi juttatása (K48)</t>
  </si>
  <si>
    <t>ebből: időskorúak járadéka [Szoctv. 32/B. § (1) bekezdése]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</si>
  <si>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</si>
  <si>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</si>
  <si>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</si>
  <si>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egészségkárosodási és gyermekfelügyeleti támogatás [Szoctv. 37.§ (1) bekezdés a) és b) pontja] (K48)</t>
  </si>
  <si>
    <t>ebből: önkormányzat által saját hatáskörben (nem szociális és gyermekvédelmi előírások alapján) adott más ellátás (K48)</t>
  </si>
  <si>
    <t>ebből: Európai Unió (K501)</t>
  </si>
  <si>
    <t>A helyi önkormányzatok előző évi elszámolásából származó kiadások (K5021)</t>
  </si>
  <si>
    <t>A helyi önkormányzatok törvényi előíráson alapuló befizetései (K5022)</t>
  </si>
  <si>
    <t>Egyéb elvonások, befizetések (K5023)</t>
  </si>
  <si>
    <t>Működési célú garancia- és kezességvállalásból származó kifizetés államháztartáson belülre (K503)</t>
  </si>
  <si>
    <t>ebből: központi költségvetési szervek (K504)</t>
  </si>
  <si>
    <t>ebből: központi kezelésű előirányzatok (K504)</t>
  </si>
  <si>
    <t>ebből: fejezeti kezelésű előirányzatok EU-s programokra és azok hazai társfinanszírozása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</si>
  <si>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</si>
  <si>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</si>
  <si>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</si>
  <si>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</si>
  <si>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</si>
  <si>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</si>
  <si>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</si>
  <si>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ebből: központi költségvetési szervek (K505)</t>
  </si>
  <si>
    <t>ebből: központi kezelésű előirányzatok (K505)</t>
  </si>
  <si>
    <t>ebből: fejezeti kezelésű előirányzatok EU-s programokra és azok hazai társfinanszírozása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</si>
  <si>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</si>
  <si>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</si>
  <si>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</si>
  <si>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</si>
  <si>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</si>
  <si>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</si>
  <si>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</si>
  <si>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151</t>
  </si>
  <si>
    <t>152</t>
  </si>
  <si>
    <t>ebből: központi költségvetési szervek (K506)</t>
  </si>
  <si>
    <t>153</t>
  </si>
  <si>
    <t>ebből: központi kezelésű előirányzatok (K506)</t>
  </si>
  <si>
    <t>154</t>
  </si>
  <si>
    <t>ebből: fejezeti kezelésű előirányzatok EU-s programokra és azok hazai társfinanszírozása (K506)</t>
  </si>
  <si>
    <t>155</t>
  </si>
  <si>
    <t>ebből: egyéb fejezeti kezelésű előirányzatok (K506)</t>
  </si>
  <si>
    <t>156</t>
  </si>
  <si>
    <t>ebből: társadalombiztosítás pénzügyi alapjai (K506)</t>
  </si>
  <si>
    <t>157</t>
  </si>
  <si>
    <t>ebből: elkülönített állami pénzalapok (K506)</t>
  </si>
  <si>
    <t>158</t>
  </si>
  <si>
    <t>ebből: helyi önkormányzatok és költségvetési szerveik (K506)</t>
  </si>
  <si>
    <t>159</t>
  </si>
  <si>
    <t>ebből: társulások és költségvetési szerveik (K506)</t>
  </si>
  <si>
    <t>160</t>
  </si>
  <si>
    <t>ebből: nemzetiségi önkormányzatok és költségvetési szerveik (K506)</t>
  </si>
  <si>
    <t>161</t>
  </si>
  <si>
    <t>ebből: térségi fejlesztési tanácsok és költségvetési szerveik (K506)</t>
  </si>
  <si>
    <t>162</t>
  </si>
  <si>
    <t>163</t>
  </si>
  <si>
    <t>ebből: állami vagy önkormányzati tulajdonban lévő gazdasági társaságok tartozásai miatti kifizetések (K507)</t>
  </si>
  <si>
    <t>164</t>
  </si>
  <si>
    <t>165</t>
  </si>
  <si>
    <t>ebből: egyházi jogi személyek (K508)</t>
  </si>
  <si>
    <t>166</t>
  </si>
  <si>
    <t>ebből: nonprofit gazdasági társaságok (K508)</t>
  </si>
  <si>
    <t>167</t>
  </si>
  <si>
    <t>ebből: egyéb civil szervezetek (K508)</t>
  </si>
  <si>
    <t>168</t>
  </si>
  <si>
    <t>ebből: háztartások (K508)</t>
  </si>
  <si>
    <t>169</t>
  </si>
  <si>
    <t>ebből: pénzügyi vállalkozások (K508)</t>
  </si>
  <si>
    <t>170</t>
  </si>
  <si>
    <t>ebből: állami többségi tulajdonú nem pénzügyi vállalkozások (K508)</t>
  </si>
  <si>
    <t>171</t>
  </si>
  <si>
    <t>ebből:önkormányzati többségi tulajdonú nem pénzügyi vállalkozások (K508)</t>
  </si>
  <si>
    <t>172</t>
  </si>
  <si>
    <t>ebből: egyéb vállalkozások (K508)</t>
  </si>
  <si>
    <t>173</t>
  </si>
  <si>
    <t>ebből: Európai Unió  (K508)</t>
  </si>
  <si>
    <t>174</t>
  </si>
  <si>
    <t>ebből: kormányok és nemzetközi szervezetek (K508)</t>
  </si>
  <si>
    <t>175</t>
  </si>
  <si>
    <t>ebből: egyéb külföldiek (K508)</t>
  </si>
  <si>
    <t>176</t>
  </si>
  <si>
    <t>Árkiegészítések, ártámogatások (K509)</t>
  </si>
  <si>
    <t>177</t>
  </si>
  <si>
    <t>Kamattámogatások (K510)</t>
  </si>
  <si>
    <t>178</t>
  </si>
  <si>
    <t>Működési célú támogatások az Európai Uniónak (K511)</t>
  </si>
  <si>
    <t>179</t>
  </si>
  <si>
    <t>180</t>
  </si>
  <si>
    <t>ebből: egyházi jogi személyek (K512)</t>
  </si>
  <si>
    <t>181</t>
  </si>
  <si>
    <t>ebből: nonprofit gazdasági társaságok (K512)</t>
  </si>
  <si>
    <t>182</t>
  </si>
  <si>
    <t>ebből: egyéb civil szervezetek (K512)</t>
  </si>
  <si>
    <t>183</t>
  </si>
  <si>
    <t>ebből: háztartások (K512)</t>
  </si>
  <si>
    <t>184</t>
  </si>
  <si>
    <t>ebből: pénzügyi vállalkozások (K512)</t>
  </si>
  <si>
    <t>185</t>
  </si>
  <si>
    <t>ebből: állami többségi tulajdonú nem pénzügyi vállalkozások (K512)</t>
  </si>
  <si>
    <t>186</t>
  </si>
  <si>
    <t>ebből:önkormányzati többségi tulajdonú nem pénzügyi vállalkozások (K512)</t>
  </si>
  <si>
    <t>187</t>
  </si>
  <si>
    <t>ebből: egyéb vállalkozások (K512)</t>
  </si>
  <si>
    <t>188</t>
  </si>
  <si>
    <t>ebből: kormányok és nemzetközi szervezetek (K512)</t>
  </si>
  <si>
    <t>189</t>
  </si>
  <si>
    <t>ebből: egyéb külföldiek (K512)</t>
  </si>
  <si>
    <t>190</t>
  </si>
  <si>
    <t>Tartalékok (K513)</t>
  </si>
  <si>
    <t>191</t>
  </si>
  <si>
    <t>192</t>
  </si>
  <si>
    <t>Immateriális javak beszerzése, létesítése (K61)</t>
  </si>
  <si>
    <t>193</t>
  </si>
  <si>
    <t>194</t>
  </si>
  <si>
    <t>ebből: termőföld-vásárlás kiadásai (K62)</t>
  </si>
  <si>
    <t>195</t>
  </si>
  <si>
    <t>Informatikai eszközök beszerzése, létesítése (K63)</t>
  </si>
  <si>
    <t>196</t>
  </si>
  <si>
    <t>Egyéb tárgyi eszközök beszerzése, létesítése (K64)</t>
  </si>
  <si>
    <t>197</t>
  </si>
  <si>
    <t>Részesedések beszerzése (K65)</t>
  </si>
  <si>
    <t>198</t>
  </si>
  <si>
    <t>Meglévő részesedések növeléséhez kapcsolódó kiadások (K66)</t>
  </si>
  <si>
    <t>199</t>
  </si>
  <si>
    <t>Beruházási célú előzetesen felszámított általános forgalmi adó (K67)</t>
  </si>
  <si>
    <t>200</t>
  </si>
  <si>
    <t>201</t>
  </si>
  <si>
    <t>Ingatlanok felújítása (K71)</t>
  </si>
  <si>
    <t>202</t>
  </si>
  <si>
    <t>Informatikai eszközök felújítása (K72)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</si>
  <si>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</si>
  <si>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</si>
  <si>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</si>
  <si>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</si>
  <si>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</si>
  <si>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206</t>
  </si>
  <si>
    <t>Felhalmozási célú garancia- és kezességvállalásból származó kifizetés államháztartáson belülre (K81)</t>
  </si>
  <si>
    <t>207</t>
  </si>
  <si>
    <t>208</t>
  </si>
  <si>
    <t>ebből: központi költségvetési szervek (K82)</t>
  </si>
  <si>
    <t>209</t>
  </si>
  <si>
    <t>ebből: központi kezelésű előirányzatok (K82)</t>
  </si>
  <si>
    <t>210</t>
  </si>
  <si>
    <t>ebből: fejezeti kezelésű előirányzatok EU-s programokra és azok hazai társfinanszírozása (K82)</t>
  </si>
  <si>
    <t>211</t>
  </si>
  <si>
    <t>ebből: egyéb fejezeti kezelésű előirányzatok (K82)</t>
  </si>
  <si>
    <t>212</t>
  </si>
  <si>
    <t>ebből: társadalombiztosítás pénzügyi alapjai (K82)</t>
  </si>
  <si>
    <t>213</t>
  </si>
  <si>
    <t>ebből: elkülönített állami pénzalapok (K82)</t>
  </si>
  <si>
    <t>214</t>
  </si>
  <si>
    <t>ebből: helyi önkormányzatok és költségvetési szerveik (K82)</t>
  </si>
  <si>
    <t>215</t>
  </si>
  <si>
    <t>ebből: társulások és költségvetési szerveik (K82)</t>
  </si>
  <si>
    <t>216</t>
  </si>
  <si>
    <t>ebből: nemzetiségi önkormányzatok és költségvetési szerveik (K82)</t>
  </si>
  <si>
    <t>217</t>
  </si>
  <si>
    <t>ebből: térségi fejlesztési tanácsok és költségvetési szerveik (K82)</t>
  </si>
  <si>
    <t>218</t>
  </si>
  <si>
    <t>219</t>
  </si>
  <si>
    <t>ebből: központi költségvetési szervek (K83)</t>
  </si>
  <si>
    <t>220</t>
  </si>
  <si>
    <t>ebből: központi kezelésű előirányzatok (K83)</t>
  </si>
  <si>
    <t>221</t>
  </si>
  <si>
    <t>ebből: fejezeti kezelésű előirányzatok EU-s programokra és azok hazai társfinanszírozása (K83)</t>
  </si>
  <si>
    <t>222</t>
  </si>
  <si>
    <t>ebből: egyéb fejezeti kezelésű előirányzatok (K83)</t>
  </si>
  <si>
    <t>223</t>
  </si>
  <si>
    <t>ebből: társadalombiztosítás pénzügyi alapjai (K83)</t>
  </si>
  <si>
    <t>224</t>
  </si>
  <si>
    <t>ebből: elkülönített állami pénzalapok (K83)</t>
  </si>
  <si>
    <t>225</t>
  </si>
  <si>
    <t>ebből: helyi önkormányzatok és költségvetési szerveik (K83)</t>
  </si>
  <si>
    <t>226</t>
  </si>
  <si>
    <t>ebből: társulások és költségvetési szerveik (K83)</t>
  </si>
  <si>
    <t>227</t>
  </si>
  <si>
    <t>ebből: nemzetiségi önkormányzatok és költségvetési szerveik (K83)</t>
  </si>
  <si>
    <t>228</t>
  </si>
  <si>
    <t>ebből: térségi fejlesztési tanácsok és költségvetési szerveik (K83)</t>
  </si>
  <si>
    <t>229</t>
  </si>
  <si>
    <t>230</t>
  </si>
  <si>
    <t>ebből: központi költségvetési szervek (K84)</t>
  </si>
  <si>
    <t>231</t>
  </si>
  <si>
    <t>ebből: központi kezelésű előirányzatok (K84)</t>
  </si>
  <si>
    <t>232</t>
  </si>
  <si>
    <t>ebből: fejezeti kezelésű előirányzatok EU-s programokra és azok hazai társfinanszírozása (K84)</t>
  </si>
  <si>
    <t>233</t>
  </si>
  <si>
    <t>ebből: egyéb fejezeti kezelésű előirányzatok (K84)</t>
  </si>
  <si>
    <t>234</t>
  </si>
  <si>
    <t>ebből: társadalombiztosítás pénzügyi alapjai (K84)</t>
  </si>
  <si>
    <t>235</t>
  </si>
  <si>
    <t>ebből: elkülönített állami pénzalapok (K84)</t>
  </si>
  <si>
    <t>236</t>
  </si>
  <si>
    <t>ebből: helyi önkormányzatok és költségvetési szerveik (K84)</t>
  </si>
  <si>
    <t>237</t>
  </si>
  <si>
    <t>ebből: társulások és költségvetési szerveik (K84)</t>
  </si>
  <si>
    <t>238</t>
  </si>
  <si>
    <t>ebből: nemzetiségi önkormányzatok és költségvetési szerveik (K84)</t>
  </si>
  <si>
    <t>239</t>
  </si>
  <si>
    <t>ebből: térségi fejlesztési tanácsok és költségvetési szerveik (K84)</t>
  </si>
  <si>
    <t>240</t>
  </si>
  <si>
    <t>Felhalmozási célú garancia- és kezességvállalásból származó kifizetés államháztartáson kívülre (&gt;=241) (K85)</t>
  </si>
  <si>
    <t>241</t>
  </si>
  <si>
    <t>ebből: állami vagy önkormányzati tulajdonban lévő gazdasági társaságok tartozásai miatti kifizetések (K85)</t>
  </si>
  <si>
    <t>242</t>
  </si>
  <si>
    <t>243</t>
  </si>
  <si>
    <t>ebből: egyházi jogi személyek (K86)</t>
  </si>
  <si>
    <t>244</t>
  </si>
  <si>
    <t>ebből: nonprofit gazdasági társaságok (K86)</t>
  </si>
  <si>
    <t>245</t>
  </si>
  <si>
    <t>ebből: egyéb civil szervezetek (K86)</t>
  </si>
  <si>
    <t>246</t>
  </si>
  <si>
    <t>ebből: háztartások (K86)</t>
  </si>
  <si>
    <t>247</t>
  </si>
  <si>
    <t>ebből: pénzügyi vállalkozások (K86)</t>
  </si>
  <si>
    <t>248</t>
  </si>
  <si>
    <t>ebből: állami többségi tulajdonú nem pénzügyi vállalkozások (K86)</t>
  </si>
  <si>
    <t>249</t>
  </si>
  <si>
    <t>ebből:önkormányzati többségi tulajdonú nem pénzügyi vállalkozások (K86)</t>
  </si>
  <si>
    <t>250</t>
  </si>
  <si>
    <t>ebből: egyéb vállalkozások (K86)</t>
  </si>
  <si>
    <t>251</t>
  </si>
  <si>
    <t>ebből: Európai Unió  (K86)</t>
  </si>
  <si>
    <t>252</t>
  </si>
  <si>
    <t>ebből: kormányok és nemzetközi szervezetek (K86)</t>
  </si>
  <si>
    <t>253</t>
  </si>
  <si>
    <t>ebből: egyéb külföldiek (K86)</t>
  </si>
  <si>
    <t>254</t>
  </si>
  <si>
    <t>Lakástámogatás (K87)</t>
  </si>
  <si>
    <t>255</t>
  </si>
  <si>
    <t>Felhalmozási célú támogatások az Európai Uniónak (K88)</t>
  </si>
  <si>
    <t>256</t>
  </si>
  <si>
    <t>257</t>
  </si>
  <si>
    <t>ebből: egyházi jogi személyek (K89)</t>
  </si>
  <si>
    <t>258</t>
  </si>
  <si>
    <t>ebből: nonprofit gazdasági társaságok (K89)</t>
  </si>
  <si>
    <t>259</t>
  </si>
  <si>
    <t>ebből: egyéb civil szervezetek (K89)</t>
  </si>
  <si>
    <t>260</t>
  </si>
  <si>
    <t>ebből: háztartások (K89)</t>
  </si>
  <si>
    <t>261</t>
  </si>
  <si>
    <t>ebből: pénzügyi vállalkozások (K89)</t>
  </si>
  <si>
    <t>262</t>
  </si>
  <si>
    <t>ebből: állami többségi tulajdonú nem pénzügyi vállalkozások (K89)</t>
  </si>
  <si>
    <t>263</t>
  </si>
  <si>
    <t>ebből:önkormányzati többségi tulajdonú nem pénzügyi vállalkozások (K89)</t>
  </si>
  <si>
    <t>264</t>
  </si>
  <si>
    <t>ebből: egyéb vállalkozások (K89)</t>
  </si>
  <si>
    <t>265</t>
  </si>
  <si>
    <t>ebből: kormányok és nemzetközi szervezetek (K89)</t>
  </si>
  <si>
    <t>266</t>
  </si>
  <si>
    <t>ebből: egyéb külföldiek (K89)</t>
  </si>
  <si>
    <t>267</t>
  </si>
  <si>
    <t>268</t>
  </si>
  <si>
    <t>02 - B1-B7. Költségvetési bevételek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</si>
  <si>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</si>
  <si>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</si>
  <si>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</si>
  <si>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</si>
  <si>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</si>
  <si>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</si>
  <si>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</si>
  <si>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</si>
  <si>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</si>
  <si>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(=11+…+20)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</si>
  <si>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</si>
  <si>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</si>
  <si>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</si>
  <si>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</si>
  <si>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</si>
  <si>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</si>
  <si>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</si>
  <si>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</si>
  <si>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</si>
  <si>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</si>
  <si>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(=22+…+31) (B15)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</si>
  <si>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</si>
  <si>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</si>
  <si>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</si>
  <si>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</si>
  <si>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</si>
  <si>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</si>
  <si>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</si>
  <si>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</si>
  <si>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</si>
  <si>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</si>
  <si>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</si>
  <si>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</si>
  <si>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</si>
  <si>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</si>
  <si>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</si>
  <si>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</si>
  <si>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</si>
  <si>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</si>
  <si>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</si>
  <si>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</si>
  <si>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</si>
  <si>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(=07+...+10+21+32)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</si>
  <si>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</si>
  <si>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</si>
  <si>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(=47+…+56)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</si>
  <si>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</si>
  <si>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</si>
  <si>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</si>
  <si>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</si>
  <si>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</si>
  <si>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</si>
  <si>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</si>
  <si>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</si>
  <si>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</si>
  <si>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</si>
  <si>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(=58+…+67)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</si>
  <si>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</si>
  <si>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</si>
  <si>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</si>
  <si>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</si>
  <si>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</si>
  <si>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</si>
  <si>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</si>
  <si>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</si>
  <si>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</si>
  <si>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</si>
  <si>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(=69+…+78) (B25)</t>
  </si>
  <si>
    <t>ebből: központi költségvetési szervek (B25)</t>
  </si>
  <si>
    <t>ebből: központi kezelésű előirányzatok (B25)</t>
  </si>
  <si>
    <t>ebből: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</si>
  <si>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</si>
  <si>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</si>
  <si>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</si>
  <si>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</si>
  <si>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</si>
  <si>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</si>
  <si>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</si>
  <si>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(=44+45+46+57+68) (B2)</t>
  </si>
  <si>
    <t>ebből: személyi jövedelemadó (B311)</t>
  </si>
  <si>
    <t>ebből: termőföld bérbeadásából származó jövedelem utáni személyi jövedelemadó (B311)</t>
  </si>
  <si>
    <t>ebből: társasági adó (B312)</t>
  </si>
  <si>
    <t>ebből: társas vállalkozások különadója (B312)</t>
  </si>
  <si>
    <t>ebből: hiteintézeti járadék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</si>
  <si>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</si>
  <si>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</si>
  <si>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</si>
  <si>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</si>
  <si>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</si>
  <si>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</si>
  <si>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</si>
  <si>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</si>
  <si>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</si>
  <si>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</si>
  <si>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</si>
  <si>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</si>
  <si>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</si>
  <si>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</si>
  <si>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</si>
  <si>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</si>
  <si>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</si>
  <si>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</si>
  <si>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</si>
  <si>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</si>
  <si>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</si>
  <si>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</si>
  <si>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</si>
  <si>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</si>
  <si>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</si>
  <si>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</si>
  <si>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</si>
  <si>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</si>
  <si>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</si>
  <si>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innovációs járulék (B351)</t>
  </si>
  <si>
    <t>ebből: egyszerűsített vállalkozási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</si>
  <si>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</si>
  <si>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</si>
  <si>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</si>
  <si>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</si>
  <si>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 gyógyszertámogatás többletének sávos kockázatviseléséből származó bevételek [2006. évi XCVIII. tv. 42. § ] (B351)</t>
  </si>
  <si>
    <t>ebből: népegészségügyi termékadó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</si>
  <si>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</si>
  <si>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</si>
  <si>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</si>
  <si>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</si>
  <si>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</si>
  <si>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ebből: jövedéki adó (B352)</t>
  </si>
  <si>
    <t>ebből: regisztrációs adó (B352)</t>
  </si>
  <si>
    <t>Pénzügyi monopóliumok nyereségét terhelő adók  (B353)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</si>
  <si>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</si>
  <si>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</si>
  <si>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</si>
  <si>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</si>
  <si>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</si>
  <si>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</si>
  <si>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</si>
  <si>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</si>
  <si>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</si>
  <si>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</si>
  <si>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</si>
  <si>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</si>
  <si>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</si>
  <si>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</si>
  <si>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</si>
  <si>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</si>
  <si>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</si>
  <si>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</si>
  <si>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</si>
  <si>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</si>
  <si>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ebből: cégnyílvántartás bevételei (B36)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</si>
  <si>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</si>
  <si>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</si>
  <si>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</si>
  <si>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</si>
  <si>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</si>
  <si>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</si>
  <si>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</si>
  <si>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</si>
  <si>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</si>
  <si>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</si>
  <si>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</si>
  <si>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</si>
  <si>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</si>
  <si>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</si>
  <si>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Készletértékesítés ellenértéke (B401)</t>
  </si>
  <si>
    <t>ebből:tárgyi eszközök bérbeadásából származó bevétel (B402)</t>
  </si>
  <si>
    <t>ebből: utak használata ellenében beszedett használati díj, pótdíj, elektronikus útdíj (B402)</t>
  </si>
  <si>
    <t>ebből: államháztartáson belül (B403)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</si>
  <si>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</si>
  <si>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</si>
  <si>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</si>
  <si>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</si>
  <si>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</si>
  <si>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</si>
  <si>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</si>
  <si>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</si>
  <si>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</si>
  <si>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ebből: államháztartáson belül (B4081)</t>
  </si>
  <si>
    <t>ebből: hitelviszonyt megtestesítő értékpapírok értékesítési nyeresége (B4081)</t>
  </si>
  <si>
    <t>ebből: államháztartáson belül (B4082)</t>
  </si>
  <si>
    <t>ebből: fedezeti ügyletek kamatbevételei (B4082)</t>
  </si>
  <si>
    <t>Részesedésekből származó pénzügyi műveletek bevételei (B4091)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</si>
  <si>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</si>
  <si>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</si>
  <si>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</si>
  <si>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</si>
  <si>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</si>
  <si>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Biztosító által fizetett kártérítés (B410)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</si>
  <si>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</si>
  <si>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</si>
  <si>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ebből: kiotói egységek és kibocsátási egységek eladásából befolyt eladási ár (B51)</t>
  </si>
  <si>
    <t>ebből: termőföld-eladás bevételei (B52)</t>
  </si>
  <si>
    <t>Egyéb tárgyi eszközök értékesítése (B53)</t>
  </si>
  <si>
    <t>ebből: privatizációból származó bevétel (B54)</t>
  </si>
  <si>
    <t>Részesedések megszűnéséhez kapcsolódó bevételek (B55)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</si>
  <si>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</si>
  <si>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</si>
  <si>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</si>
  <si>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</si>
  <si>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</si>
  <si>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</si>
  <si>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</si>
  <si>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</si>
  <si>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</si>
  <si>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</si>
  <si>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</si>
  <si>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</si>
  <si>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</si>
  <si>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</si>
  <si>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</si>
  <si>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</si>
  <si>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</si>
  <si>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</si>
  <si>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</si>
  <si>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</si>
  <si>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</si>
  <si>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</si>
  <si>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</si>
  <si>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</si>
  <si>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</si>
  <si>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</si>
  <si>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</si>
  <si>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</si>
  <si>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</si>
  <si>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</si>
  <si>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</si>
  <si>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</si>
  <si>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</si>
  <si>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</si>
  <si>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269</t>
  </si>
  <si>
    <t>ebből: külföldi szervezetek, személyek (B74)</t>
  </si>
  <si>
    <t>270</t>
  </si>
  <si>
    <t>271</t>
  </si>
  <si>
    <t>ebből: egyházi jogi személyek (B75)</t>
  </si>
  <si>
    <t>272</t>
  </si>
  <si>
    <t>ebből: nonprofit gazdasági társaságok (B75)</t>
  </si>
  <si>
    <t>273</t>
  </si>
  <si>
    <t>ebből: egyéb civil szervezetek (B75)</t>
  </si>
  <si>
    <t>274</t>
  </si>
  <si>
    <t>ebből: háztartások (B75)</t>
  </si>
  <si>
    <t>275</t>
  </si>
  <si>
    <t>ebből: pénzügyi vállalkozások (B75)</t>
  </si>
  <si>
    <t>276</t>
  </si>
  <si>
    <t>ebből: állami többségi tulajdonú nem pénzügyi vállalkozások (B75)</t>
  </si>
  <si>
    <t>277</t>
  </si>
  <si>
    <t>ebből:önkormányzati többségi tulajdonú nem pénzügyi vállalkozások (B75)</t>
  </si>
  <si>
    <t>278</t>
  </si>
  <si>
    <t>ebből: egyéb vállalkozások (B75)</t>
  </si>
  <si>
    <t>279</t>
  </si>
  <si>
    <t>ebből: Európai Unió  (B75)</t>
  </si>
  <si>
    <t>280</t>
  </si>
  <si>
    <t>ebből: kormányok és nemzetközi szervezetek (B75)</t>
  </si>
  <si>
    <t>281</t>
  </si>
  <si>
    <t>ebből: egyéb külföldiek (B75)</t>
  </si>
  <si>
    <t>282</t>
  </si>
  <si>
    <t>03 - K9. Finanszírozási kiadások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</si>
  <si>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</si>
  <si>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</si>
  <si>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</si>
  <si>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</si>
  <si>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</si>
  <si>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</si>
  <si>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</si>
  <si>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</si>
  <si>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</si>
  <si>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</si>
  <si>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</si>
  <si>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</si>
  <si>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</si>
  <si>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</si>
  <si>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</si>
  <si>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</si>
  <si>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</si>
  <si>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</si>
  <si>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</si>
  <si>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</si>
  <si>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</si>
  <si>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</si>
  <si>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</si>
  <si>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</si>
  <si>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</si>
  <si>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</si>
  <si>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</si>
  <si>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</si>
  <si>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(=06+19+…+25+28)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</si>
  <si>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</si>
  <si>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</si>
  <si>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</si>
  <si>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</si>
  <si>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</si>
  <si>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</si>
  <si>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</si>
  <si>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</si>
  <si>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Adóssághoz nem kapcsolódó származékos ügyletek kiadásai (K93)</t>
  </si>
  <si>
    <t>Váltókiadások (K94)</t>
  </si>
  <si>
    <t>Finanszírozási kiadások (=29+37+38+39) (K9)</t>
  </si>
  <si>
    <t>04 - B8. Finanszírozási bevételek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</si>
  <si>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</si>
  <si>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</si>
  <si>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</si>
  <si>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</si>
  <si>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</si>
  <si>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</si>
  <si>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</si>
  <si>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</si>
  <si>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</si>
  <si>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</si>
  <si>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</si>
  <si>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</si>
  <si>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</si>
  <si>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</si>
  <si>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</si>
  <si>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</si>
  <si>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</si>
  <si>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</si>
  <si>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</si>
  <si>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</si>
  <si>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</si>
  <si>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</si>
  <si>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(=04+11+14+…+19+22) (B81)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</si>
  <si>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</si>
  <si>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</si>
  <si>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</si>
  <si>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</si>
  <si>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</si>
  <si>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</si>
  <si>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Adóssághoz nem kapcsolódó származékos ügyletek bevételei (B83)</t>
  </si>
  <si>
    <t>Váltóbevételek (B84)</t>
  </si>
  <si>
    <t>Finanszírozási bevételek (=23+29+30+31) (B8)</t>
  </si>
  <si>
    <t>Teljesítés %-a</t>
  </si>
  <si>
    <t>Bér átadás</t>
  </si>
  <si>
    <t>Munkaadókat terhelő járulékok és szociális hozzájárulási adó (=22+…+27) (K2)</t>
  </si>
  <si>
    <t>Készletbeszerzés (=28+29+30) (K31)</t>
  </si>
  <si>
    <t>Kommunikációs szolgáltatások (=32+33) (K32)</t>
  </si>
  <si>
    <t>Bérleti és lízing díjak (&gt;=38) (K333)</t>
  </si>
  <si>
    <t>Közvetített szolgáltatások  (&gt;=41) (K335)</t>
  </si>
  <si>
    <t>Szolgáltatási kiadások (=35+36+37+39+40+42+43) (K33)</t>
  </si>
  <si>
    <t>Kiküldetések, reklám- és propagandakiadások (=46+47) (K34)</t>
  </si>
  <si>
    <t>Kamatkiadások (&gt;=52+53) (K353)</t>
  </si>
  <si>
    <t>Egyéb pénzügyi műveletek kiadásai (&gt;=55+…+57) (K354)</t>
  </si>
  <si>
    <t>Különféle befizetések és egyéb dologi kiadások (=49+50+51+54+58) (K35)</t>
  </si>
  <si>
    <t>Dologi kiadások (=31+34+45+48+59) (K3)</t>
  </si>
  <si>
    <t>Családi támogatások (=63+…+72) (K42)</t>
  </si>
  <si>
    <t>ebből: GYES-en és GYED-en lévők hallgatói hitelének célzott támogatása (K42)</t>
  </si>
  <si>
    <t>Betegséggel kapcsolatos (nem társadalombiztosítási) ellátások (=75+…+82) (K44)</t>
  </si>
  <si>
    <t>ebből: kivételes rokkantsági ellátás (K44)</t>
  </si>
  <si>
    <t>Foglalkoztatással, munkanélküliséggel kapcsolatos ellátások (=84+…+91) (K45)</t>
  </si>
  <si>
    <t>Lakhatással kapcsolatos ellátások (=93+94) (K46)</t>
  </si>
  <si>
    <t>Intézményi ellátottak pénzbeli juttatásai (&gt;=96+97) (K47)</t>
  </si>
  <si>
    <t>Egyéb nem intézményi ellátások (&gt;=99+…+117) (K48)</t>
  </si>
  <si>
    <t>ebből: a Nemzet Színésze címet viselő színészek havi életjáradéka, művészeti nyugdíjsegélyek, művészjáradék, balettművészeti életjáradék (K48)</t>
  </si>
  <si>
    <t>Ellátottak pénzbeli juttatásai (=61+62+73+74+83+92+95+98) (K4)</t>
  </si>
  <si>
    <t>Nemzetközi kötelezettségek (&gt;=120) (K501)</t>
  </si>
  <si>
    <t>Elvonások és befizetések (=121+122+123) (K502)</t>
  </si>
  <si>
    <t>Működési célú visszatérítendő támogatások, kölcsönök nyújtása államháztartáson belülre (=127+…+136) (K504)</t>
  </si>
  <si>
    <t>Működési célú visszatérítendő támogatások, kölcsönök törlesztése államháztartáson belülre (=138+…+147) (K505)</t>
  </si>
  <si>
    <t>Egyéb működési célú támogatások államháztartáson belülre (=149+…+158) (K506)</t>
  </si>
  <si>
    <t>Működési célú garancia- és kezességvállalásból származó kifizetés államháztartáson kívülre (&gt;=160) (K507)</t>
  </si>
  <si>
    <t>Működési célú visszatérítendő támogatások, kölcsönök nyújtása államháztartáson kívülre (=162+…+172) (K508)</t>
  </si>
  <si>
    <t>Egyéb működési célú támogatások államháztartáson kívülre (=177+…+186) (K512)</t>
  </si>
  <si>
    <t>Egyéb működési célú kiadások (=119+124+125+126+137+148+159+161+173+174+175+176+187) (K5)</t>
  </si>
  <si>
    <t>Ingatlanok beszerzése, létesítése (&gt;=191) (K62)</t>
  </si>
  <si>
    <t>Beruházások (=189+190+192+…+196) (K6)</t>
  </si>
  <si>
    <t>Felújítások (=198+...+201) (K7)</t>
  </si>
  <si>
    <t>Felhalmozási célú visszatérítendő támogatások, kölcsönök nyújtása államháztartáson belülre (=205+…+214) (K82)</t>
  </si>
  <si>
    <t>Felhalmozási célú visszatérítendő támogatások, kölcsönök törlesztése államháztartáson belülre (=216+…+225) (K83)</t>
  </si>
  <si>
    <t>Egyéb felhalmozási célú támogatások államháztartáson belülre (=227+…+236) (K84)</t>
  </si>
  <si>
    <t>Felhalmozási célú visszatérítendő támogatások, kölcsönök nyújtása államháztartáson kívülre (=240+…+250) (K86)</t>
  </si>
  <si>
    <t>Egyéb felhalmozási célú támogatások államháztartáson kívülre (=254+…+263) (K89)</t>
  </si>
  <si>
    <t>Egyéb felhalmozási célú kiadások (=203+204+215+226+237+239+251+252+253) (K8)</t>
  </si>
  <si>
    <t>Költségvetési kiadások (=20+21+60+118+188+197+202+264) (K1-K8)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</si>
  <si>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</si>
  <si>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</si>
  <si>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turizmusfejlesztési hozzájárulás (B352)</t>
  </si>
  <si>
    <t>ebből: önkormányzat által beszedett talajterhelési díj (B36)</t>
  </si>
  <si>
    <t>ebből: előrehozott helyi adó (B36)</t>
  </si>
  <si>
    <t>Egyéb kapott (járó) kamatok és kamatjellegű bevételek (&gt;=207+208) (B4082)</t>
  </si>
  <si>
    <t>3. alcím összesen:</t>
  </si>
  <si>
    <t>4. alcím összesen:</t>
  </si>
  <si>
    <t>Sportcentrum</t>
  </si>
  <si>
    <t>5. alcím összesen:</t>
  </si>
  <si>
    <t>Önkormányzat Kisvejke</t>
  </si>
  <si>
    <t>Móricz-Bezerédj u. felújítására</t>
  </si>
  <si>
    <t>KEHOP 2.2.1-15 szennyvíztelep korszerűsítés</t>
  </si>
  <si>
    <t>TOP 1.1.3-15 Agrárlogisztikai központ létesítése</t>
  </si>
  <si>
    <t>Támogatás visszafizetés</t>
  </si>
  <si>
    <t>Emberi Erőforrás Támogatáskezelő</t>
  </si>
  <si>
    <t>TOP 2.1.3-15 Csapadékvíz infrastruktúra fejl.</t>
  </si>
  <si>
    <t>498,5 kW teljesítményű napenergia alapú kiserőmű létrehozása</t>
  </si>
  <si>
    <t>TOP 1.2.1 Váraljai parkerdő turisztikai vonzerejének fejlesztése</t>
  </si>
  <si>
    <t>TOP 2.1.2-15 Miénk itt a tér</t>
  </si>
  <si>
    <t>Fonyód Tábor felújítás</t>
  </si>
  <si>
    <t>Mezőföldvíz felújítások</t>
  </si>
  <si>
    <t>Társasházak hőszigetelésére</t>
  </si>
  <si>
    <t>Társasházak</t>
  </si>
  <si>
    <t>Orvosok</t>
  </si>
  <si>
    <t>Háziorvosi ellátásra</t>
  </si>
  <si>
    <t>K512</t>
  </si>
  <si>
    <t>2019. évi előirányzat</t>
  </si>
  <si>
    <t>2.6.</t>
  </si>
  <si>
    <t>2.5.-ből EU-s támogatás</t>
  </si>
  <si>
    <t>3.6.</t>
  </si>
  <si>
    <t xml:space="preserve">   3.5.-ből EU-s támogatás</t>
  </si>
  <si>
    <t>Biztosító által fizetett kártérítés</t>
  </si>
  <si>
    <t>5.11.</t>
  </si>
  <si>
    <t>B411</t>
  </si>
  <si>
    <t>7.6.</t>
  </si>
  <si>
    <t>7.5.-ból EU-s támogatás (közvetlen)</t>
  </si>
  <si>
    <t>8.6</t>
  </si>
  <si>
    <t>8.5.-ból EU-s támogatás (közvetlen)</t>
  </si>
  <si>
    <t xml:space="preserve"> Bonyhád Városi Önkormányzat 2019. évi</t>
  </si>
  <si>
    <t>2019. évi eredeti előir.</t>
  </si>
  <si>
    <t>GESZ összesen:</t>
  </si>
  <si>
    <t>TOP 7.1.1</t>
  </si>
  <si>
    <t>Pénzügyminisztérium</t>
  </si>
  <si>
    <t>TOP 5.3.1 Bonyhád összeköt</t>
  </si>
  <si>
    <t>Tolna Megyei Kormányhivatal</t>
  </si>
  <si>
    <t>Agrárminisztérium</t>
  </si>
  <si>
    <t>Zártkerti utak felúj.</t>
  </si>
  <si>
    <t xml:space="preserve"> Bonyhád Város Önkormányzata 2019. évi</t>
  </si>
  <si>
    <t>GESZ összesen</t>
  </si>
  <si>
    <t>5. alcím összesen</t>
  </si>
  <si>
    <t>Téli rezsicsökkentés</t>
  </si>
  <si>
    <t>Szabadság tér 1. felújítására</t>
  </si>
  <si>
    <t>Garázs építésére</t>
  </si>
  <si>
    <t>Országos Mentőszolgálat</t>
  </si>
  <si>
    <t>Majos SE TAO önrész</t>
  </si>
  <si>
    <t>Katolikus Egyház támogatása</t>
  </si>
  <si>
    <t>Mezőföldvíz pályázati önerő</t>
  </si>
  <si>
    <t>Börzsöny sebességmérő berendezés</t>
  </si>
  <si>
    <t>Temető kerítés</t>
  </si>
  <si>
    <t>Gépjármű beszerzés</t>
  </si>
  <si>
    <t>Árok, járda, parkoló felújítás</t>
  </si>
  <si>
    <t>Zeneiskola épületfelújítás pótmunka</t>
  </si>
  <si>
    <t>József Attila u. felújítása</t>
  </si>
  <si>
    <t>Szent Imre u. 1. I. emelet 1, 5 és 6 lakások felújítása</t>
  </si>
  <si>
    <t>Egyéb felhalmozási célú támogatások államháztartáson belülre</t>
  </si>
  <si>
    <t>385.cím összesen:</t>
  </si>
  <si>
    <t>Magánszemélyek jövedelemadói (=81+82) (B311)</t>
  </si>
  <si>
    <t>Társaságok jövedelemadói (=84+…+91) (B312)</t>
  </si>
  <si>
    <t>ebből: pénzügyi vállalkozások különadója (B312)</t>
  </si>
  <si>
    <t>Jövedelemadók (=80+83) (B31)</t>
  </si>
  <si>
    <t>Szociális hozzájárulási adó és járulékok (=94+…+102) (B32)</t>
  </si>
  <si>
    <t>Bérhez és foglalkoztatáshoz kapcsolódó adók (=104+…+107) (B33)</t>
  </si>
  <si>
    <t>Vagyoni tipusú adók (=109+…+114) (B34)</t>
  </si>
  <si>
    <t>Értékesítési és forgalmi adók (=116+…+136) (B351)</t>
  </si>
  <si>
    <t>Fogyasztási adók  (=138+139+140) (B352)</t>
  </si>
  <si>
    <t>Gépjárműadók (=143+…+146) (B354)</t>
  </si>
  <si>
    <t>Egyéb áruhasználati és szolgáltatási adók  (=148+…+163) (B355)</t>
  </si>
  <si>
    <t>Termékek és szolgáltatások adói (=115+137+141+142+147)  (B35)</t>
  </si>
  <si>
    <t>Egyéb közhatalmi bevételek (&gt;=166+…+183) (B36)</t>
  </si>
  <si>
    <t>ebből: bevándorlási különadó (B36)</t>
  </si>
  <si>
    <t>Közhatalmi bevételek (=92+93+103+108+164+165) (B3)</t>
  </si>
  <si>
    <t>Szolgáltatások ellenértéke (&gt;=187+188) (B402)</t>
  </si>
  <si>
    <t>Közvetített szolgáltatások ellenértéke  (&gt;=190) (B403)</t>
  </si>
  <si>
    <t>Tulajdonosi bevételek (&gt;=192+…+197) (B404)</t>
  </si>
  <si>
    <t>Befektetett pénzügyi eszközökből származó bevételek (&gt;=202+203) (B4081)</t>
  </si>
  <si>
    <t>Kamatbevételek és más nyereségjellegű bevételek (=201+204) (B408)</t>
  </si>
  <si>
    <t>Más egyéb pénzügyi műveletek bevételei (&gt;=210+…+214) (B4092)</t>
  </si>
  <si>
    <t>Egyéb pénzügyi műveletek bevételei (=208+209) (B409)</t>
  </si>
  <si>
    <t>Egyéb működési bevételek (&gt;=218+219) (B411)</t>
  </si>
  <si>
    <t>Működési bevételek (=185+186+189+191+198+199+200+207+215+216+217) (B4)</t>
  </si>
  <si>
    <t>Immateriális javak értékesítése (&gt;=222) (B51)</t>
  </si>
  <si>
    <t>Ingatlanok értékesítése (&gt;=224) (B52)</t>
  </si>
  <si>
    <t>Részesedések értékesítése (&gt;=227) (B54)</t>
  </si>
  <si>
    <t>Felhalmozási bevételek (=221+223+225+226+228) (B5)</t>
  </si>
  <si>
    <t>Működési célú visszatérítendő támogatások, kölcsönök visszatérülése államháztartáson kívülről (=234+…+242) (B64)</t>
  </si>
  <si>
    <t>Egyéb működési célú átvett pénzeszközök (=244…+254) (B65)</t>
  </si>
  <si>
    <t>Működési célú átvett pénzeszközök (=230+...+233+243) (B6)</t>
  </si>
  <si>
    <t>Felhalmozási célú visszatérítendő támogatások, kölcsönök visszatérülése államháztartáson kívülről (=260+…+268) (B74)</t>
  </si>
  <si>
    <t>Egyéb felhalmozási célú átvett pénzeszközök (=270+…+280) (B75)</t>
  </si>
  <si>
    <t>Felhalmozási célú átvett pénzeszközök (=256+…+259+269) (B7)</t>
  </si>
  <si>
    <t>Költségvetési bevételek (=43+79+184+220+229+255+281) (B1-B7)</t>
  </si>
  <si>
    <t>Nemzeti Választási Iroda</t>
  </si>
  <si>
    <t>EP választás</t>
  </si>
  <si>
    <t>Emberi Erőforrások Minisztériuma</t>
  </si>
  <si>
    <t>Nemzeti Egészségbiztosítási Alapkezelő</t>
  </si>
  <si>
    <t>2018. évi elszámolás</t>
  </si>
  <si>
    <t>Nemzeti Foglalkoztatási Alap</t>
  </si>
  <si>
    <t>Bértámogatásra</t>
  </si>
  <si>
    <t>Innovációs és Technológiai Minisztérium</t>
  </si>
  <si>
    <t>Autómentes Nap támogatása</t>
  </si>
  <si>
    <t>Egyéb működési célú átvett pénzeszközök államháztartáson kívülről</t>
  </si>
  <si>
    <t>Bethlen Gábor Alapkezelő Zrt.</t>
  </si>
  <si>
    <t>Testvérvárosi kapcsolatokra</t>
  </si>
  <si>
    <t>246. cím összesen:</t>
  </si>
  <si>
    <t>Felhalmozási célú visszatérítendő támogatások, kölcsönök visszatérülése államháztartáson kívülről</t>
  </si>
  <si>
    <t>Önkormányzatok</t>
  </si>
  <si>
    <t>Választás miatti pihenőnapra jutó bér megtérítése</t>
  </si>
  <si>
    <t>Egyéb működési célú támogatások ÁH kívülre</t>
  </si>
  <si>
    <t>Vállalkozások</t>
  </si>
  <si>
    <t>Elvonások és befizetések</t>
  </si>
  <si>
    <t>Állami támogatás visszafizetés</t>
  </si>
  <si>
    <t>370.cím összesen:</t>
  </si>
  <si>
    <t>Majos Értékeiért Egyesület</t>
  </si>
  <si>
    <t>Hungaricum pályázat eszközbeszerzés</t>
  </si>
  <si>
    <t>Völgység Ipari Park Kft üzletrész vásárlása</t>
  </si>
  <si>
    <t>TOP 7.1.1 Könyvtár és pihenőpark infr.fejlesztése</t>
  </si>
  <si>
    <t>Előleg visszatérítése tám.szerz. módosítás miatt</t>
  </si>
  <si>
    <t>Tévesen utalt támogatás visszatérítése</t>
  </si>
  <si>
    <t>TOP 1.1.1-15-TL1-2016-00004 tám.visszafizetése</t>
  </si>
  <si>
    <t>TOP 2.1.2 fel nem használt támogatás visszafizetése</t>
  </si>
  <si>
    <t>TOP 4.2.1-15 fel nem használt támogatás visszafizetése</t>
  </si>
  <si>
    <t>307. cím összesen:</t>
  </si>
  <si>
    <t>ÖNK</t>
  </si>
  <si>
    <t>HIV</t>
  </si>
  <si>
    <t>Múzeum</t>
  </si>
  <si>
    <t>Összesen</t>
  </si>
  <si>
    <t>Sport</t>
  </si>
  <si>
    <t>Varázskapu Óvoda</t>
  </si>
  <si>
    <t>Közös Hivatal</t>
  </si>
  <si>
    <t>K</t>
  </si>
  <si>
    <t>Összesen:</t>
  </si>
  <si>
    <t>Sor-szám</t>
  </si>
  <si>
    <t>TOP 1.2.1-15-TL1-2016-00001 Váraljai Parkerdő turisztikai vonzerejének fejlesztése</t>
  </si>
  <si>
    <t>Források</t>
  </si>
  <si>
    <t>2020.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</si>
  <si>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</si>
  <si>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</si>
  <si>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</si>
  <si>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</si>
  <si>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</si>
  <si>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</si>
  <si>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</si>
  <si>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</si>
  <si>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</si>
  <si>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</si>
  <si>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</si>
  <si>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</si>
  <si>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TOP 2.1.3-15-TL1-2016-00047 Csapadékvíz inf.fejl.Bonyhádon</t>
  </si>
  <si>
    <t>TOP 3.1.1-15-TL1-2016-00002 Kerékpárút kiépítése</t>
  </si>
  <si>
    <t>TOP 1.1.3.15-TL1-2016-00006 Agrárlogisztikai központ létesítése</t>
  </si>
  <si>
    <t xml:space="preserve">TOP 2.1.2-15-TL1-2016-00002 Miénk Itt a tér </t>
  </si>
  <si>
    <t>KEHOP 2.2.1-15-2015-00005 Szennyvíztelep korszerűsítés</t>
  </si>
  <si>
    <t>Többéves kihatással járó döntések számszerűsítése évenkénti bontásban és összesítve célok szerint</t>
  </si>
  <si>
    <t>Kötelezettség jogcíme</t>
  </si>
  <si>
    <t>Köt. váll.
 éve</t>
  </si>
  <si>
    <t>2021.</t>
  </si>
  <si>
    <t>2021. 
után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</si>
  <si>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</si>
  <si>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</si>
  <si>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</si>
  <si>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5.1</t>
  </si>
  <si>
    <t>Önkormányzati tul. Bérlakás felújítás hitele</t>
  </si>
  <si>
    <t>2014</t>
  </si>
  <si>
    <t>Kamat+költség</t>
  </si>
  <si>
    <t>5.2</t>
  </si>
  <si>
    <t>Egyéb infrastruktúra fejlesztő beruházások hitele</t>
  </si>
  <si>
    <t xml:space="preserve">2014 </t>
  </si>
  <si>
    <t>5.3</t>
  </si>
  <si>
    <t>Egyéb közlekedésfejlesztési beruházások hitele</t>
  </si>
  <si>
    <t>5.4</t>
  </si>
  <si>
    <t>Városi sportpálya felújítás hitele</t>
  </si>
  <si>
    <t>5.5</t>
  </si>
  <si>
    <t>Műv.Ház tetőfelújítás hitele</t>
  </si>
  <si>
    <t>5.6</t>
  </si>
  <si>
    <t>Zeneiskola felújítás hitele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</si>
  <si>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</si>
  <si>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</si>
  <si>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</si>
  <si>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</si>
  <si>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</si>
  <si>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</si>
  <si>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</si>
  <si>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</si>
  <si>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</si>
  <si>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</si>
  <si>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</si>
  <si>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</si>
  <si>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</si>
  <si>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</si>
  <si>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</si>
  <si>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</si>
  <si>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</si>
  <si>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</si>
  <si>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</si>
  <si>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</si>
  <si>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</si>
  <si>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</si>
  <si>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</si>
  <si>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Talajterherhelési díj</t>
  </si>
  <si>
    <t>Pótlék</t>
  </si>
  <si>
    <t>Önkormányzat</t>
  </si>
  <si>
    <t>No.</t>
  </si>
  <si>
    <t>Kiadások összesen:</t>
  </si>
  <si>
    <t>Javasolt módosítás</t>
  </si>
  <si>
    <t>Völgységi Termál Kft. üzletrész vásárlása</t>
  </si>
  <si>
    <t>Önkormányzati választás</t>
  </si>
  <si>
    <t>Sportinfrastruktúra fejlesztése</t>
  </si>
  <si>
    <t>TOP 2.1.3-15 Csapadékvíz infrastruktúra fejl.eszköz</t>
  </si>
  <si>
    <t>Fonyódi tábor felújítására</t>
  </si>
  <si>
    <t>Stagnum Kft.</t>
  </si>
  <si>
    <t>1048/2019 (II.18. Korm. hat. Szerinti támogatás</t>
  </si>
  <si>
    <t>Nyári diákmunka</t>
  </si>
  <si>
    <t>2018. évi intézményfenntartói támogatás elszámolás</t>
  </si>
  <si>
    <t>Műfüves pálya építése</t>
  </si>
  <si>
    <t>Pór Apát utca felújítása</t>
  </si>
  <si>
    <t>Intézmények támogatás megelőlegezés</t>
  </si>
  <si>
    <t>372.cím összesen:</t>
  </si>
  <si>
    <t>BIP Kft. Pótbefizetés</t>
  </si>
  <si>
    <t>Dél-Dunántúli Közlekedési Központ közösségi közl.</t>
  </si>
  <si>
    <t>TOP 3.2.1-15-TL1-2016-00023 Önk.ép.energ.korsz.</t>
  </si>
  <si>
    <t>TOP 3.2.1 Önkormányzati épületek energetikai korszerűsítése</t>
  </si>
  <si>
    <t>Közművelődési érdekeltségnövelő támogatás</t>
  </si>
  <si>
    <t>József Attila u. felújítás támogatása</t>
  </si>
  <si>
    <t>Losonczi Kupára</t>
  </si>
  <si>
    <t>Sorszám</t>
  </si>
  <si>
    <t>Könyvtár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</si>
  <si>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</si>
  <si>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</si>
  <si>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</si>
  <si>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</si>
  <si>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</si>
  <si>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</si>
  <si>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</si>
  <si>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</si>
  <si>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</si>
  <si>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</si>
  <si>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</si>
  <si>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</si>
  <si>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</si>
  <si>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</si>
  <si>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</si>
  <si>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</si>
  <si>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</si>
  <si>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</si>
  <si>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</si>
  <si>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 S Z K Ö Z Ö K</t>
  </si>
  <si>
    <t>Előző időszak</t>
  </si>
  <si>
    <t>Módosítások</t>
  </si>
  <si>
    <t>Tárgyidőszak</t>
  </si>
  <si>
    <t>A) NEMZETI VAGYONBA TARTOZÓ BEFEKTETETT ESZKÖZÖK</t>
  </si>
  <si>
    <t xml:space="preserve">A/I        Immateriális javak </t>
  </si>
  <si>
    <t xml:space="preserve">A/II      Tárgyi eszközök </t>
  </si>
  <si>
    <t>A/III     Befektetett pénzügyi eszközök</t>
  </si>
  <si>
    <t>A/IV     Koncesszióba, vagyonkezelésbe adott eszközök</t>
  </si>
  <si>
    <t>B) NEMZETI VAGYONBA TARTOZÓ FORGÓESZKÖZÖK</t>
  </si>
  <si>
    <t xml:space="preserve">B/I        Készletek </t>
  </si>
  <si>
    <t>B/II       Értékpapírok</t>
  </si>
  <si>
    <t>C) PÉNZESZKÖZÖK</t>
  </si>
  <si>
    <t>D)  KÖVETELÉSEK (=D/I+D/II+D/III)</t>
  </si>
  <si>
    <t>D/I        Költségvetési évben esedékes követelések</t>
  </si>
  <si>
    <t>D/II       Költségvetési évet követően esedékes követelések</t>
  </si>
  <si>
    <t>D/III      Követelés jellegű sajátos elszámolások</t>
  </si>
  <si>
    <t>E)  EGYÉB SAJÁTOS ESZKÖZOLDALI ELSZÁMOLÁSOK</t>
  </si>
  <si>
    <t>F)  AKTÍV IDŐBELI ELHATÁROLÁSOK</t>
  </si>
  <si>
    <t>ESZKÖZÖK ÖSSZESEN</t>
  </si>
  <si>
    <t>F O R R Á S O K</t>
  </si>
  <si>
    <t>G)  SAJÁT TŐKE (=G/I+…+G/VI)</t>
  </si>
  <si>
    <t>G/I        Nemzeti vagyon induláskori értéke</t>
  </si>
  <si>
    <t>G/II       Nemzeti vagyon változásai</t>
  </si>
  <si>
    <t>G/III      Egyéb eszközök induláskori értéke és változásai</t>
  </si>
  <si>
    <t>G/IV       Felhalmozott eredmény</t>
  </si>
  <si>
    <t>G/V        Eszközök értékhelyesbítésének forrása</t>
  </si>
  <si>
    <t>G/VI       Mérleg szerinti eredmény</t>
  </si>
  <si>
    <t>H)  KÖTELEZETTSÉGEK (=H/I+H/II+H/III)</t>
  </si>
  <si>
    <t>H/I        Költségvetési évben esedékes kötelezettségek</t>
  </si>
  <si>
    <t>H/II       Költségvetési évet követően esedékes kötelezettségek</t>
  </si>
  <si>
    <t>H/III      Kötelezettség jellegű sajátos elszámolások</t>
  </si>
  <si>
    <t>I)   KINCSTÁRI SZÁMLAVEZETÉSSEL KAPCSOLATOS ELSZÁMOLÁSOK</t>
  </si>
  <si>
    <t>30.</t>
  </si>
  <si>
    <t>J)  PASSZÍV IDŐBELI ELHATÁROLÁSOK</t>
  </si>
  <si>
    <t>31.</t>
  </si>
  <si>
    <t>FORRÁSOK ÖSSZESEN</t>
  </si>
  <si>
    <t>Módosítások (+/-)</t>
  </si>
  <si>
    <t>Tárgyi időszak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</si>
  <si>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</si>
  <si>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</si>
  <si>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</si>
  <si>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</si>
  <si>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</si>
  <si>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</si>
  <si>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</si>
  <si>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</si>
  <si>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</si>
  <si>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</si>
  <si>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</si>
  <si>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</si>
  <si>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</si>
  <si>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</si>
  <si>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</si>
  <si>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</si>
  <si>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</si>
  <si>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</si>
  <si>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</si>
  <si>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</si>
  <si>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</si>
  <si>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</si>
  <si>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</si>
  <si>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</si>
  <si>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</si>
  <si>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</si>
  <si>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</si>
  <si>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</si>
  <si>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</si>
  <si>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</si>
  <si>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</si>
  <si>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</si>
  <si>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</si>
  <si>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</si>
  <si>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</si>
  <si>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</si>
  <si>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</si>
  <si>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</si>
  <si>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</si>
  <si>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</si>
  <si>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</si>
  <si>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</si>
  <si>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</si>
  <si>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</si>
  <si>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</si>
  <si>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</si>
  <si>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</si>
  <si>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</si>
  <si>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</si>
  <si>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</si>
  <si>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</si>
  <si>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ESZKÖZÖK</t>
  </si>
  <si>
    <t>Bruttó</t>
  </si>
  <si>
    <t xml:space="preserve">Könyv szerinti </t>
  </si>
  <si>
    <t>állományi érték</t>
  </si>
  <si>
    <t xml:space="preserve">A </t>
  </si>
  <si>
    <t>B</t>
  </si>
  <si>
    <t>C</t>
  </si>
  <si>
    <t>D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</si>
  <si>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</si>
  <si>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</si>
  <si>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</si>
  <si>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</si>
  <si>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</si>
  <si>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</si>
  <si>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</si>
  <si>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</si>
  <si>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</si>
  <si>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</si>
  <si>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</si>
  <si>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</si>
  <si>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</si>
  <si>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</si>
  <si>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</si>
  <si>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</si>
  <si>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</si>
  <si>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</si>
  <si>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</si>
  <si>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</si>
  <si>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</si>
  <si>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</si>
  <si>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</si>
  <si>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</si>
  <si>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</si>
  <si>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</si>
  <si>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</si>
  <si>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</si>
  <si>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</si>
  <si>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</si>
  <si>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</si>
  <si>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</si>
  <si>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</si>
  <si>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</si>
  <si>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</si>
  <si>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</si>
  <si>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</si>
  <si>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</si>
  <si>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</si>
  <si>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</si>
  <si>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</si>
  <si>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</si>
  <si>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</si>
  <si>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</si>
  <si>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</si>
  <si>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</si>
  <si>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</si>
  <si>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</si>
  <si>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</si>
  <si>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</si>
  <si>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</si>
  <si>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</si>
  <si>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</si>
  <si>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</si>
  <si>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</si>
  <si>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</si>
  <si>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</si>
  <si>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</si>
  <si>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</si>
  <si>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</si>
  <si>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</si>
  <si>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</si>
  <si>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</si>
  <si>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</si>
  <si>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</si>
  <si>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</si>
  <si>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</si>
  <si>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</si>
  <si>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</si>
  <si>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</si>
  <si>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</si>
  <si>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</si>
  <si>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</si>
  <si>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</si>
  <si>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</si>
  <si>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</si>
  <si>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</si>
  <si>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</si>
  <si>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</si>
  <si>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</si>
  <si>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</si>
  <si>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</si>
  <si>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</si>
  <si>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</si>
  <si>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</si>
  <si>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</si>
  <si>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</si>
  <si>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</si>
  <si>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</si>
  <si>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</si>
  <si>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</si>
  <si>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</si>
  <si>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</si>
  <si>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</si>
  <si>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</si>
  <si>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</si>
  <si>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</si>
  <si>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</si>
  <si>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</si>
  <si>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</si>
  <si>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</si>
  <si>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</si>
  <si>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VAGYONKIMUTATÁS
a könyvviteli mérlegben értékkel szereplő forrásokról</t>
  </si>
  <si>
    <t>FORRÁSOK</t>
  </si>
  <si>
    <t>állományi 
érték</t>
  </si>
  <si>
    <t>A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</si>
  <si>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</si>
  <si>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</si>
  <si>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</si>
  <si>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</si>
  <si>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</si>
  <si>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</si>
  <si>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</si>
  <si>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</si>
  <si>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</si>
  <si>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</si>
  <si>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</si>
  <si>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</si>
  <si>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</si>
  <si>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</si>
  <si>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VAGYONKIMUTATÁS az érték nélkül nyilvántartott eszközökről</t>
  </si>
  <si>
    <t>Mennyiség
(db)</t>
  </si>
  <si>
    <t>Bruttó 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</si>
  <si>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</si>
  <si>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</si>
  <si>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</si>
  <si>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</si>
  <si>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</si>
  <si>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</si>
  <si>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</si>
  <si>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</si>
  <si>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</si>
  <si>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</si>
  <si>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</si>
  <si>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</si>
  <si>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</si>
  <si>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</si>
  <si>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</si>
  <si>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</si>
  <si>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</si>
  <si>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</si>
  <si>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</si>
  <si>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</si>
  <si>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Összes vállalt kötelezettség</t>
  </si>
  <si>
    <t>Kötelezettségek a következő években</t>
  </si>
  <si>
    <t>Még fennálló kötelezettség</t>
  </si>
  <si>
    <t>10=(6+7+8+9)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</si>
  <si>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</si>
  <si>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</si>
  <si>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</si>
  <si>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</si>
  <si>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</si>
  <si>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</si>
  <si>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</si>
  <si>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</si>
  <si>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</si>
  <si>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8=(4+…+7)</t>
  </si>
  <si>
    <t>9=(3+8)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</si>
  <si>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</si>
  <si>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</si>
  <si>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</si>
  <si>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</si>
  <si>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</si>
  <si>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</si>
  <si>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</si>
  <si>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</si>
  <si>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</si>
  <si>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</si>
  <si>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</si>
  <si>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</si>
  <si>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</si>
  <si>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Bonyhád Város Önkormányzata tulajdonában álló gazdálkodó szervezetek működéséből származó kötelezettségek és részesedések alakulása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</si>
  <si>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</si>
  <si>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</si>
  <si>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</si>
  <si>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</si>
  <si>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>GA-BO Rt.</t>
  </si>
  <si>
    <t>Völgységi Termál Vízfeltáró Kft.</t>
  </si>
  <si>
    <t>Bonycom Kft.</t>
  </si>
  <si>
    <t>Fűtőmű Kft.</t>
  </si>
  <si>
    <t>ÉMÁSZ Rt.</t>
  </si>
  <si>
    <t>Bonyhád Vár. fejl. Nkft.</t>
  </si>
  <si>
    <t>Bonyhádi Fürdő Kft.</t>
  </si>
  <si>
    <t>Bonyhádi Geosolar Kft.</t>
  </si>
  <si>
    <t>Bonyhád Város Mezőgazdasági Kft.</t>
  </si>
  <si>
    <t>Mezőföldvíz Kft.</t>
  </si>
  <si>
    <t>Bonyhádi Ipari Park Kft.</t>
  </si>
  <si>
    <t>Völgységi Ipari Park Kft.</t>
  </si>
  <si>
    <t>Dél-kom Nonprofit Kft.</t>
  </si>
  <si>
    <t xml:space="preserve">       ÖSSZESEN:</t>
  </si>
  <si>
    <r>
      <t>EU-s projekt neve, azonosítója:</t>
    </r>
    <r>
      <rPr>
        <sz val="12"/>
        <rFont val="Times New Roman"/>
        <family val="1"/>
        <charset val="238"/>
      </rPr>
      <t>*</t>
    </r>
  </si>
  <si>
    <t xml:space="preserve">TOP 5.1.2-15-TL1-2016-00001 Foglalkoztatási paktum </t>
  </si>
  <si>
    <t>Támogatási szerződés szerinti bevételek, kiadások</t>
  </si>
  <si>
    <t>Eredeti</t>
  </si>
  <si>
    <t>Módosított</t>
  </si>
  <si>
    <t>Évenkénti üteme</t>
  </si>
  <si>
    <t>Összes bevétel,
kiadás</t>
  </si>
  <si>
    <t>E</t>
  </si>
  <si>
    <t>F</t>
  </si>
  <si>
    <t>G</t>
  </si>
  <si>
    <t>H</t>
  </si>
  <si>
    <t>I</t>
  </si>
  <si>
    <t>J</t>
  </si>
  <si>
    <t>L=(J+K)</t>
  </si>
  <si>
    <t>M=(L/C)</t>
  </si>
  <si>
    <t>* Amennyiben több projekt megvalósítása történi egy időben akkor azokat külön-külön, projektenként be kell mutatni!</t>
  </si>
  <si>
    <t>Támogatott neve</t>
  </si>
  <si>
    <t>Eredeti ei.</t>
  </si>
  <si>
    <t>Módosított ei.</t>
  </si>
  <si>
    <t>TOP 7.1.1-16-2016-00102 - Bonyhádi helyi közösség helyi közösségi fejlesztési stratégiájának megvalósítása</t>
  </si>
  <si>
    <t>Intézmény*</t>
  </si>
  <si>
    <t>Záró engedélyezett létszám</t>
  </si>
  <si>
    <t>Átlagos statisztikai állományi létszám</t>
  </si>
  <si>
    <t>Vörösmarty Mihály Művelődési Központ</t>
  </si>
  <si>
    <t>Bonyhádi Varázskapu Bölcsőde és Óvoda</t>
  </si>
  <si>
    <t>BONYHÁD VÁROS ÖNKORMÁNYZATA
EGYSZERŰSÍTETT MÉRLEG 2019. ÉV</t>
  </si>
  <si>
    <t>2019. év</t>
  </si>
  <si>
    <t>2022.</t>
  </si>
  <si>
    <t>Éjjel látó infrakamera (térfigyelő rendszerhez)</t>
  </si>
  <si>
    <t>Képviselői iroda eszközbeszerzés</t>
  </si>
  <si>
    <t>550 l-es ATEV konténer</t>
  </si>
  <si>
    <t>TOP 7.1.1-16-H-ERFA Könyvtár és park infrastr.fejl.</t>
  </si>
  <si>
    <t>TOP 1.1.1-15-TL1-2016-00006 Ipari park</t>
  </si>
  <si>
    <t>Bolbach János</t>
  </si>
  <si>
    <t>Majosért Alapítvány vagyonának befizetése végelszámolás</t>
  </si>
  <si>
    <t>Stadt Wernau</t>
  </si>
  <si>
    <t>Adomány</t>
  </si>
  <si>
    <t>254. cím összesen:</t>
  </si>
  <si>
    <t>Lafferthon Lily Gabriella</t>
  </si>
  <si>
    <t>Pótbefizetés beszámítása Völgység Termál Vízfeltáró KFT</t>
  </si>
  <si>
    <t>Izmény</t>
  </si>
  <si>
    <t>Kisdorog</t>
  </si>
  <si>
    <t>Mőcsény</t>
  </si>
  <si>
    <t xml:space="preserve">2019. évi </t>
  </si>
  <si>
    <t>Napelempark hitele</t>
  </si>
  <si>
    <t>5.7</t>
  </si>
  <si>
    <t>2019</t>
  </si>
  <si>
    <t>Adósság állomány alakulása lejárat, eszközök, bel- és külföldi hitelezők szerinti bontásban 2019. december 31-én</t>
  </si>
  <si>
    <t>2019. előtt</t>
  </si>
  <si>
    <t>2019. évi</t>
  </si>
  <si>
    <t>2019. után</t>
  </si>
  <si>
    <t>Önkormányzaton kívüli EU-s projekthez történő hozzájárulás 2019. évi előirányzata és teljesítése</t>
  </si>
  <si>
    <t>Teljesítés 2019. 12.31-ig</t>
  </si>
  <si>
    <t>TOP 3.2.1-16-TL1-2018-00002 Önkormányzati épületek energetikai korszerűsítése Bonyhádon</t>
  </si>
  <si>
    <t>TOP 5.3.1-16-TL1-2017-00001 Helyi identitás és kohézió erősítése</t>
  </si>
  <si>
    <t>TOP 7.1.1-16  A bonyhádi helyi közösség helyi közösségi fejlesztési stratégiájának megvalósítása</t>
  </si>
  <si>
    <r>
      <t>Pénzkészlet 2019. január 1-jén
e</t>
    </r>
    <r>
      <rPr>
        <i/>
        <sz val="10"/>
        <rFont val="Times New Roman CE"/>
        <charset val="238"/>
      </rPr>
      <t>bből:</t>
    </r>
  </si>
  <si>
    <r>
      <t>Záró pénzkészlet 2019. december 31-én
e</t>
    </r>
    <r>
      <rPr>
        <i/>
        <sz val="10"/>
        <rFont val="Times New Roman CE"/>
        <charset val="238"/>
      </rPr>
      <t>bből:</t>
    </r>
  </si>
  <si>
    <t>14.  melléklet</t>
  </si>
</sst>
</file>

<file path=xl/styles.xml><?xml version="1.0" encoding="utf-8"?>
<styleSheet xmlns="http://schemas.openxmlformats.org/spreadsheetml/2006/main">
  <numFmts count="15">
    <numFmt numFmtId="43" formatCode="_-* #,##0.00\ _F_t_-;\-* #,##0.00\ _F_t_-;_-* &quot;-&quot;??\ _F_t_-;_-@_-"/>
    <numFmt numFmtId="164" formatCode="_-* #,##0.00_-;\-* #,##0.00_-;_-* &quot;-&quot;??_-;_-@_-"/>
    <numFmt numFmtId="165" formatCode="_(* #,##0.00_);_(* \(#,##0.00\);_(* &quot;-&quot;??_);_(@_)"/>
    <numFmt numFmtId="166" formatCode="#,###"/>
    <numFmt numFmtId="167" formatCode="_-* #,##0\ _F_t_-;\-* #,##0\ _F_t_-;_-* &quot;-&quot;??\ _F_t_-;_-@_-"/>
    <numFmt numFmtId="168" formatCode="_(&quot;$&quot;* #,##0.00_);_(&quot;$&quot;* \(#,##0.00\);_(&quot;$&quot;* &quot;-&quot;??_);_(@_)"/>
    <numFmt numFmtId="169" formatCode="#,###.00"/>
    <numFmt numFmtId="170" formatCode="_(* #,##0_);_(* \(#,##0\);_(* &quot;-&quot;??_);_(@_)"/>
    <numFmt numFmtId="171" formatCode="_-* #,##0_-;\-* #,##0_-;_-* &quot;-&quot;??_-;_-@_-"/>
    <numFmt numFmtId="172" formatCode="#,##0.0"/>
    <numFmt numFmtId="173" formatCode="#,###__;\-\ #,###__"/>
    <numFmt numFmtId="174" formatCode="#,###__"/>
    <numFmt numFmtId="175" formatCode="00"/>
    <numFmt numFmtId="176" formatCode="#,###__;\-#,###__"/>
    <numFmt numFmtId="177" formatCode="#,###\ _F_t;\-#,###\ _F_t"/>
  </numFmts>
  <fonts count="85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</font>
    <font>
      <sz val="12"/>
      <name val="Times New Roman"/>
      <family val="1"/>
    </font>
    <font>
      <sz val="12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rgb="FF000000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sz val="11"/>
      <name val="Times New Roman"/>
      <family val="1"/>
      <charset val="238"/>
    </font>
    <font>
      <i/>
      <sz val="11"/>
      <name val="Times New Roman CE"/>
      <family val="1"/>
      <charset val="238"/>
    </font>
    <font>
      <sz val="9"/>
      <name val="Times New Roman CE"/>
      <family val="1"/>
      <charset val="238"/>
    </font>
    <font>
      <b/>
      <sz val="12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10"/>
      <name val="Times New Roman CE"/>
      <charset val="238"/>
    </font>
    <font>
      <sz val="8"/>
      <color indexed="8"/>
      <name val="Times New Roman"/>
      <family val="1"/>
      <charset val="238"/>
    </font>
    <font>
      <b/>
      <i/>
      <sz val="9"/>
      <name val="Times New Roman CE"/>
      <family val="1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i/>
      <sz val="12"/>
      <name val="Times New Roman CE"/>
      <family val="1"/>
      <charset val="238"/>
    </font>
    <font>
      <sz val="12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i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i/>
      <sz val="10"/>
      <name val="Times New Roman CE"/>
      <charset val="238"/>
    </font>
    <font>
      <sz val="10"/>
      <name val="Wingdings"/>
      <charset val="2"/>
    </font>
    <font>
      <sz val="9"/>
      <name val="Times New Roman CE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4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6"/>
      <name val="Times New Roman CE"/>
      <charset val="238"/>
    </font>
    <font>
      <b/>
      <sz val="6"/>
      <name val="Times New Roman CE"/>
      <charset val="238"/>
    </font>
    <font>
      <i/>
      <sz val="6"/>
      <name val="Times New Roman CE"/>
      <charset val="238"/>
    </font>
    <font>
      <sz val="8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gray125"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lightHorizontal"/>
    </fill>
    <fill>
      <patternFill patternType="gray125">
        <bgColor indexed="47"/>
      </patternFill>
    </fill>
    <fill>
      <patternFill patternType="solid">
        <fgColor rgb="FFC6EFCE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1" fillId="0" borderId="0"/>
    <xf numFmtId="0" fontId="22" fillId="0" borderId="0"/>
    <xf numFmtId="0" fontId="27" fillId="0" borderId="0"/>
    <xf numFmtId="0" fontId="10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27" fillId="0" borderId="0"/>
    <xf numFmtId="164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47" fillId="0" borderId="0" applyFont="0" applyFill="0" applyBorder="0" applyAlignment="0" applyProtection="0"/>
    <xf numFmtId="0" fontId="51" fillId="0" borderId="0"/>
    <xf numFmtId="0" fontId="52" fillId="0" borderId="0"/>
    <xf numFmtId="0" fontId="27" fillId="0" borderId="0"/>
    <xf numFmtId="43" fontId="1" fillId="0" borderId="0" applyFont="0" applyFill="0" applyBorder="0" applyAlignment="0" applyProtection="0"/>
    <xf numFmtId="0" fontId="52" fillId="0" borderId="0"/>
    <xf numFmtId="0" fontId="40" fillId="0" borderId="0"/>
    <xf numFmtId="0" fontId="29" fillId="0" borderId="0"/>
    <xf numFmtId="0" fontId="1" fillId="0" borderId="0"/>
    <xf numFmtId="165" fontId="4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0" fontId="84" fillId="7" borderId="0" applyNumberFormat="0" applyBorder="0" applyAlignment="0" applyProtection="0"/>
  </cellStyleXfs>
  <cellXfs count="1147">
    <xf numFmtId="0" fontId="0" fillId="0" borderId="0" xfId="0"/>
    <xf numFmtId="166" fontId="8" fillId="0" borderId="3" xfId="4" applyNumberFormat="1" applyFont="1" applyFill="1" applyBorder="1" applyAlignment="1" applyProtection="1">
      <alignment horizontal="right" vertical="center" wrapText="1" indent="1"/>
    </xf>
    <xf numFmtId="0" fontId="11" fillId="0" borderId="5" xfId="7" applyFont="1" applyFill="1" applyBorder="1" applyAlignment="1" applyProtection="1">
      <alignment horizontal="left" vertical="center" wrapText="1" indent="1"/>
    </xf>
    <xf numFmtId="166" fontId="11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7" xfId="7" applyFont="1" applyFill="1" applyBorder="1" applyAlignment="1" applyProtection="1">
      <alignment horizontal="left" vertical="center" wrapText="1" indent="1"/>
    </xf>
    <xf numFmtId="0" fontId="8" fillId="0" borderId="2" xfId="7" applyFont="1" applyFill="1" applyBorder="1" applyAlignment="1" applyProtection="1">
      <alignment horizontal="left" vertical="center" wrapText="1" indent="1"/>
    </xf>
    <xf numFmtId="166" fontId="9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10" xfId="4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6" fontId="1" fillId="0" borderId="0" xfId="4" applyNumberFormat="1" applyFill="1" applyAlignment="1" applyProtection="1">
      <alignment vertical="center" wrapText="1"/>
    </xf>
    <xf numFmtId="0" fontId="7" fillId="0" borderId="1" xfId="7" applyFont="1" applyFill="1" applyBorder="1" applyAlignment="1" applyProtection="1">
      <alignment horizontal="center" vertical="center" wrapText="1"/>
    </xf>
    <xf numFmtId="0" fontId="11" fillId="0" borderId="19" xfId="7" applyFont="1" applyFill="1" applyBorder="1" applyAlignment="1" applyProtection="1">
      <alignment horizontal="left" vertical="center" wrapText="1" indent="1"/>
    </xf>
    <xf numFmtId="0" fontId="10" fillId="0" borderId="0" xfId="7" applyFill="1" applyProtection="1"/>
    <xf numFmtId="0" fontId="3" fillId="0" borderId="1" xfId="7" applyFont="1" applyFill="1" applyBorder="1" applyAlignment="1" applyProtection="1">
      <alignment horizontal="center" vertical="center" wrapText="1"/>
    </xf>
    <xf numFmtId="0" fontId="3" fillId="0" borderId="2" xfId="7" applyFont="1" applyFill="1" applyBorder="1" applyAlignment="1" applyProtection="1">
      <alignment horizontal="center" vertical="center" wrapText="1"/>
    </xf>
    <xf numFmtId="0" fontId="3" fillId="0" borderId="3" xfId="7" applyFont="1" applyFill="1" applyBorder="1" applyAlignment="1" applyProtection="1">
      <alignment horizontal="center" vertical="center" wrapText="1"/>
    </xf>
    <xf numFmtId="0" fontId="7" fillId="0" borderId="21" xfId="7" applyFont="1" applyFill="1" applyBorder="1" applyAlignment="1" applyProtection="1">
      <alignment horizontal="center" vertical="center" wrapText="1"/>
    </xf>
    <xf numFmtId="0" fontId="7" fillId="0" borderId="22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0" fontId="11" fillId="0" borderId="0" xfId="7" applyFont="1" applyFill="1" applyProtection="1"/>
    <xf numFmtId="0" fontId="7" fillId="0" borderId="1" xfId="7" applyFont="1" applyFill="1" applyBorder="1" applyAlignment="1" applyProtection="1">
      <alignment horizontal="left" vertical="center" wrapText="1" indent="1"/>
    </xf>
    <xf numFmtId="0" fontId="7" fillId="0" borderId="2" xfId="7" applyFont="1" applyFill="1" applyBorder="1" applyAlignment="1" applyProtection="1">
      <alignment horizontal="left" vertical="center" wrapText="1" indent="1"/>
    </xf>
    <xf numFmtId="0" fontId="15" fillId="0" borderId="0" xfId="7" applyFont="1" applyFill="1" applyProtection="1"/>
    <xf numFmtId="49" fontId="11" fillId="0" borderId="8" xfId="7" applyNumberFormat="1" applyFont="1" applyFill="1" applyBorder="1" applyAlignment="1" applyProtection="1">
      <alignment horizontal="left" vertical="center" wrapText="1" indent="1"/>
    </xf>
    <xf numFmtId="0" fontId="16" fillId="0" borderId="7" xfId="4" applyFont="1" applyBorder="1" applyAlignment="1" applyProtection="1">
      <alignment horizontal="left" wrapText="1" indent="1"/>
    </xf>
    <xf numFmtId="49" fontId="11" fillId="0" borderId="4" xfId="7" applyNumberFormat="1" applyFont="1" applyFill="1" applyBorder="1" applyAlignment="1" applyProtection="1">
      <alignment horizontal="left" vertical="center" wrapText="1" indent="1"/>
    </xf>
    <xf numFmtId="0" fontId="16" fillId="0" borderId="5" xfId="4" applyFont="1" applyBorder="1" applyAlignment="1" applyProtection="1">
      <alignment horizontal="left" wrapText="1" indent="1"/>
    </xf>
    <xf numFmtId="49" fontId="11" fillId="0" borderId="24" xfId="7" applyNumberFormat="1" applyFont="1" applyFill="1" applyBorder="1" applyAlignment="1" applyProtection="1">
      <alignment horizontal="left" vertical="center" wrapText="1" indent="1"/>
    </xf>
    <xf numFmtId="0" fontId="16" fillId="0" borderId="25" xfId="4" applyFont="1" applyBorder="1" applyAlignment="1" applyProtection="1">
      <alignment horizontal="left" wrapText="1" indent="1"/>
    </xf>
    <xf numFmtId="0" fontId="12" fillId="0" borderId="2" xfId="4" applyFont="1" applyBorder="1" applyAlignment="1" applyProtection="1">
      <alignment horizontal="left" vertical="center" wrapText="1" indent="1"/>
    </xf>
    <xf numFmtId="0" fontId="12" fillId="0" borderId="1" xfId="4" applyFont="1" applyBorder="1" applyAlignment="1" applyProtection="1">
      <alignment wrapText="1"/>
    </xf>
    <xf numFmtId="0" fontId="16" fillId="0" borderId="25" xfId="4" applyFont="1" applyBorder="1" applyAlignment="1" applyProtection="1">
      <alignment wrapText="1"/>
    </xf>
    <xf numFmtId="0" fontId="16" fillId="0" borderId="8" xfId="4" applyFont="1" applyBorder="1" applyAlignment="1" applyProtection="1">
      <alignment wrapText="1"/>
    </xf>
    <xf numFmtId="0" fontId="16" fillId="0" borderId="4" xfId="4" applyFont="1" applyBorder="1" applyAlignment="1" applyProtection="1">
      <alignment wrapText="1"/>
    </xf>
    <xf numFmtId="0" fontId="16" fillId="0" borderId="24" xfId="4" applyFont="1" applyBorder="1" applyAlignment="1" applyProtection="1">
      <alignment wrapText="1"/>
    </xf>
    <xf numFmtId="0" fontId="12" fillId="0" borderId="2" xfId="4" applyFont="1" applyBorder="1" applyAlignment="1" applyProtection="1">
      <alignment wrapText="1"/>
    </xf>
    <xf numFmtId="0" fontId="12" fillId="0" borderId="11" xfId="4" applyFont="1" applyBorder="1" applyAlignment="1" applyProtection="1">
      <alignment wrapText="1"/>
    </xf>
    <xf numFmtId="0" fontId="12" fillId="0" borderId="0" xfId="4" applyFont="1" applyBorder="1" applyAlignment="1" applyProtection="1">
      <alignment wrapText="1"/>
    </xf>
    <xf numFmtId="0" fontId="10" fillId="0" borderId="0" xfId="7" applyFill="1" applyAlignment="1" applyProtection="1"/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21" xfId="7" applyFont="1" applyFill="1" applyBorder="1" applyAlignment="1" applyProtection="1">
      <alignment horizontal="left" vertical="center" wrapText="1" indent="1"/>
    </xf>
    <xf numFmtId="0" fontId="7" fillId="0" borderId="22" xfId="7" applyFont="1" applyFill="1" applyBorder="1" applyAlignment="1" applyProtection="1">
      <alignment vertical="center" wrapText="1"/>
    </xf>
    <xf numFmtId="49" fontId="11" fillId="0" borderId="28" xfId="7" applyNumberFormat="1" applyFont="1" applyFill="1" applyBorder="1" applyAlignment="1" applyProtection="1">
      <alignment horizontal="left" vertical="center" wrapText="1" indent="1"/>
    </xf>
    <xf numFmtId="0" fontId="11" fillId="0" borderId="29" xfId="7" applyFont="1" applyFill="1" applyBorder="1" applyAlignment="1" applyProtection="1">
      <alignment horizontal="left" vertical="center" wrapText="1" indent="1"/>
    </xf>
    <xf numFmtId="0" fontId="11" fillId="0" borderId="31" xfId="7" applyFont="1" applyFill="1" applyBorder="1" applyAlignment="1" applyProtection="1">
      <alignment horizontal="left" vertical="center" wrapText="1" indent="1"/>
    </xf>
    <xf numFmtId="0" fontId="11" fillId="0" borderId="0" xfId="7" applyFont="1" applyFill="1" applyBorder="1" applyAlignment="1" applyProtection="1">
      <alignment horizontal="left" vertical="center" wrapText="1" indent="1"/>
    </xf>
    <xf numFmtId="49" fontId="11" fillId="0" borderId="18" xfId="7" applyNumberFormat="1" applyFont="1" applyFill="1" applyBorder="1" applyAlignment="1" applyProtection="1">
      <alignment horizontal="left" vertical="center" wrapText="1" indent="1"/>
    </xf>
    <xf numFmtId="0" fontId="7" fillId="0" borderId="2" xfId="7" applyFont="1" applyFill="1" applyBorder="1" applyAlignment="1" applyProtection="1">
      <alignment vertical="center" wrapText="1"/>
    </xf>
    <xf numFmtId="0" fontId="11" fillId="0" borderId="25" xfId="7" applyFont="1" applyFill="1" applyBorder="1" applyAlignment="1" applyProtection="1">
      <alignment horizontal="left" vertical="center" wrapText="1" indent="1"/>
    </xf>
    <xf numFmtId="0" fontId="16" fillId="0" borderId="25" xfId="4" applyFont="1" applyBorder="1" applyAlignment="1" applyProtection="1">
      <alignment horizontal="left" vertical="center" wrapText="1" indent="1"/>
    </xf>
    <xf numFmtId="0" fontId="17" fillId="0" borderId="0" xfId="7" applyFont="1" applyFill="1" applyProtection="1"/>
    <xf numFmtId="0" fontId="12" fillId="0" borderId="27" xfId="4" applyFont="1" applyBorder="1" applyAlignment="1" applyProtection="1">
      <alignment horizontal="left" vertical="center" wrapText="1" indent="1"/>
    </xf>
    <xf numFmtId="0" fontId="13" fillId="0" borderId="11" xfId="4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4" fillId="0" borderId="0" xfId="7" applyFont="1" applyFill="1" applyBorder="1" applyAlignment="1" applyProtection="1">
      <alignment horizontal="center" vertical="center" wrapText="1"/>
    </xf>
    <xf numFmtId="0" fontId="4" fillId="0" borderId="0" xfId="7" applyFont="1" applyFill="1" applyBorder="1" applyAlignment="1" applyProtection="1">
      <alignment vertical="center" wrapText="1"/>
    </xf>
    <xf numFmtId="166" fontId="4" fillId="0" borderId="0" xfId="4" applyNumberFormat="1" applyFont="1" applyFill="1" applyAlignment="1" applyProtection="1">
      <alignment horizontal="centerContinuous" vertical="center" wrapText="1"/>
    </xf>
    <xf numFmtId="166" fontId="1" fillId="0" borderId="0" xfId="4" applyNumberFormat="1" applyFill="1" applyAlignment="1" applyProtection="1">
      <alignment horizontal="centerContinuous" vertical="center"/>
    </xf>
    <xf numFmtId="166" fontId="1" fillId="0" borderId="0" xfId="4" applyNumberFormat="1" applyFill="1" applyAlignment="1" applyProtection="1">
      <alignment horizontal="center" vertical="center" wrapText="1"/>
    </xf>
    <xf numFmtId="166" fontId="5" fillId="0" borderId="0" xfId="4" applyNumberFormat="1" applyFont="1" applyFill="1" applyAlignment="1" applyProtection="1">
      <alignment horizontal="right" vertical="center"/>
    </xf>
    <xf numFmtId="166" fontId="3" fillId="0" borderId="1" xfId="4" applyNumberFormat="1" applyFont="1" applyFill="1" applyBorder="1" applyAlignment="1" applyProtection="1">
      <alignment horizontal="centerContinuous" vertical="center" wrapText="1"/>
    </xf>
    <xf numFmtId="166" fontId="3" fillId="0" borderId="2" xfId="4" applyNumberFormat="1" applyFont="1" applyFill="1" applyBorder="1" applyAlignment="1" applyProtection="1">
      <alignment horizontal="centerContinuous" vertical="center" wrapText="1"/>
    </xf>
    <xf numFmtId="166" fontId="3" fillId="0" borderId="3" xfId="4" applyNumberFormat="1" applyFont="1" applyFill="1" applyBorder="1" applyAlignment="1" applyProtection="1">
      <alignment horizontal="centerContinuous" vertical="center" wrapText="1"/>
    </xf>
    <xf numFmtId="166" fontId="3" fillId="0" borderId="1" xfId="4" applyNumberFormat="1" applyFont="1" applyFill="1" applyBorder="1" applyAlignment="1" applyProtection="1">
      <alignment horizontal="center" vertical="center" wrapText="1"/>
    </xf>
    <xf numFmtId="166" fontId="3" fillId="0" borderId="2" xfId="4" applyNumberFormat="1" applyFont="1" applyFill="1" applyBorder="1" applyAlignment="1" applyProtection="1">
      <alignment horizontal="center" vertical="center" wrapText="1"/>
    </xf>
    <xf numFmtId="166" fontId="6" fillId="0" borderId="0" xfId="4" applyNumberFormat="1" applyFont="1" applyFill="1" applyAlignment="1" applyProtection="1">
      <alignment horizontal="center" vertical="center" wrapText="1"/>
    </xf>
    <xf numFmtId="166" fontId="8" fillId="0" borderId="33" xfId="4" applyNumberFormat="1" applyFont="1" applyFill="1" applyBorder="1" applyAlignment="1" applyProtection="1">
      <alignment horizontal="center" vertical="center" wrapText="1"/>
    </xf>
    <xf numFmtId="166" fontId="8" fillId="0" borderId="1" xfId="4" applyNumberFormat="1" applyFont="1" applyFill="1" applyBorder="1" applyAlignment="1" applyProtection="1">
      <alignment horizontal="center" vertical="center" wrapText="1"/>
    </xf>
    <xf numFmtId="166" fontId="8" fillId="0" borderId="2" xfId="4" applyNumberFormat="1" applyFont="1" applyFill="1" applyBorder="1" applyAlignment="1" applyProtection="1">
      <alignment horizontal="center" vertical="center" wrapText="1"/>
    </xf>
    <xf numFmtId="166" fontId="8" fillId="0" borderId="3" xfId="4" applyNumberFormat="1" applyFont="1" applyFill="1" applyBorder="1" applyAlignment="1" applyProtection="1">
      <alignment horizontal="center" vertical="center" wrapText="1"/>
    </xf>
    <xf numFmtId="166" fontId="8" fillId="0" borderId="0" xfId="4" applyNumberFormat="1" applyFont="1" applyFill="1" applyAlignment="1" applyProtection="1">
      <alignment horizontal="center" vertical="center" wrapText="1"/>
    </xf>
    <xf numFmtId="166" fontId="1" fillId="0" borderId="34" xfId="4" applyNumberFormat="1" applyFill="1" applyBorder="1" applyAlignment="1" applyProtection="1">
      <alignment horizontal="left" vertical="center" wrapText="1" indent="1"/>
    </xf>
    <xf numFmtId="166" fontId="11" fillId="0" borderId="8" xfId="4" applyNumberFormat="1" applyFont="1" applyFill="1" applyBorder="1" applyAlignment="1" applyProtection="1">
      <alignment horizontal="left" vertical="center" wrapText="1" indent="1"/>
    </xf>
    <xf numFmtId="166" fontId="11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6" fontId="11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166" fontId="1" fillId="0" borderId="35" xfId="4" applyNumberFormat="1" applyFill="1" applyBorder="1" applyAlignment="1" applyProtection="1">
      <alignment horizontal="left" vertical="center" wrapText="1" indent="1"/>
    </xf>
    <xf numFmtId="166" fontId="11" fillId="0" borderId="4" xfId="4" applyNumberFormat="1" applyFont="1" applyFill="1" applyBorder="1" applyAlignment="1" applyProtection="1">
      <alignment horizontal="left" vertical="center" wrapText="1" indent="1"/>
    </xf>
    <xf numFmtId="166" fontId="11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6" fontId="11" fillId="0" borderId="36" xfId="4" applyNumberFormat="1" applyFont="1" applyFill="1" applyBorder="1" applyAlignment="1" applyProtection="1">
      <alignment horizontal="left" vertical="center" wrapText="1" indent="1"/>
    </xf>
    <xf numFmtId="166" fontId="11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6" fontId="11" fillId="0" borderId="4" xfId="4" applyNumberFormat="1" applyFont="1" applyFill="1" applyBorder="1" applyAlignment="1" applyProtection="1">
      <alignment horizontal="left" vertical="center" wrapText="1" indent="1"/>
      <protection locked="0"/>
    </xf>
    <xf numFmtId="166" fontId="9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6" fontId="11" fillId="0" borderId="24" xfId="4" applyNumberFormat="1" applyFont="1" applyFill="1" applyBorder="1" applyAlignment="1" applyProtection="1">
      <alignment horizontal="left" vertical="center" wrapText="1" indent="1"/>
      <protection locked="0"/>
    </xf>
    <xf numFmtId="166" fontId="11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6" fontId="11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6" fontId="19" fillId="0" borderId="33" xfId="4" applyNumberFormat="1" applyFont="1" applyFill="1" applyBorder="1" applyAlignment="1" applyProtection="1">
      <alignment horizontal="left" vertical="center" wrapText="1" indent="1"/>
    </xf>
    <xf numFmtId="166" fontId="8" fillId="0" borderId="1" xfId="4" applyNumberFormat="1" applyFont="1" applyFill="1" applyBorder="1" applyAlignment="1" applyProtection="1">
      <alignment horizontal="left" vertical="center" wrapText="1" indent="1"/>
    </xf>
    <xf numFmtId="166" fontId="8" fillId="0" borderId="2" xfId="4" applyNumberFormat="1" applyFont="1" applyFill="1" applyBorder="1" applyAlignment="1" applyProtection="1">
      <alignment horizontal="right" vertical="center" wrapText="1" indent="1"/>
    </xf>
    <xf numFmtId="166" fontId="1" fillId="0" borderId="38" xfId="4" applyNumberFormat="1" applyFont="1" applyFill="1" applyBorder="1" applyAlignment="1" applyProtection="1">
      <alignment horizontal="left" vertical="center" wrapText="1" indent="1"/>
    </xf>
    <xf numFmtId="166" fontId="9" fillId="0" borderId="18" xfId="4" applyNumberFormat="1" applyFont="1" applyFill="1" applyBorder="1" applyAlignment="1" applyProtection="1">
      <alignment horizontal="left" vertical="center" wrapText="1" indent="1"/>
    </xf>
    <xf numFmtId="166" fontId="20" fillId="0" borderId="19" xfId="4" applyNumberFormat="1" applyFont="1" applyFill="1" applyBorder="1" applyAlignment="1" applyProtection="1">
      <alignment horizontal="right" vertical="center" wrapText="1" indent="1"/>
    </xf>
    <xf numFmtId="166" fontId="9" fillId="0" borderId="4" xfId="4" applyNumberFormat="1" applyFont="1" applyFill="1" applyBorder="1" applyAlignment="1" applyProtection="1">
      <alignment horizontal="left" vertical="center" wrapText="1" indent="1"/>
    </xf>
    <xf numFmtId="166" fontId="1" fillId="0" borderId="35" xfId="4" applyNumberFormat="1" applyFont="1" applyFill="1" applyBorder="1" applyAlignment="1" applyProtection="1">
      <alignment horizontal="left" vertical="center" wrapText="1" indent="1"/>
    </xf>
    <xf numFmtId="166" fontId="9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5" xfId="4" applyNumberFormat="1" applyFont="1" applyFill="1" applyBorder="1" applyAlignment="1" applyProtection="1">
      <alignment horizontal="right" vertical="center" wrapText="1" indent="1"/>
    </xf>
    <xf numFmtId="166" fontId="9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6" fontId="19" fillId="0" borderId="1" xfId="4" applyNumberFormat="1" applyFont="1" applyFill="1" applyBorder="1" applyAlignment="1" applyProtection="1">
      <alignment horizontal="left" vertical="center" wrapText="1" indent="1"/>
    </xf>
    <xf numFmtId="166" fontId="19" fillId="0" borderId="13" xfId="4" applyNumberFormat="1" applyFont="1" applyFill="1" applyBorder="1" applyAlignment="1" applyProtection="1">
      <alignment horizontal="right" vertical="center" wrapText="1" indent="1"/>
    </xf>
    <xf numFmtId="166" fontId="1" fillId="0" borderId="38" xfId="4" applyNumberFormat="1" applyFill="1" applyBorder="1" applyAlignment="1" applyProtection="1">
      <alignment horizontal="left" vertical="center" wrapText="1" indent="1"/>
    </xf>
    <xf numFmtId="166" fontId="11" fillId="0" borderId="18" xfId="4" applyNumberFormat="1" applyFont="1" applyFill="1" applyBorder="1" applyAlignment="1" applyProtection="1">
      <alignment horizontal="left" vertical="center" wrapText="1" indent="1"/>
      <protection locked="0"/>
    </xf>
    <xf numFmtId="166" fontId="11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6" fontId="11" fillId="0" borderId="18" xfId="4" applyNumberFormat="1" applyFont="1" applyFill="1" applyBorder="1" applyAlignment="1" applyProtection="1">
      <alignment horizontal="left" vertical="center" wrapText="1" indent="1"/>
    </xf>
    <xf numFmtId="166" fontId="11" fillId="0" borderId="10" xfId="4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18" xfId="4" applyNumberFormat="1" applyFont="1" applyFill="1" applyBorder="1" applyAlignment="1" applyProtection="1">
      <alignment horizontal="left" vertical="center" wrapText="1" indent="1"/>
    </xf>
    <xf numFmtId="166" fontId="20" fillId="0" borderId="7" xfId="4" applyNumberFormat="1" applyFont="1" applyFill="1" applyBorder="1" applyAlignment="1" applyProtection="1">
      <alignment horizontal="right" vertical="center" wrapText="1" indent="1"/>
    </xf>
    <xf numFmtId="166" fontId="9" fillId="0" borderId="4" xfId="4" applyNumberFormat="1" applyFont="1" applyFill="1" applyBorder="1" applyAlignment="1" applyProtection="1">
      <alignment horizontal="left" vertical="center" wrapText="1" indent="2"/>
    </xf>
    <xf numFmtId="166" fontId="9" fillId="0" borderId="5" xfId="4" applyNumberFormat="1" applyFont="1" applyFill="1" applyBorder="1" applyAlignment="1" applyProtection="1">
      <alignment horizontal="left" vertical="center" wrapText="1" indent="2"/>
    </xf>
    <xf numFmtId="166" fontId="20" fillId="0" borderId="5" xfId="4" applyNumberFormat="1" applyFont="1" applyFill="1" applyBorder="1" applyAlignment="1" applyProtection="1">
      <alignment horizontal="left" vertical="center" wrapText="1" indent="1"/>
    </xf>
    <xf numFmtId="166" fontId="9" fillId="0" borderId="8" xfId="4" applyNumberFormat="1" applyFont="1" applyFill="1" applyBorder="1" applyAlignment="1" applyProtection="1">
      <alignment horizontal="left" vertical="center" wrapText="1" indent="1"/>
    </xf>
    <xf numFmtId="166" fontId="9" fillId="0" borderId="8" xfId="4" applyNumberFormat="1" applyFont="1" applyFill="1" applyBorder="1" applyAlignment="1" applyProtection="1">
      <alignment horizontal="left" vertical="center" wrapText="1" indent="1"/>
      <protection locked="0"/>
    </xf>
    <xf numFmtId="166" fontId="11" fillId="0" borderId="8" xfId="4" applyNumberFormat="1" applyFont="1" applyFill="1" applyBorder="1" applyAlignment="1" applyProtection="1">
      <alignment horizontal="left" vertical="center" wrapText="1" indent="1"/>
      <protection locked="0"/>
    </xf>
    <xf numFmtId="166" fontId="11" fillId="0" borderId="8" xfId="4" applyNumberFormat="1" applyFont="1" applyFill="1" applyBorder="1" applyAlignment="1" applyProtection="1">
      <alignment horizontal="left" vertical="center" wrapText="1" indent="2"/>
    </xf>
    <xf numFmtId="166" fontId="11" fillId="0" borderId="24" xfId="4" applyNumberFormat="1" applyFont="1" applyFill="1" applyBorder="1" applyAlignment="1" applyProtection="1">
      <alignment horizontal="left" vertical="center" wrapText="1" indent="2"/>
    </xf>
    <xf numFmtId="0" fontId="3" fillId="0" borderId="14" xfId="7" applyFont="1" applyFill="1" applyBorder="1" applyAlignment="1" applyProtection="1">
      <alignment horizontal="center" vertical="center" wrapText="1"/>
    </xf>
    <xf numFmtId="0" fontId="7" fillId="0" borderId="14" xfId="7" applyFont="1" applyFill="1" applyBorder="1" applyAlignment="1" applyProtection="1">
      <alignment horizontal="left" vertical="center" wrapText="1" indent="1"/>
    </xf>
    <xf numFmtId="49" fontId="11" fillId="0" borderId="48" xfId="7" applyNumberFormat="1" applyFont="1" applyFill="1" applyBorder="1" applyAlignment="1" applyProtection="1">
      <alignment horizontal="left" vertical="center" wrapText="1" indent="1"/>
    </xf>
    <xf numFmtId="49" fontId="11" fillId="0" borderId="31" xfId="7" applyNumberFormat="1" applyFont="1" applyFill="1" applyBorder="1" applyAlignment="1" applyProtection="1">
      <alignment horizontal="left" vertical="center" wrapText="1" indent="1"/>
    </xf>
    <xf numFmtId="49" fontId="11" fillId="0" borderId="53" xfId="7" applyNumberFormat="1" applyFont="1" applyFill="1" applyBorder="1" applyAlignment="1" applyProtection="1">
      <alignment horizontal="left" vertical="center" wrapText="1" indent="1"/>
    </xf>
    <xf numFmtId="0" fontId="12" fillId="0" borderId="54" xfId="4" applyFont="1" applyBorder="1" applyAlignment="1" applyProtection="1">
      <alignment wrapText="1"/>
    </xf>
    <xf numFmtId="0" fontId="7" fillId="0" borderId="55" xfId="7" applyFont="1" applyFill="1" applyBorder="1" applyAlignment="1" applyProtection="1">
      <alignment horizontal="left" vertical="center" wrapText="1" indent="1"/>
    </xf>
    <xf numFmtId="49" fontId="11" fillId="0" borderId="56" xfId="7" applyNumberFormat="1" applyFont="1" applyFill="1" applyBorder="1" applyAlignment="1" applyProtection="1">
      <alignment horizontal="left" vertical="center" wrapText="1" indent="1"/>
    </xf>
    <xf numFmtId="49" fontId="11" fillId="0" borderId="57" xfId="7" applyNumberFormat="1" applyFont="1" applyFill="1" applyBorder="1" applyAlignment="1" applyProtection="1">
      <alignment horizontal="left" vertical="center" wrapText="1" indent="1"/>
    </xf>
    <xf numFmtId="0" fontId="12" fillId="0" borderId="54" xfId="4" applyFont="1" applyBorder="1" applyAlignment="1" applyProtection="1">
      <alignment horizontal="left" vertical="center" wrapText="1" indent="1"/>
    </xf>
    <xf numFmtId="49" fontId="11" fillId="0" borderId="49" xfId="7" applyNumberFormat="1" applyFont="1" applyFill="1" applyBorder="1" applyAlignment="1" applyProtection="1">
      <alignment horizontal="left" vertical="center" wrapText="1" indent="1"/>
    </xf>
    <xf numFmtId="49" fontId="11" fillId="0" borderId="5" xfId="7" applyNumberFormat="1" applyFont="1" applyFill="1" applyBorder="1" applyAlignment="1" applyProtection="1">
      <alignment horizontal="left" vertical="center" wrapText="1" indent="1"/>
    </xf>
    <xf numFmtId="0" fontId="11" fillId="0" borderId="39" xfId="7" applyFont="1" applyFill="1" applyBorder="1" applyAlignment="1" applyProtection="1">
      <alignment horizontal="left" vertical="center" wrapText="1" indent="1"/>
    </xf>
    <xf numFmtId="0" fontId="2" fillId="0" borderId="0" xfId="6" applyFont="1"/>
    <xf numFmtId="0" fontId="4" fillId="2" borderId="55" xfId="6" applyFont="1" applyFill="1" applyBorder="1" applyAlignment="1">
      <alignment horizontal="center" vertical="top" wrapText="1"/>
    </xf>
    <xf numFmtId="0" fontId="4" fillId="2" borderId="57" xfId="6" applyFont="1" applyFill="1" applyBorder="1" applyAlignment="1">
      <alignment horizontal="center" vertical="top" wrapText="1"/>
    </xf>
    <xf numFmtId="0" fontId="4" fillId="2" borderId="54" xfId="6" applyFont="1" applyFill="1" applyBorder="1" applyAlignment="1">
      <alignment horizontal="center" vertical="top" wrapText="1"/>
    </xf>
    <xf numFmtId="0" fontId="4" fillId="0" borderId="18" xfId="6" applyFont="1" applyBorder="1" applyAlignment="1">
      <alignment horizontal="center" vertical="top" wrapText="1"/>
    </xf>
    <xf numFmtId="0" fontId="2" fillId="0" borderId="19" xfId="6" applyFont="1" applyBorder="1" applyAlignment="1">
      <alignment horizontal="center" vertical="top" wrapText="1"/>
    </xf>
    <xf numFmtId="167" fontId="2" fillId="0" borderId="10" xfId="2" applyNumberFormat="1" applyFont="1" applyBorder="1" applyAlignment="1">
      <alignment horizontal="center" vertical="top" wrapText="1"/>
    </xf>
    <xf numFmtId="0" fontId="2" fillId="0" borderId="4" xfId="6" applyFont="1" applyBorder="1" applyAlignment="1">
      <alignment horizontal="center" vertical="top" wrapText="1"/>
    </xf>
    <xf numFmtId="0" fontId="2" fillId="0" borderId="52" xfId="6" applyFont="1" applyBorder="1" applyAlignment="1">
      <alignment horizontal="center" vertical="top" wrapText="1"/>
    </xf>
    <xf numFmtId="0" fontId="2" fillId="0" borderId="5" xfId="6" applyFont="1" applyBorder="1" applyAlignment="1">
      <alignment horizontal="center" vertical="top" wrapText="1"/>
    </xf>
    <xf numFmtId="0" fontId="4" fillId="0" borderId="52" xfId="6" applyFont="1" applyBorder="1" applyAlignment="1">
      <alignment vertical="top" wrapText="1"/>
    </xf>
    <xf numFmtId="167" fontId="4" fillId="0" borderId="6" xfId="2" applyNumberFormat="1" applyFont="1" applyBorder="1" applyAlignment="1">
      <alignment horizontal="center" vertical="top" wrapText="1"/>
    </xf>
    <xf numFmtId="0" fontId="2" fillId="0" borderId="24" xfId="6" applyFont="1" applyBorder="1" applyAlignment="1">
      <alignment horizontal="center" vertical="top" wrapText="1"/>
    </xf>
    <xf numFmtId="0" fontId="2" fillId="0" borderId="25" xfId="6" applyFont="1" applyBorder="1" applyAlignment="1">
      <alignment horizontal="center" vertical="top" wrapText="1"/>
    </xf>
    <xf numFmtId="0" fontId="2" fillId="0" borderId="36" xfId="6" applyFont="1" applyBorder="1" applyAlignment="1">
      <alignment horizontal="center" vertical="top" wrapText="1"/>
    </xf>
    <xf numFmtId="0" fontId="2" fillId="0" borderId="39" xfId="6" applyFont="1" applyBorder="1" applyAlignment="1">
      <alignment horizontal="center" vertical="top" wrapText="1"/>
    </xf>
    <xf numFmtId="0" fontId="2" fillId="0" borderId="39" xfId="6" applyFont="1" applyBorder="1" applyAlignment="1">
      <alignment vertical="top" wrapText="1"/>
    </xf>
    <xf numFmtId="167" fontId="2" fillId="0" borderId="9" xfId="2" applyNumberFormat="1" applyFont="1" applyBorder="1" applyAlignment="1">
      <alignment horizontal="center" vertical="top" wrapText="1"/>
    </xf>
    <xf numFmtId="167" fontId="2" fillId="0" borderId="38" xfId="2" applyNumberFormat="1" applyFont="1" applyBorder="1" applyAlignment="1">
      <alignment horizontal="center" vertical="center" wrapText="1"/>
    </xf>
    <xf numFmtId="167" fontId="2" fillId="0" borderId="26" xfId="2" applyNumberFormat="1" applyFont="1" applyBorder="1" applyAlignment="1">
      <alignment horizontal="center" vertical="top" wrapText="1"/>
    </xf>
    <xf numFmtId="0" fontId="2" fillId="0" borderId="15" xfId="6" applyFont="1" applyBorder="1" applyAlignment="1">
      <alignment horizontal="center" vertical="top" wrapText="1"/>
    </xf>
    <xf numFmtId="0" fontId="2" fillId="0" borderId="44" xfId="6" applyFont="1" applyBorder="1" applyAlignment="1">
      <alignment horizontal="center" vertical="top" wrapText="1"/>
    </xf>
    <xf numFmtId="0" fontId="4" fillId="0" borderId="44" xfId="6" applyFont="1" applyBorder="1" applyAlignment="1">
      <alignment vertical="top" wrapText="1"/>
    </xf>
    <xf numFmtId="167" fontId="4" fillId="0" borderId="3" xfId="2" applyNumberFormat="1" applyFont="1" applyBorder="1" applyAlignment="1">
      <alignment horizontal="center" vertical="top" wrapText="1"/>
    </xf>
    <xf numFmtId="167" fontId="2" fillId="0" borderId="58" xfId="6" applyNumberFormat="1" applyFont="1" applyBorder="1" applyAlignment="1">
      <alignment horizontal="center" vertical="top" wrapText="1"/>
    </xf>
    <xf numFmtId="0" fontId="17" fillId="0" borderId="45" xfId="6" applyFont="1" applyBorder="1" applyAlignment="1">
      <alignment horizontal="center" vertical="top" wrapText="1"/>
    </xf>
    <xf numFmtId="0" fontId="2" fillId="0" borderId="22" xfId="6" applyFont="1" applyBorder="1" applyAlignment="1">
      <alignment horizontal="center" vertical="top" wrapText="1"/>
    </xf>
    <xf numFmtId="167" fontId="4" fillId="0" borderId="23" xfId="2" applyNumberFormat="1" applyFont="1" applyBorder="1" applyAlignment="1">
      <alignment horizontal="center" vertical="top" wrapText="1"/>
    </xf>
    <xf numFmtId="0" fontId="23" fillId="0" borderId="39" xfId="4" applyFont="1" applyBorder="1"/>
    <xf numFmtId="167" fontId="4" fillId="0" borderId="10" xfId="2" applyNumberFormat="1" applyFont="1" applyBorder="1" applyAlignment="1">
      <alignment horizontal="center" vertical="top" wrapText="1"/>
    </xf>
    <xf numFmtId="0" fontId="10" fillId="0" borderId="19" xfId="6" applyFont="1" applyBorder="1" applyAlignment="1">
      <alignment horizontal="center" vertical="top" wrapText="1"/>
    </xf>
    <xf numFmtId="0" fontId="10" fillId="0" borderId="39" xfId="6" applyFont="1" applyBorder="1" applyAlignment="1">
      <alignment vertical="top" wrapText="1"/>
    </xf>
    <xf numFmtId="167" fontId="10" fillId="0" borderId="10" xfId="2" applyNumberFormat="1" applyFont="1" applyBorder="1" applyAlignment="1">
      <alignment horizontal="center" vertical="top" wrapText="1"/>
    </xf>
    <xf numFmtId="0" fontId="4" fillId="0" borderId="21" xfId="6" applyFont="1" applyBorder="1" applyAlignment="1">
      <alignment horizontal="center" vertical="top" wrapText="1"/>
    </xf>
    <xf numFmtId="0" fontId="2" fillId="0" borderId="40" xfId="6" applyFont="1" applyBorder="1" applyAlignment="1">
      <alignment horizontal="center" vertical="top" wrapText="1"/>
    </xf>
    <xf numFmtId="0" fontId="4" fillId="0" borderId="40" xfId="6" applyFont="1" applyBorder="1" applyAlignment="1">
      <alignment horizontal="left" vertical="center" wrapText="1"/>
    </xf>
    <xf numFmtId="167" fontId="2" fillId="0" borderId="59" xfId="2" applyNumberFormat="1" applyFont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top" wrapText="1"/>
    </xf>
    <xf numFmtId="0" fontId="2" fillId="0" borderId="2" xfId="6" applyFont="1" applyBorder="1" applyAlignment="1">
      <alignment horizontal="center" vertical="top" wrapText="1"/>
    </xf>
    <xf numFmtId="0" fontId="17" fillId="0" borderId="39" xfId="6" applyFont="1" applyBorder="1" applyAlignment="1">
      <alignment vertical="top" wrapText="1"/>
    </xf>
    <xf numFmtId="0" fontId="17" fillId="0" borderId="19" xfId="6" applyFont="1" applyBorder="1" applyAlignment="1">
      <alignment vertical="top" wrapText="1"/>
    </xf>
    <xf numFmtId="0" fontId="10" fillId="0" borderId="11" xfId="6" applyFont="1" applyBorder="1" applyAlignment="1">
      <alignment horizontal="center" vertical="top" wrapText="1"/>
    </xf>
    <xf numFmtId="167" fontId="10" fillId="0" borderId="50" xfId="2" applyNumberFormat="1" applyFont="1" applyBorder="1" applyAlignment="1">
      <alignment horizontal="center" vertical="top" wrapText="1"/>
    </xf>
    <xf numFmtId="167" fontId="4" fillId="0" borderId="10" xfId="2" applyNumberFormat="1" applyFont="1" applyBorder="1" applyAlignment="1">
      <alignment horizontal="center" vertical="center" wrapText="1"/>
    </xf>
    <xf numFmtId="0" fontId="2" fillId="0" borderId="19" xfId="6" applyFont="1" applyBorder="1" applyAlignment="1">
      <alignment vertical="center" wrapText="1"/>
    </xf>
    <xf numFmtId="167" fontId="2" fillId="0" borderId="10" xfId="2" applyNumberFormat="1" applyFont="1" applyBorder="1" applyAlignment="1">
      <alignment horizontal="center" vertical="center" wrapText="1"/>
    </xf>
    <xf numFmtId="0" fontId="2" fillId="0" borderId="39" xfId="6" applyFont="1" applyBorder="1" applyAlignment="1">
      <alignment vertical="center" wrapText="1"/>
    </xf>
    <xf numFmtId="0" fontId="17" fillId="0" borderId="21" xfId="6" applyFont="1" applyBorder="1" applyAlignment="1">
      <alignment horizontal="center" vertical="top" wrapText="1"/>
    </xf>
    <xf numFmtId="0" fontId="17" fillId="0" borderId="22" xfId="6" applyFont="1" applyBorder="1" applyAlignment="1">
      <alignment horizontal="center" vertical="top" wrapText="1"/>
    </xf>
    <xf numFmtId="0" fontId="17" fillId="0" borderId="55" xfId="6" applyFont="1" applyBorder="1" applyAlignment="1">
      <alignment horizontal="center" vertical="top" wrapText="1"/>
    </xf>
    <xf numFmtId="0" fontId="17" fillId="0" borderId="22" xfId="6" applyFont="1" applyBorder="1" applyAlignment="1">
      <alignment vertical="top" wrapText="1"/>
    </xf>
    <xf numFmtId="167" fontId="17" fillId="0" borderId="41" xfId="2" applyNumberFormat="1" applyFont="1" applyBorder="1" applyAlignment="1">
      <alignment horizontal="center" vertical="top" wrapText="1"/>
    </xf>
    <xf numFmtId="0" fontId="2" fillId="0" borderId="39" xfId="6" applyFont="1" applyBorder="1" applyAlignment="1">
      <alignment horizontal="right" vertical="top" wrapText="1"/>
    </xf>
    <xf numFmtId="167" fontId="10" fillId="0" borderId="58" xfId="2" applyNumberFormat="1" applyFont="1" applyBorder="1" applyAlignment="1">
      <alignment horizontal="center" vertical="top" wrapText="1"/>
    </xf>
    <xf numFmtId="0" fontId="2" fillId="0" borderId="19" xfId="6" applyFont="1" applyBorder="1" applyAlignment="1">
      <alignment horizontal="right" vertical="top" wrapText="1"/>
    </xf>
    <xf numFmtId="0" fontId="2" fillId="0" borderId="57" xfId="6" applyFont="1" applyBorder="1" applyAlignment="1">
      <alignment vertical="top" wrapText="1"/>
    </xf>
    <xf numFmtId="0" fontId="10" fillId="0" borderId="54" xfId="6" applyFont="1" applyBorder="1" applyAlignment="1">
      <alignment vertical="top" wrapText="1"/>
    </xf>
    <xf numFmtId="167" fontId="10" fillId="0" borderId="62" xfId="2" applyNumberFormat="1" applyFont="1" applyBorder="1" applyAlignment="1">
      <alignment horizontal="center" vertical="top" wrapText="1"/>
    </xf>
    <xf numFmtId="0" fontId="4" fillId="0" borderId="42" xfId="6" applyFont="1" applyBorder="1" applyAlignment="1">
      <alignment vertical="top" wrapText="1"/>
    </xf>
    <xf numFmtId="0" fontId="10" fillId="0" borderId="18" xfId="6" applyFont="1" applyBorder="1" applyAlignment="1">
      <alignment horizontal="center" vertical="top" wrapText="1"/>
    </xf>
    <xf numFmtId="0" fontId="10" fillId="0" borderId="39" xfId="6" applyFont="1" applyBorder="1" applyAlignment="1">
      <alignment horizontal="center" vertical="top" wrapText="1"/>
    </xf>
    <xf numFmtId="167" fontId="2" fillId="0" borderId="23" xfId="2" applyNumberFormat="1" applyFont="1" applyBorder="1" applyAlignment="1">
      <alignment horizontal="center" vertical="center" wrapText="1"/>
    </xf>
    <xf numFmtId="0" fontId="4" fillId="0" borderId="40" xfId="6" applyFont="1" applyBorder="1" applyAlignment="1">
      <alignment vertical="center" wrapText="1"/>
    </xf>
    <xf numFmtId="0" fontId="2" fillId="0" borderId="19" xfId="6" applyFont="1" applyBorder="1" applyAlignment="1">
      <alignment horizontal="center" vertical="center" wrapText="1"/>
    </xf>
    <xf numFmtId="0" fontId="4" fillId="0" borderId="19" xfId="6" applyFont="1" applyBorder="1" applyAlignment="1">
      <alignment horizontal="center" vertical="top" wrapText="1"/>
    </xf>
    <xf numFmtId="0" fontId="17" fillId="0" borderId="44" xfId="6" applyFont="1" applyBorder="1" applyAlignment="1">
      <alignment vertical="top" wrapText="1"/>
    </xf>
    <xf numFmtId="167" fontId="17" fillId="0" borderId="3" xfId="2" applyNumberFormat="1" applyFont="1" applyBorder="1" applyAlignment="1">
      <alignment horizontal="center" vertical="top" wrapText="1"/>
    </xf>
    <xf numFmtId="0" fontId="2" fillId="0" borderId="0" xfId="6" applyFont="1" applyAlignment="1">
      <alignment horizontal="center"/>
    </xf>
    <xf numFmtId="167" fontId="2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0" fontId="4" fillId="2" borderId="40" xfId="6" applyFont="1" applyFill="1" applyBorder="1" applyAlignment="1">
      <alignment horizontal="center" vertical="top" wrapText="1"/>
    </xf>
    <xf numFmtId="0" fontId="2" fillId="2" borderId="43" xfId="6" applyFont="1" applyFill="1" applyBorder="1" applyAlignment="1">
      <alignment horizontal="justify" vertical="top" wrapText="1"/>
    </xf>
    <xf numFmtId="0" fontId="4" fillId="0" borderId="39" xfId="6" applyFont="1" applyBorder="1" applyAlignment="1">
      <alignment vertical="top" wrapText="1"/>
    </xf>
    <xf numFmtId="0" fontId="4" fillId="0" borderId="4" xfId="6" applyFont="1" applyBorder="1" applyAlignment="1">
      <alignment horizontal="center" vertical="top" wrapText="1"/>
    </xf>
    <xf numFmtId="0" fontId="4" fillId="0" borderId="5" xfId="6" applyFont="1" applyBorder="1" applyAlignment="1">
      <alignment horizontal="center" vertical="top" wrapText="1"/>
    </xf>
    <xf numFmtId="0" fontId="4" fillId="0" borderId="5" xfId="6" applyFont="1" applyBorder="1" applyAlignment="1">
      <alignment horizontal="right" vertical="top" wrapText="1"/>
    </xf>
    <xf numFmtId="0" fontId="4" fillId="0" borderId="37" xfId="6" applyFont="1" applyBorder="1" applyAlignment="1">
      <alignment vertical="top" wrapText="1"/>
    </xf>
    <xf numFmtId="0" fontId="4" fillId="0" borderId="0" xfId="6" applyFont="1"/>
    <xf numFmtId="0" fontId="4" fillId="0" borderId="24" xfId="6" applyFont="1" applyBorder="1" applyAlignment="1">
      <alignment horizontal="center" vertical="top"/>
    </xf>
    <xf numFmtId="0" fontId="4" fillId="0" borderId="25" xfId="6" applyFont="1" applyBorder="1" applyAlignment="1">
      <alignment horizontal="center" vertical="top"/>
    </xf>
    <xf numFmtId="0" fontId="2" fillId="0" borderId="25" xfId="6" applyFont="1" applyBorder="1" applyAlignment="1">
      <alignment horizontal="center" vertical="top"/>
    </xf>
    <xf numFmtId="0" fontId="2" fillId="0" borderId="25" xfId="6" applyFont="1" applyBorder="1" applyAlignment="1">
      <alignment horizontal="right" vertical="top"/>
    </xf>
    <xf numFmtId="0" fontId="4" fillId="0" borderId="60" xfId="6" applyFont="1" applyBorder="1" applyAlignment="1">
      <alignment vertical="top"/>
    </xf>
    <xf numFmtId="167" fontId="2" fillId="0" borderId="26" xfId="2" applyNumberFormat="1" applyFont="1" applyBorder="1" applyAlignment="1">
      <alignment horizontal="center" vertical="top"/>
    </xf>
    <xf numFmtId="0" fontId="4" fillId="0" borderId="8" xfId="6" applyFont="1" applyBorder="1" applyAlignment="1">
      <alignment horizontal="center" vertical="top" wrapText="1"/>
    </xf>
    <xf numFmtId="0" fontId="4" fillId="0" borderId="7" xfId="6" applyFont="1" applyBorder="1" applyAlignment="1">
      <alignment horizontal="center" vertical="top" wrapText="1"/>
    </xf>
    <xf numFmtId="0" fontId="2" fillId="0" borderId="7" xfId="6" applyFont="1" applyBorder="1" applyAlignment="1">
      <alignment horizontal="right" vertical="top" wrapText="1"/>
    </xf>
    <xf numFmtId="0" fontId="4" fillId="0" borderId="63" xfId="6" applyFont="1" applyBorder="1" applyAlignment="1">
      <alignment horizontal="center" vertical="top" wrapText="1"/>
    </xf>
    <xf numFmtId="0" fontId="4" fillId="0" borderId="49" xfId="6" applyFont="1" applyBorder="1" applyAlignment="1">
      <alignment horizontal="center" vertical="top" wrapText="1"/>
    </xf>
    <xf numFmtId="0" fontId="4" fillId="0" borderId="49" xfId="6" applyFont="1" applyBorder="1" applyAlignment="1">
      <alignment horizontal="right" vertical="top" wrapText="1"/>
    </xf>
    <xf numFmtId="0" fontId="4" fillId="0" borderId="47" xfId="6" applyFont="1" applyBorder="1" applyAlignment="1">
      <alignment vertical="top" wrapText="1"/>
    </xf>
    <xf numFmtId="167" fontId="4" fillId="0" borderId="12" xfId="2" applyNumberFormat="1" applyFont="1" applyBorder="1" applyAlignment="1">
      <alignment horizontal="center" vertical="top" wrapText="1"/>
    </xf>
    <xf numFmtId="0" fontId="2" fillId="0" borderId="57" xfId="4" applyFont="1" applyBorder="1" applyAlignment="1">
      <alignment horizontal="right" vertical="top" wrapText="1"/>
    </xf>
    <xf numFmtId="0" fontId="2" fillId="0" borderId="39" xfId="4" applyFont="1" applyBorder="1" applyAlignment="1">
      <alignment vertical="top" wrapText="1"/>
    </xf>
    <xf numFmtId="0" fontId="4" fillId="0" borderId="24" xfId="6" applyFont="1" applyBorder="1" applyAlignment="1">
      <alignment horizontal="center" vertical="top" wrapText="1"/>
    </xf>
    <xf numFmtId="0" fontId="4" fillId="0" borderId="25" xfId="6" applyFont="1" applyBorder="1" applyAlignment="1">
      <alignment horizontal="center" vertical="top" wrapText="1"/>
    </xf>
    <xf numFmtId="0" fontId="2" fillId="0" borderId="25" xfId="6" applyFont="1" applyBorder="1" applyAlignment="1">
      <alignment horizontal="right" vertical="top" wrapText="1"/>
    </xf>
    <xf numFmtId="0" fontId="4" fillId="0" borderId="60" xfId="6" applyFont="1" applyBorder="1" applyAlignment="1">
      <alignment vertical="top" wrapText="1"/>
    </xf>
    <xf numFmtId="0" fontId="4" fillId="0" borderId="18" xfId="4" applyFont="1" applyBorder="1" applyAlignment="1">
      <alignment horizontal="center" vertical="top" wrapText="1"/>
    </xf>
    <xf numFmtId="0" fontId="4" fillId="0" borderId="57" xfId="4" applyFont="1" applyBorder="1" applyAlignment="1">
      <alignment horizontal="center" vertical="top" wrapText="1"/>
    </xf>
    <xf numFmtId="167" fontId="2" fillId="0" borderId="10" xfId="4" applyNumberFormat="1" applyFont="1" applyBorder="1" applyAlignment="1">
      <alignment horizontal="center" vertical="top" wrapText="1"/>
    </xf>
    <xf numFmtId="0" fontId="4" fillId="0" borderId="7" xfId="6" applyFont="1" applyBorder="1" applyAlignment="1">
      <alignment horizontal="right" vertical="top" wrapText="1"/>
    </xf>
    <xf numFmtId="167" fontId="4" fillId="0" borderId="9" xfId="2" applyNumberFormat="1" applyFont="1" applyBorder="1" applyAlignment="1">
      <alignment horizontal="center" vertical="top" wrapText="1"/>
    </xf>
    <xf numFmtId="0" fontId="4" fillId="0" borderId="19" xfId="6" applyFont="1" applyBorder="1" applyAlignment="1">
      <alignment horizontal="right" vertical="top" wrapText="1"/>
    </xf>
    <xf numFmtId="0" fontId="4" fillId="0" borderId="44" xfId="6" applyFont="1" applyBorder="1" applyAlignment="1">
      <alignment horizontal="right" vertical="top" wrapText="1"/>
    </xf>
    <xf numFmtId="0" fontId="10" fillId="0" borderId="42" xfId="6" applyFont="1" applyBorder="1" applyAlignment="1">
      <alignment horizontal="center" vertical="top" wrapText="1"/>
    </xf>
    <xf numFmtId="0" fontId="10" fillId="0" borderId="42" xfId="6" applyFont="1" applyBorder="1" applyAlignment="1">
      <alignment horizontal="right" vertical="top" wrapText="1"/>
    </xf>
    <xf numFmtId="167" fontId="10" fillId="0" borderId="23" xfId="2" applyNumberFormat="1" applyFont="1" applyBorder="1" applyAlignment="1">
      <alignment horizontal="center" vertical="top" wrapText="1"/>
    </xf>
    <xf numFmtId="0" fontId="10" fillId="0" borderId="0" xfId="6" applyFont="1"/>
    <xf numFmtId="0" fontId="10" fillId="0" borderId="36" xfId="6" applyFont="1" applyBorder="1" applyAlignment="1">
      <alignment horizontal="center" vertical="top" wrapText="1"/>
    </xf>
    <xf numFmtId="0" fontId="10" fillId="0" borderId="39" xfId="6" applyFont="1" applyBorder="1" applyAlignment="1">
      <alignment horizontal="right" vertical="top" wrapText="1"/>
    </xf>
    <xf numFmtId="0" fontId="10" fillId="0" borderId="19" xfId="6" applyFont="1" applyBorder="1" applyAlignment="1">
      <alignment horizontal="right" vertical="top" wrapText="1"/>
    </xf>
    <xf numFmtId="167" fontId="2" fillId="0" borderId="39" xfId="2" applyNumberFormat="1" applyFont="1" applyBorder="1" applyAlignment="1">
      <alignment horizontal="center" vertical="top" wrapText="1"/>
    </xf>
    <xf numFmtId="0" fontId="4" fillId="0" borderId="36" xfId="6" applyFont="1" applyBorder="1" applyAlignment="1">
      <alignment horizontal="center" vertical="top" wrapText="1"/>
    </xf>
    <xf numFmtId="0" fontId="4" fillId="0" borderId="39" xfId="6" applyFont="1" applyBorder="1" applyAlignment="1">
      <alignment horizontal="center" vertical="top" wrapText="1"/>
    </xf>
    <xf numFmtId="0" fontId="4" fillId="0" borderId="42" xfId="6" applyFont="1" applyBorder="1" applyAlignment="1">
      <alignment horizontal="center" vertical="top" wrapText="1"/>
    </xf>
    <xf numFmtId="167" fontId="29" fillId="0" borderId="39" xfId="2" applyNumberFormat="1" applyFont="1" applyBorder="1" applyAlignment="1">
      <alignment horizontal="center" vertical="top" wrapText="1"/>
    </xf>
    <xf numFmtId="0" fontId="4" fillId="0" borderId="0" xfId="4" applyFont="1"/>
    <xf numFmtId="0" fontId="4" fillId="0" borderId="39" xfId="6" applyFont="1" applyBorder="1" applyAlignment="1">
      <alignment horizontal="right" vertical="top" wrapText="1"/>
    </xf>
    <xf numFmtId="0" fontId="4" fillId="0" borderId="22" xfId="6" applyFont="1" applyBorder="1" applyAlignment="1">
      <alignment horizontal="right" vertical="top" wrapText="1"/>
    </xf>
    <xf numFmtId="0" fontId="4" fillId="0" borderId="16" xfId="6" applyFont="1" applyBorder="1" applyAlignment="1">
      <alignment vertical="top" wrapText="1"/>
    </xf>
    <xf numFmtId="0" fontId="4" fillId="0" borderId="16" xfId="6" applyFont="1" applyBorder="1" applyAlignment="1">
      <alignment horizontal="center" vertical="top" wrapText="1"/>
    </xf>
    <xf numFmtId="0" fontId="4" fillId="0" borderId="16" xfId="6" applyFont="1" applyBorder="1" applyAlignment="1">
      <alignment horizontal="right" vertical="top" wrapText="1"/>
    </xf>
    <xf numFmtId="0" fontId="4" fillId="0" borderId="1" xfId="6" applyFont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top" wrapText="1"/>
    </xf>
    <xf numFmtId="0" fontId="2" fillId="0" borderId="2" xfId="6" applyFont="1" applyBorder="1" applyAlignment="1">
      <alignment horizontal="right" vertical="top" wrapText="1"/>
    </xf>
    <xf numFmtId="0" fontId="4" fillId="0" borderId="16" xfId="6" applyFont="1" applyBorder="1" applyAlignment="1">
      <alignment vertical="center" wrapText="1"/>
    </xf>
    <xf numFmtId="167" fontId="4" fillId="0" borderId="3" xfId="2" applyNumberFormat="1" applyFont="1" applyBorder="1" applyAlignment="1">
      <alignment horizontal="center" vertical="center" wrapText="1"/>
    </xf>
    <xf numFmtId="167" fontId="2" fillId="0" borderId="57" xfId="2" applyNumberFormat="1" applyFont="1" applyBorder="1" applyAlignment="1">
      <alignment horizontal="center" vertical="top" wrapText="1"/>
    </xf>
    <xf numFmtId="167" fontId="4" fillId="0" borderId="2" xfId="2" applyNumberFormat="1" applyFont="1" applyBorder="1" applyAlignment="1">
      <alignment horizontal="center" vertical="top" wrapText="1"/>
    </xf>
    <xf numFmtId="0" fontId="4" fillId="0" borderId="0" xfId="6" applyFont="1" applyAlignment="1">
      <alignment horizontal="center" wrapText="1"/>
    </xf>
    <xf numFmtId="0" fontId="2" fillId="0" borderId="0" xfId="6" applyFont="1" applyAlignment="1">
      <alignment wrapText="1"/>
    </xf>
    <xf numFmtId="167" fontId="2" fillId="0" borderId="0" xfId="2" applyNumberFormat="1" applyFont="1" applyAlignment="1">
      <alignment horizontal="center" wrapText="1"/>
    </xf>
    <xf numFmtId="167" fontId="2" fillId="0" borderId="0" xfId="2" applyNumberFormat="1" applyFont="1" applyAlignment="1">
      <alignment horizontal="center"/>
    </xf>
    <xf numFmtId="0" fontId="26" fillId="0" borderId="0" xfId="0" applyFont="1"/>
    <xf numFmtId="0" fontId="23" fillId="0" borderId="42" xfId="4" applyFont="1" applyBorder="1" applyAlignment="1">
      <alignment wrapText="1"/>
    </xf>
    <xf numFmtId="0" fontId="23" fillId="0" borderId="18" xfId="4" applyFont="1" applyBorder="1" applyAlignment="1">
      <alignment horizontal="center" vertical="top" wrapText="1"/>
    </xf>
    <xf numFmtId="0" fontId="23" fillId="0" borderId="19" xfId="4" applyFont="1" applyBorder="1" applyAlignment="1">
      <alignment horizontal="center" vertical="top" wrapText="1"/>
    </xf>
    <xf numFmtId="0" fontId="29" fillId="0" borderId="19" xfId="4" applyFont="1" applyBorder="1" applyAlignment="1">
      <alignment horizontal="center" vertical="top" wrapText="1"/>
    </xf>
    <xf numFmtId="0" fontId="23" fillId="0" borderId="19" xfId="4" applyFont="1" applyBorder="1" applyAlignment="1">
      <alignment horizontal="right" vertical="top" wrapText="1"/>
    </xf>
    <xf numFmtId="0" fontId="29" fillId="0" borderId="39" xfId="4" applyFont="1" applyBorder="1" applyAlignment="1">
      <alignment vertical="top" wrapText="1"/>
    </xf>
    <xf numFmtId="0" fontId="17" fillId="0" borderId="39" xfId="6" applyFont="1" applyBorder="1" applyAlignment="1">
      <alignment horizontal="center" vertical="top" wrapText="1"/>
    </xf>
    <xf numFmtId="0" fontId="10" fillId="0" borderId="19" xfId="6" applyFont="1" applyBorder="1" applyAlignment="1">
      <alignment vertical="top" wrapText="1"/>
    </xf>
    <xf numFmtId="167" fontId="31" fillId="0" borderId="10" xfId="2" applyNumberFormat="1" applyFont="1" applyBorder="1" applyAlignment="1">
      <alignment horizontal="center" vertical="top" wrapText="1"/>
    </xf>
    <xf numFmtId="0" fontId="0" fillId="0" borderId="39" xfId="0" applyBorder="1"/>
    <xf numFmtId="0" fontId="26" fillId="0" borderId="19" xfId="0" applyFont="1" applyBorder="1"/>
    <xf numFmtId="0" fontId="4" fillId="0" borderId="18" xfId="6" applyFont="1" applyBorder="1" applyAlignment="1">
      <alignment horizontal="center" vertical="top"/>
    </xf>
    <xf numFmtId="0" fontId="4" fillId="0" borderId="19" xfId="6" applyFont="1" applyBorder="1" applyAlignment="1">
      <alignment horizontal="center" vertical="top"/>
    </xf>
    <xf numFmtId="0" fontId="2" fillId="0" borderId="19" xfId="6" applyFont="1" applyBorder="1" applyAlignment="1">
      <alignment horizontal="center" vertical="top"/>
    </xf>
    <xf numFmtId="0" fontId="2" fillId="0" borderId="19" xfId="6" applyFont="1" applyBorder="1" applyAlignment="1">
      <alignment horizontal="right" vertical="top"/>
    </xf>
    <xf numFmtId="167" fontId="2" fillId="0" borderId="10" xfId="2" applyNumberFormat="1" applyFont="1" applyBorder="1" applyAlignment="1">
      <alignment horizontal="center" vertical="top"/>
    </xf>
    <xf numFmtId="0" fontId="4" fillId="0" borderId="5" xfId="6" applyFont="1" applyBorder="1" applyAlignment="1">
      <alignment vertical="top" wrapText="1"/>
    </xf>
    <xf numFmtId="166" fontId="3" fillId="0" borderId="14" xfId="4" applyNumberFormat="1" applyFont="1" applyFill="1" applyBorder="1" applyAlignment="1" applyProtection="1">
      <alignment horizontal="centerContinuous" vertical="center" wrapText="1"/>
    </xf>
    <xf numFmtId="166" fontId="8" fillId="0" borderId="14" xfId="4" applyNumberFormat="1" applyFont="1" applyFill="1" applyBorder="1" applyAlignment="1" applyProtection="1">
      <alignment horizontal="center" vertical="center" wrapText="1"/>
    </xf>
    <xf numFmtId="166" fontId="21" fillId="0" borderId="40" xfId="4" applyNumberFormat="1" applyFont="1" applyFill="1" applyBorder="1" applyAlignment="1" applyProtection="1">
      <alignment horizontal="center" vertical="center" wrapText="1"/>
    </xf>
    <xf numFmtId="0" fontId="34" fillId="0" borderId="11" xfId="0" applyFont="1" applyBorder="1"/>
    <xf numFmtId="49" fontId="8" fillId="0" borderId="1" xfId="7" applyNumberFormat="1" applyFont="1" applyFill="1" applyBorder="1" applyAlignment="1" applyProtection="1">
      <alignment horizontal="left" vertical="center" wrapText="1" indent="1"/>
    </xf>
    <xf numFmtId="49" fontId="8" fillId="0" borderId="14" xfId="7" applyNumberFormat="1" applyFont="1" applyFill="1" applyBorder="1" applyAlignment="1" applyProtection="1">
      <alignment horizontal="left" vertical="center" wrapText="1" indent="1"/>
    </xf>
    <xf numFmtId="0" fontId="12" fillId="0" borderId="1" xfId="4" applyFont="1" applyBorder="1" applyAlignment="1" applyProtection="1">
      <alignment horizontal="center" wrapText="1"/>
    </xf>
    <xf numFmtId="0" fontId="25" fillId="0" borderId="19" xfId="0" applyFont="1" applyBorder="1" applyAlignment="1">
      <alignment horizontal="left" vertical="center" wrapText="1"/>
    </xf>
    <xf numFmtId="0" fontId="23" fillId="0" borderId="36" xfId="4" applyFont="1" applyBorder="1" applyAlignment="1">
      <alignment horizontal="center" vertical="top" wrapText="1"/>
    </xf>
    <xf numFmtId="0" fontId="23" fillId="0" borderId="39" xfId="4" applyFont="1" applyBorder="1" applyAlignment="1">
      <alignment horizontal="center" vertical="top" wrapText="1"/>
    </xf>
    <xf numFmtId="0" fontId="29" fillId="0" borderId="39" xfId="4" applyFont="1" applyBorder="1" applyAlignment="1">
      <alignment horizontal="center" vertical="top" wrapText="1"/>
    </xf>
    <xf numFmtId="0" fontId="23" fillId="0" borderId="39" xfId="4" applyFont="1" applyBorder="1" applyAlignment="1">
      <alignment horizontal="right" vertical="top" wrapText="1"/>
    </xf>
    <xf numFmtId="0" fontId="23" fillId="0" borderId="39" xfId="4" applyFont="1" applyBorder="1" applyAlignment="1">
      <alignment vertical="top" wrapText="1"/>
    </xf>
    <xf numFmtId="166" fontId="4" fillId="0" borderId="0" xfId="4" applyNumberFormat="1" applyFont="1" applyFill="1" applyAlignment="1" applyProtection="1">
      <alignment horizontal="center" vertical="center" wrapText="1"/>
    </xf>
    <xf numFmtId="0" fontId="27" fillId="0" borderId="0" xfId="10"/>
    <xf numFmtId="0" fontId="37" fillId="4" borderId="0" xfId="10" applyFont="1" applyFill="1" applyAlignment="1">
      <alignment horizontal="center" vertical="top" wrapText="1"/>
    </xf>
    <xf numFmtId="0" fontId="38" fillId="0" borderId="0" xfId="10" applyFont="1" applyAlignment="1">
      <alignment horizontal="center" vertical="top" wrapText="1"/>
    </xf>
    <xf numFmtId="0" fontId="38" fillId="0" borderId="0" xfId="10" applyFont="1" applyAlignment="1">
      <alignment horizontal="left" vertical="top" wrapText="1"/>
    </xf>
    <xf numFmtId="3" fontId="38" fillId="0" borderId="0" xfId="10" applyNumberFormat="1" applyFont="1" applyAlignment="1">
      <alignment horizontal="right" vertical="top" wrapText="1"/>
    </xf>
    <xf numFmtId="0" fontId="39" fillId="0" borderId="0" xfId="10" applyFont="1" applyAlignment="1">
      <alignment horizontal="center" vertical="top" wrapText="1"/>
    </xf>
    <xf numFmtId="0" fontId="39" fillId="0" borderId="0" xfId="10" applyFont="1" applyAlignment="1">
      <alignment horizontal="left" vertical="top" wrapText="1"/>
    </xf>
    <xf numFmtId="3" fontId="39" fillId="0" borderId="0" xfId="10" applyNumberFormat="1" applyFont="1" applyAlignment="1">
      <alignment horizontal="right" vertical="top" wrapText="1"/>
    </xf>
    <xf numFmtId="169" fontId="4" fillId="0" borderId="0" xfId="7" applyNumberFormat="1" applyFont="1" applyFill="1" applyBorder="1" applyAlignment="1" applyProtection="1">
      <alignment horizontal="center" vertical="center"/>
    </xf>
    <xf numFmtId="169" fontId="5" fillId="0" borderId="20" xfId="4" applyNumberFormat="1" applyFont="1" applyFill="1" applyBorder="1" applyAlignment="1" applyProtection="1">
      <alignment horizontal="right" vertical="center"/>
    </xf>
    <xf numFmtId="169" fontId="3" fillId="0" borderId="3" xfId="7" applyNumberFormat="1" applyFont="1" applyFill="1" applyBorder="1" applyAlignment="1" applyProtection="1">
      <alignment horizontal="center" vertical="center" wrapText="1"/>
    </xf>
    <xf numFmtId="169" fontId="7" fillId="0" borderId="3" xfId="7" applyNumberFormat="1" applyFont="1" applyFill="1" applyBorder="1" applyAlignment="1" applyProtection="1">
      <alignment horizontal="right" vertical="center" wrapText="1" indent="1"/>
    </xf>
    <xf numFmtId="169" fontId="11" fillId="0" borderId="9" xfId="7" applyNumberFormat="1" applyFont="1" applyFill="1" applyBorder="1" applyAlignment="1" applyProtection="1">
      <alignment horizontal="right" vertical="center" wrapText="1" indent="1"/>
      <protection locked="0"/>
    </xf>
    <xf numFmtId="169" fontId="11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9" fontId="8" fillId="0" borderId="3" xfId="7" applyNumberFormat="1" applyFont="1" applyFill="1" applyBorder="1" applyAlignment="1" applyProtection="1">
      <alignment horizontal="right" vertical="center" wrapText="1" indent="1"/>
    </xf>
    <xf numFmtId="169" fontId="11" fillId="0" borderId="9" xfId="7" applyNumberFormat="1" applyFont="1" applyFill="1" applyBorder="1" applyAlignment="1" applyProtection="1">
      <alignment horizontal="right" vertical="center" wrapText="1" indent="1"/>
    </xf>
    <xf numFmtId="169" fontId="11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9" fontId="9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9" fontId="9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9" fontId="9" fillId="0" borderId="9" xfId="7" applyNumberFormat="1" applyFont="1" applyFill="1" applyBorder="1" applyAlignment="1" applyProtection="1">
      <alignment horizontal="right" vertical="center" wrapText="1" indent="1"/>
      <protection locked="0"/>
    </xf>
    <xf numFmtId="169" fontId="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9" fontId="4" fillId="0" borderId="0" xfId="7" applyNumberFormat="1" applyFont="1" applyFill="1" applyBorder="1" applyAlignment="1" applyProtection="1">
      <alignment horizontal="right" vertical="center" wrapText="1" indent="1"/>
    </xf>
    <xf numFmtId="169" fontId="7" fillId="0" borderId="23" xfId="7" applyNumberFormat="1" applyFont="1" applyFill="1" applyBorder="1" applyAlignment="1" applyProtection="1">
      <alignment horizontal="right" vertical="center" wrapText="1" indent="1"/>
    </xf>
    <xf numFmtId="169" fontId="11" fillId="0" borderId="30" xfId="7" applyNumberFormat="1" applyFont="1" applyFill="1" applyBorder="1" applyAlignment="1" applyProtection="1">
      <alignment horizontal="right" vertical="center" wrapText="1" indent="1"/>
      <protection locked="0"/>
    </xf>
    <xf numFmtId="169" fontId="11" fillId="0" borderId="10" xfId="7" applyNumberFormat="1" applyFont="1" applyFill="1" applyBorder="1" applyAlignment="1" applyProtection="1">
      <alignment horizontal="right" vertical="center" wrapText="1" indent="1"/>
      <protection locked="0"/>
    </xf>
    <xf numFmtId="169" fontId="11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169" fontId="11" fillId="0" borderId="58" xfId="7" applyNumberFormat="1" applyFont="1" applyFill="1" applyBorder="1" applyAlignment="1" applyProtection="1">
      <alignment horizontal="right" vertical="center" wrapText="1" indent="1"/>
      <protection locked="0"/>
    </xf>
    <xf numFmtId="169" fontId="12" fillId="0" borderId="3" xfId="4" applyNumberFormat="1" applyFont="1" applyBorder="1" applyAlignment="1" applyProtection="1">
      <alignment horizontal="right" vertical="center" wrapText="1" indent="1"/>
    </xf>
    <xf numFmtId="169" fontId="11" fillId="0" borderId="32" xfId="7" applyNumberFormat="1" applyFont="1" applyFill="1" applyBorder="1" applyAlignment="1" applyProtection="1">
      <alignment horizontal="right" vertical="center" wrapText="1" indent="1"/>
      <protection locked="0"/>
    </xf>
    <xf numFmtId="169" fontId="8" fillId="0" borderId="13" xfId="7" applyNumberFormat="1" applyFont="1" applyFill="1" applyBorder="1" applyAlignment="1" applyProtection="1">
      <alignment horizontal="right" vertical="center" wrapText="1" indent="1"/>
      <protection locked="0"/>
    </xf>
    <xf numFmtId="169" fontId="13" fillId="0" borderId="3" xfId="4" quotePrefix="1" applyNumberFormat="1" applyFont="1" applyBorder="1" applyAlignment="1" applyProtection="1">
      <alignment horizontal="right" vertical="center" wrapText="1" indent="1"/>
    </xf>
    <xf numFmtId="169" fontId="10" fillId="0" borderId="0" xfId="7" applyNumberFormat="1" applyFont="1" applyFill="1" applyAlignment="1" applyProtection="1">
      <alignment horizontal="right" vertical="center" indent="1"/>
    </xf>
    <xf numFmtId="169" fontId="17" fillId="0" borderId="0" xfId="7" applyNumberFormat="1" applyFont="1" applyFill="1" applyAlignment="1" applyProtection="1">
      <alignment horizontal="center"/>
    </xf>
    <xf numFmtId="0" fontId="3" fillId="0" borderId="44" xfId="7" applyFont="1" applyFill="1" applyBorder="1" applyAlignment="1" applyProtection="1">
      <alignment horizontal="center" vertical="center" wrapText="1"/>
    </xf>
    <xf numFmtId="0" fontId="3" fillId="0" borderId="16" xfId="7" applyFont="1" applyFill="1" applyBorder="1" applyAlignment="1" applyProtection="1">
      <alignment horizontal="center" vertical="center" wrapText="1"/>
    </xf>
    <xf numFmtId="166" fontId="5" fillId="0" borderId="0" xfId="0" applyNumberFormat="1" applyFont="1" applyAlignment="1">
      <alignment horizontal="right" vertical="center"/>
    </xf>
    <xf numFmtId="0" fontId="27" fillId="0" borderId="0" xfId="10"/>
    <xf numFmtId="166" fontId="3" fillId="0" borderId="33" xfId="4" applyNumberFormat="1" applyFont="1" applyFill="1" applyBorder="1" applyAlignment="1" applyProtection="1">
      <alignment horizontal="center" vertical="center" wrapText="1"/>
    </xf>
    <xf numFmtId="167" fontId="4" fillId="0" borderId="33" xfId="2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27" fillId="0" borderId="0" xfId="10"/>
    <xf numFmtId="0" fontId="10" fillId="0" borderId="0" xfId="7"/>
    <xf numFmtId="0" fontId="5" fillId="0" borderId="20" xfId="4" applyFont="1" applyBorder="1" applyAlignment="1">
      <alignment horizontal="right" vertical="center"/>
    </xf>
    <xf numFmtId="0" fontId="3" fillId="0" borderId="1" xfId="7" applyFont="1" applyBorder="1" applyAlignment="1">
      <alignment horizontal="center" vertical="center" wrapText="1"/>
    </xf>
    <xf numFmtId="0" fontId="3" fillId="0" borderId="14" xfId="7" applyFont="1" applyBorder="1" applyAlignment="1">
      <alignment horizontal="center" vertical="center" wrapText="1"/>
    </xf>
    <xf numFmtId="0" fontId="3" fillId="0" borderId="2" xfId="7" applyFont="1" applyBorder="1" applyAlignment="1">
      <alignment horizontal="center" vertical="center" wrapText="1"/>
    </xf>
    <xf numFmtId="0" fontId="3" fillId="0" borderId="3" xfId="7" applyFont="1" applyBorder="1" applyAlignment="1">
      <alignment horizontal="center" vertical="center" wrapText="1"/>
    </xf>
    <xf numFmtId="0" fontId="7" fillId="0" borderId="21" xfId="7" applyFont="1" applyBorder="1" applyAlignment="1">
      <alignment horizontal="center" vertical="center" wrapText="1"/>
    </xf>
    <xf numFmtId="0" fontId="7" fillId="0" borderId="22" xfId="7" applyFont="1" applyBorder="1" applyAlignment="1">
      <alignment horizontal="center" vertical="center" wrapText="1"/>
    </xf>
    <xf numFmtId="0" fontId="7" fillId="0" borderId="23" xfId="7" applyFont="1" applyBorder="1" applyAlignment="1">
      <alignment horizontal="center" vertical="center" wrapText="1"/>
    </xf>
    <xf numFmtId="0" fontId="11" fillId="0" borderId="0" xfId="7" applyFont="1"/>
    <xf numFmtId="0" fontId="7" fillId="0" borderId="1" xfId="7" applyFont="1" applyBorder="1" applyAlignment="1">
      <alignment horizontal="left" vertical="center" wrapText="1" indent="1"/>
    </xf>
    <xf numFmtId="0" fontId="7" fillId="0" borderId="14" xfId="7" applyFont="1" applyBorder="1" applyAlignment="1">
      <alignment horizontal="left" vertical="center" wrapText="1" indent="1"/>
    </xf>
    <xf numFmtId="0" fontId="7" fillId="0" borderId="2" xfId="7" applyFont="1" applyBorder="1" applyAlignment="1">
      <alignment horizontal="left" vertical="center" wrapText="1" indent="1"/>
    </xf>
    <xf numFmtId="166" fontId="7" fillId="0" borderId="3" xfId="7" applyNumberFormat="1" applyFont="1" applyBorder="1" applyAlignment="1">
      <alignment horizontal="right" vertical="center" wrapText="1" indent="1"/>
    </xf>
    <xf numFmtId="0" fontId="15" fillId="0" borderId="0" xfId="7" applyFont="1"/>
    <xf numFmtId="49" fontId="11" fillId="0" borderId="8" xfId="7" applyNumberFormat="1" applyFont="1" applyBorder="1" applyAlignment="1">
      <alignment horizontal="left" vertical="center" wrapText="1" indent="1"/>
    </xf>
    <xf numFmtId="49" fontId="11" fillId="0" borderId="48" xfId="7" applyNumberFormat="1" applyFont="1" applyBorder="1" applyAlignment="1">
      <alignment horizontal="left" vertical="center" wrapText="1" indent="1"/>
    </xf>
    <xf numFmtId="0" fontId="16" fillId="0" borderId="7" xfId="4" applyFont="1" applyBorder="1" applyAlignment="1">
      <alignment horizontal="left" wrapText="1" indent="1"/>
    </xf>
    <xf numFmtId="166" fontId="11" fillId="0" borderId="9" xfId="7" applyNumberFormat="1" applyFont="1" applyBorder="1" applyAlignment="1" applyProtection="1">
      <alignment horizontal="right" vertical="center" wrapText="1" indent="1"/>
      <protection locked="0"/>
    </xf>
    <xf numFmtId="49" fontId="11" fillId="0" borderId="4" xfId="7" applyNumberFormat="1" applyFont="1" applyBorder="1" applyAlignment="1">
      <alignment horizontal="left" vertical="center" wrapText="1" indent="1"/>
    </xf>
    <xf numFmtId="49" fontId="11" fillId="0" borderId="31" xfId="7" applyNumberFormat="1" applyFont="1" applyBorder="1" applyAlignment="1">
      <alignment horizontal="left" vertical="center" wrapText="1" indent="1"/>
    </xf>
    <xf numFmtId="0" fontId="16" fillId="0" borderId="5" xfId="4" applyFont="1" applyBorder="1" applyAlignment="1">
      <alignment horizontal="left" wrapText="1" indent="1"/>
    </xf>
    <xf numFmtId="166" fontId="11" fillId="0" borderId="6" xfId="7" applyNumberFormat="1" applyFont="1" applyBorder="1" applyAlignment="1" applyProtection="1">
      <alignment horizontal="right" vertical="center" wrapText="1" indent="1"/>
      <protection locked="0"/>
    </xf>
    <xf numFmtId="49" fontId="11" fillId="0" borderId="24" xfId="7" applyNumberFormat="1" applyFont="1" applyBorder="1" applyAlignment="1">
      <alignment horizontal="left" vertical="center" wrapText="1" indent="1"/>
    </xf>
    <xf numFmtId="49" fontId="11" fillId="0" borderId="53" xfId="7" applyNumberFormat="1" applyFont="1" applyBorder="1" applyAlignment="1">
      <alignment horizontal="left" vertical="center" wrapText="1" indent="1"/>
    </xf>
    <xf numFmtId="0" fontId="16" fillId="0" borderId="25" xfId="4" applyFont="1" applyBorder="1" applyAlignment="1">
      <alignment horizontal="left" wrapText="1" indent="1"/>
    </xf>
    <xf numFmtId="0" fontId="12" fillId="0" borderId="2" xfId="4" applyFont="1" applyBorder="1" applyAlignment="1">
      <alignment horizontal="left" vertical="center" wrapText="1" indent="1"/>
    </xf>
    <xf numFmtId="0" fontId="16" fillId="0" borderId="25" xfId="0" applyFont="1" applyBorder="1" applyAlignment="1">
      <alignment horizontal="left" vertical="center" wrapText="1" indent="1"/>
    </xf>
    <xf numFmtId="166" fontId="11" fillId="0" borderId="26" xfId="7" applyNumberFormat="1" applyFont="1" applyBorder="1" applyAlignment="1" applyProtection="1">
      <alignment horizontal="right" vertical="center" wrapText="1" indent="1"/>
      <protection locked="0"/>
    </xf>
    <xf numFmtId="0" fontId="16" fillId="0" borderId="25" xfId="0" applyFont="1" applyBorder="1" applyAlignment="1">
      <alignment horizontal="left" vertical="center" wrapText="1"/>
    </xf>
    <xf numFmtId="166" fontId="11" fillId="0" borderId="26" xfId="7" applyNumberFormat="1" applyFont="1" applyBorder="1" applyAlignment="1" applyProtection="1">
      <alignment horizontal="right" vertical="center" wrapText="1"/>
      <protection locked="0"/>
    </xf>
    <xf numFmtId="0" fontId="15" fillId="0" borderId="0" xfId="7" applyFont="1" applyAlignment="1">
      <alignment vertical="center"/>
    </xf>
    <xf numFmtId="166" fontId="8" fillId="0" borderId="3" xfId="7" applyNumberFormat="1" applyFont="1" applyBorder="1" applyAlignment="1">
      <alignment horizontal="right" vertical="center" wrapText="1" indent="1"/>
    </xf>
    <xf numFmtId="166" fontId="11" fillId="0" borderId="9" xfId="7" applyNumberFormat="1" applyFont="1" applyBorder="1" applyAlignment="1">
      <alignment horizontal="right" vertical="center" wrapText="1" indent="1"/>
    </xf>
    <xf numFmtId="0" fontId="16" fillId="0" borderId="25" xfId="0" applyFont="1" applyBorder="1" applyAlignment="1">
      <alignment horizontal="left" wrapText="1" indent="1"/>
    </xf>
    <xf numFmtId="166" fontId="9" fillId="0" borderId="26" xfId="7" applyNumberFormat="1" applyFont="1" applyBorder="1" applyAlignment="1" applyProtection="1">
      <alignment horizontal="right" vertical="center" wrapText="1" indent="1"/>
      <protection locked="0"/>
    </xf>
    <xf numFmtId="166" fontId="9" fillId="0" borderId="9" xfId="7" applyNumberFormat="1" applyFont="1" applyBorder="1" applyAlignment="1" applyProtection="1">
      <alignment horizontal="right" vertical="center" wrapText="1" indent="1"/>
      <protection locked="0"/>
    </xf>
    <xf numFmtId="166" fontId="9" fillId="0" borderId="6" xfId="7" applyNumberFormat="1" applyFont="1" applyBorder="1" applyAlignment="1" applyProtection="1">
      <alignment horizontal="right" vertical="center" wrapText="1" indent="1"/>
      <protection locked="0"/>
    </xf>
    <xf numFmtId="49" fontId="11" fillId="0" borderId="57" xfId="7" applyNumberFormat="1" applyFont="1" applyBorder="1" applyAlignment="1">
      <alignment horizontal="left" vertical="center" wrapText="1" indent="1"/>
    </xf>
    <xf numFmtId="0" fontId="12" fillId="0" borderId="1" xfId="4" applyFont="1" applyBorder="1" applyAlignment="1">
      <alignment wrapText="1"/>
    </xf>
    <xf numFmtId="0" fontId="16" fillId="0" borderId="25" xfId="4" applyFont="1" applyBorder="1" applyAlignment="1">
      <alignment wrapText="1"/>
    </xf>
    <xf numFmtId="0" fontId="16" fillId="0" borderId="8" xfId="4" applyFont="1" applyBorder="1" applyAlignment="1">
      <alignment wrapText="1"/>
    </xf>
    <xf numFmtId="0" fontId="16" fillId="0" borderId="4" xfId="4" applyFont="1" applyBorder="1" applyAlignment="1">
      <alignment wrapText="1"/>
    </xf>
    <xf numFmtId="0" fontId="16" fillId="0" borderId="24" xfId="4" applyFont="1" applyBorder="1" applyAlignment="1">
      <alignment wrapText="1"/>
    </xf>
    <xf numFmtId="166" fontId="7" fillId="0" borderId="3" xfId="7" applyNumberFormat="1" applyFont="1" applyBorder="1" applyAlignment="1" applyProtection="1">
      <alignment horizontal="right" vertical="center" wrapText="1" indent="1"/>
      <protection locked="0"/>
    </xf>
    <xf numFmtId="0" fontId="12" fillId="0" borderId="1" xfId="4" applyFont="1" applyBorder="1" applyAlignment="1">
      <alignment horizontal="center" wrapText="1"/>
    </xf>
    <xf numFmtId="0" fontId="12" fillId="0" borderId="2" xfId="4" applyFont="1" applyBorder="1" applyAlignment="1">
      <alignment wrapText="1"/>
    </xf>
    <xf numFmtId="0" fontId="12" fillId="0" borderId="54" xfId="4" applyFont="1" applyBorder="1" applyAlignment="1">
      <alignment wrapText="1"/>
    </xf>
    <xf numFmtId="0" fontId="12" fillId="0" borderId="11" xfId="4" applyFont="1" applyBorder="1" applyAlignment="1">
      <alignment wrapText="1"/>
    </xf>
    <xf numFmtId="0" fontId="4" fillId="0" borderId="0" xfId="7" applyFont="1" applyAlignment="1">
      <alignment horizontal="center" vertical="center" wrapText="1"/>
    </xf>
    <xf numFmtId="0" fontId="12" fillId="0" borderId="0" xfId="4" applyFont="1" applyAlignment="1">
      <alignment wrapText="1"/>
    </xf>
    <xf numFmtId="0" fontId="4" fillId="0" borderId="0" xfId="7" applyFont="1" applyAlignment="1">
      <alignment vertical="center" wrapText="1"/>
    </xf>
    <xf numFmtId="166" fontId="4" fillId="0" borderId="0" xfId="7" applyNumberFormat="1" applyFont="1" applyAlignment="1">
      <alignment horizontal="right" vertical="center" wrapText="1" indent="1"/>
    </xf>
    <xf numFmtId="0" fontId="7" fillId="0" borderId="1" xfId="7" applyFont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3" xfId="7" applyFont="1" applyBorder="1" applyAlignment="1">
      <alignment horizontal="center" vertical="center" wrapText="1"/>
    </xf>
    <xf numFmtId="0" fontId="7" fillId="0" borderId="21" xfId="7" applyFont="1" applyBorder="1" applyAlignment="1">
      <alignment horizontal="left" vertical="center" wrapText="1" indent="1"/>
    </xf>
    <xf numFmtId="0" fontId="7" fillId="0" borderId="55" xfId="7" applyFont="1" applyBorder="1" applyAlignment="1">
      <alignment horizontal="left" vertical="center" wrapText="1" indent="1"/>
    </xf>
    <xf numFmtId="0" fontId="7" fillId="0" borderId="22" xfId="7" applyFont="1" applyBorder="1" applyAlignment="1">
      <alignment vertical="center" wrapText="1"/>
    </xf>
    <xf numFmtId="166" fontId="7" fillId="0" borderId="23" xfId="7" applyNumberFormat="1" applyFont="1" applyBorder="1" applyAlignment="1">
      <alignment horizontal="right" vertical="center" wrapText="1" indent="1"/>
    </xf>
    <xf numFmtId="49" fontId="11" fillId="0" borderId="28" xfId="7" applyNumberFormat="1" applyFont="1" applyBorder="1" applyAlignment="1">
      <alignment horizontal="left" vertical="center" wrapText="1" indent="1"/>
    </xf>
    <xf numFmtId="49" fontId="11" fillId="0" borderId="56" xfId="7" applyNumberFormat="1" applyFont="1" applyBorder="1" applyAlignment="1">
      <alignment horizontal="left" vertical="center" wrapText="1" indent="1"/>
    </xf>
    <xf numFmtId="0" fontId="11" fillId="0" borderId="29" xfId="7" applyFont="1" applyBorder="1" applyAlignment="1">
      <alignment horizontal="left" vertical="center" wrapText="1" indent="1"/>
    </xf>
    <xf numFmtId="166" fontId="11" fillId="0" borderId="30" xfId="7" applyNumberFormat="1" applyFont="1" applyBorder="1" applyAlignment="1" applyProtection="1">
      <alignment horizontal="right" vertical="center" wrapText="1" indent="1"/>
      <protection locked="0"/>
    </xf>
    <xf numFmtId="0" fontId="11" fillId="0" borderId="5" xfId="7" applyFont="1" applyBorder="1" applyAlignment="1">
      <alignment horizontal="left" vertical="center" wrapText="1" indent="1"/>
    </xf>
    <xf numFmtId="0" fontId="11" fillId="0" borderId="31" xfId="7" applyFont="1" applyBorder="1" applyAlignment="1">
      <alignment horizontal="left" vertical="center" wrapText="1" indent="1"/>
    </xf>
    <xf numFmtId="49" fontId="11" fillId="0" borderId="49" xfId="7" applyNumberFormat="1" applyFont="1" applyBorder="1" applyAlignment="1">
      <alignment horizontal="left" vertical="center" wrapText="1" indent="1"/>
    </xf>
    <xf numFmtId="0" fontId="11" fillId="0" borderId="0" xfId="7" applyFont="1" applyAlignment="1">
      <alignment horizontal="left" vertical="center" wrapText="1" indent="1"/>
    </xf>
    <xf numFmtId="0" fontId="8" fillId="0" borderId="2" xfId="7" applyFont="1" applyBorder="1" applyAlignment="1">
      <alignment horizontal="left" vertical="center" wrapText="1" indent="1"/>
    </xf>
    <xf numFmtId="0" fontId="11" fillId="0" borderId="7" xfId="7" applyFont="1" applyBorder="1" applyAlignment="1">
      <alignment horizontal="left" vertical="center" wrapText="1" indent="1"/>
    </xf>
    <xf numFmtId="0" fontId="11" fillId="0" borderId="39" xfId="7" applyFont="1" applyBorder="1" applyAlignment="1">
      <alignment horizontal="left" vertical="center" wrapText="1" indent="1"/>
    </xf>
    <xf numFmtId="166" fontId="11" fillId="0" borderId="10" xfId="7" applyNumberFormat="1" applyFont="1" applyBorder="1" applyAlignment="1" applyProtection="1">
      <alignment horizontal="right" vertical="center" wrapText="1" indent="1"/>
      <protection locked="0"/>
    </xf>
    <xf numFmtId="0" fontId="11" fillId="0" borderId="25" xfId="7" applyFont="1" applyBorder="1" applyAlignment="1">
      <alignment horizontal="left" vertical="center" wrapText="1" indent="1"/>
    </xf>
    <xf numFmtId="0" fontId="7" fillId="0" borderId="2" xfId="7" applyFont="1" applyBorder="1" applyAlignment="1">
      <alignment vertical="center" wrapText="1"/>
    </xf>
    <xf numFmtId="49" fontId="11" fillId="0" borderId="5" xfId="7" applyNumberFormat="1" applyFont="1" applyBorder="1" applyAlignment="1">
      <alignment horizontal="left" vertical="center" wrapText="1" indent="1"/>
    </xf>
    <xf numFmtId="166" fontId="11" fillId="0" borderId="17" xfId="7" applyNumberFormat="1" applyFont="1" applyBorder="1" applyAlignment="1" applyProtection="1">
      <alignment horizontal="right" vertical="center" wrapText="1" indent="1"/>
      <protection locked="0"/>
    </xf>
    <xf numFmtId="0" fontId="16" fillId="0" borderId="25" xfId="4" applyFont="1" applyBorder="1" applyAlignment="1">
      <alignment horizontal="left" vertical="center" wrapText="1" indent="1"/>
    </xf>
    <xf numFmtId="49" fontId="11" fillId="0" borderId="18" xfId="7" applyNumberFormat="1" applyFont="1" applyBorder="1" applyAlignment="1">
      <alignment horizontal="left" vertical="center" wrapText="1" indent="1"/>
    </xf>
    <xf numFmtId="0" fontId="11" fillId="0" borderId="19" xfId="7" applyFont="1" applyBorder="1" applyAlignment="1">
      <alignment horizontal="left" vertical="center" wrapText="1" indent="1"/>
    </xf>
    <xf numFmtId="166" fontId="11" fillId="0" borderId="58" xfId="7" applyNumberFormat="1" applyFont="1" applyBorder="1" applyAlignment="1" applyProtection="1">
      <alignment horizontal="right" vertical="center" wrapText="1" indent="1"/>
      <protection locked="0"/>
    </xf>
    <xf numFmtId="166" fontId="12" fillId="0" borderId="3" xfId="4" applyNumberFormat="1" applyFont="1" applyBorder="1" applyAlignment="1">
      <alignment horizontal="right" vertical="center" wrapText="1" indent="1"/>
    </xf>
    <xf numFmtId="166" fontId="11" fillId="0" borderId="32" xfId="7" applyNumberFormat="1" applyFont="1" applyBorder="1" applyAlignment="1" applyProtection="1">
      <alignment horizontal="right" vertical="center" wrapText="1" indent="1"/>
      <protection locked="0"/>
    </xf>
    <xf numFmtId="49" fontId="8" fillId="0" borderId="1" xfId="7" applyNumberFormat="1" applyFont="1" applyBorder="1" applyAlignment="1">
      <alignment horizontal="left" vertical="center" wrapText="1" indent="1"/>
    </xf>
    <xf numFmtId="49" fontId="8" fillId="0" borderId="14" xfId="7" applyNumberFormat="1" applyFont="1" applyBorder="1" applyAlignment="1">
      <alignment horizontal="left" vertical="center" wrapText="1" indent="1"/>
    </xf>
    <xf numFmtId="166" fontId="8" fillId="0" borderId="13" xfId="7" applyNumberFormat="1" applyFont="1" applyBorder="1" applyAlignment="1" applyProtection="1">
      <alignment horizontal="right" vertical="center" wrapText="1" indent="1"/>
      <protection locked="0"/>
    </xf>
    <xf numFmtId="166" fontId="13" fillId="0" borderId="3" xfId="4" quotePrefix="1" applyNumberFormat="1" applyFont="1" applyBorder="1" applyAlignment="1">
      <alignment horizontal="right" vertical="center" wrapText="1" indent="1"/>
    </xf>
    <xf numFmtId="0" fontId="17" fillId="0" borderId="0" xfId="7" applyFont="1"/>
    <xf numFmtId="0" fontId="12" fillId="0" borderId="27" xfId="4" applyFont="1" applyBorder="1" applyAlignment="1">
      <alignment horizontal="left" vertical="center" wrapText="1" indent="1"/>
    </xf>
    <xf numFmtId="0" fontId="12" fillId="0" borderId="54" xfId="4" applyFont="1" applyBorder="1" applyAlignment="1">
      <alignment horizontal="left" vertical="center" wrapText="1" indent="1"/>
    </xf>
    <xf numFmtId="0" fontId="13" fillId="0" borderId="11" xfId="4" applyFont="1" applyBorder="1" applyAlignment="1">
      <alignment horizontal="left" vertical="center" wrapText="1" indent="1"/>
    </xf>
    <xf numFmtId="0" fontId="10" fillId="0" borderId="0" xfId="7" applyAlignment="1">
      <alignment horizontal="right" vertical="center" indent="1"/>
    </xf>
    <xf numFmtId="166" fontId="10" fillId="0" borderId="0" xfId="7" applyNumberFormat="1" applyAlignment="1">
      <alignment horizontal="right" vertical="center" indent="1"/>
    </xf>
    <xf numFmtId="166" fontId="1" fillId="0" borderId="0" xfId="4" applyNumberFormat="1" applyAlignment="1">
      <alignment vertical="center" wrapText="1"/>
    </xf>
    <xf numFmtId="166" fontId="4" fillId="0" borderId="0" xfId="4" applyNumberFormat="1" applyFont="1" applyAlignment="1">
      <alignment horizontal="centerContinuous" vertical="center" wrapText="1"/>
    </xf>
    <xf numFmtId="166" fontId="1" fillId="0" borderId="0" xfId="4" applyNumberFormat="1" applyAlignment="1">
      <alignment horizontal="centerContinuous" vertical="center"/>
    </xf>
    <xf numFmtId="166" fontId="1" fillId="0" borderId="0" xfId="4" applyNumberFormat="1" applyAlignment="1">
      <alignment horizontal="center" vertical="center" wrapText="1"/>
    </xf>
    <xf numFmtId="166" fontId="5" fillId="0" borderId="0" xfId="4" applyNumberFormat="1" applyFont="1" applyAlignment="1">
      <alignment horizontal="right" vertical="center"/>
    </xf>
    <xf numFmtId="166" fontId="3" fillId="0" borderId="1" xfId="4" applyNumberFormat="1" applyFont="1" applyBorder="1" applyAlignment="1">
      <alignment horizontal="centerContinuous" vertical="center" wrapText="1"/>
    </xf>
    <xf numFmtId="166" fontId="3" fillId="0" borderId="2" xfId="4" applyNumberFormat="1" applyFont="1" applyBorder="1" applyAlignment="1">
      <alignment horizontal="centerContinuous" vertical="center" wrapText="1"/>
    </xf>
    <xf numFmtId="166" fontId="3" fillId="0" borderId="14" xfId="4" applyNumberFormat="1" applyFont="1" applyBorder="1" applyAlignment="1">
      <alignment horizontal="centerContinuous" vertical="center" wrapText="1"/>
    </xf>
    <xf numFmtId="166" fontId="3" fillId="0" borderId="3" xfId="4" applyNumberFormat="1" applyFont="1" applyBorder="1" applyAlignment="1">
      <alignment horizontal="centerContinuous" vertical="center" wrapText="1"/>
    </xf>
    <xf numFmtId="166" fontId="3" fillId="0" borderId="1" xfId="4" applyNumberFormat="1" applyFont="1" applyBorder="1" applyAlignment="1">
      <alignment horizontal="center" vertical="center" wrapText="1"/>
    </xf>
    <xf numFmtId="166" fontId="6" fillId="0" borderId="0" xfId="4" applyNumberFormat="1" applyFont="1" applyAlignment="1">
      <alignment horizontal="center" vertical="center" wrapText="1"/>
    </xf>
    <xf numFmtId="166" fontId="8" fillId="0" borderId="33" xfId="4" applyNumberFormat="1" applyFont="1" applyBorder="1" applyAlignment="1">
      <alignment horizontal="center" vertical="center" wrapText="1"/>
    </xf>
    <xf numFmtId="166" fontId="8" fillId="0" borderId="1" xfId="4" applyNumberFormat="1" applyFont="1" applyBorder="1" applyAlignment="1">
      <alignment horizontal="center" vertical="center" wrapText="1"/>
    </xf>
    <xf numFmtId="166" fontId="8" fillId="0" borderId="2" xfId="4" applyNumberFormat="1" applyFont="1" applyBorder="1" applyAlignment="1">
      <alignment horizontal="center" vertical="center" wrapText="1"/>
    </xf>
    <xf numFmtId="166" fontId="8" fillId="0" borderId="14" xfId="4" applyNumberFormat="1" applyFont="1" applyBorder="1" applyAlignment="1">
      <alignment horizontal="center" vertical="center" wrapText="1"/>
    </xf>
    <xf numFmtId="166" fontId="8" fillId="0" borderId="3" xfId="4" applyNumberFormat="1" applyFont="1" applyBorder="1" applyAlignment="1">
      <alignment horizontal="center" vertical="center" wrapText="1"/>
    </xf>
    <xf numFmtId="166" fontId="8" fillId="0" borderId="0" xfId="4" applyNumberFormat="1" applyFont="1" applyAlignment="1">
      <alignment horizontal="center" vertical="center" wrapText="1"/>
    </xf>
    <xf numFmtId="166" fontId="1" fillId="0" borderId="34" xfId="4" applyNumberFormat="1" applyBorder="1" applyAlignment="1">
      <alignment horizontal="left" vertical="center" wrapText="1" indent="1"/>
    </xf>
    <xf numFmtId="166" fontId="11" fillId="0" borderId="8" xfId="4" applyNumberFormat="1" applyFont="1" applyBorder="1" applyAlignment="1">
      <alignment horizontal="left" vertical="center" wrapText="1" indent="1"/>
    </xf>
    <xf numFmtId="166" fontId="11" fillId="0" borderId="7" xfId="4" applyNumberFormat="1" applyFont="1" applyBorder="1" applyAlignment="1" applyProtection="1">
      <alignment horizontal="right" vertical="center" wrapText="1" indent="1"/>
      <protection locked="0"/>
    </xf>
    <xf numFmtId="166" fontId="11" fillId="0" borderId="9" xfId="4" applyNumberFormat="1" applyFont="1" applyBorder="1" applyAlignment="1" applyProtection="1">
      <alignment horizontal="right" vertical="center" wrapText="1" indent="1"/>
      <protection locked="0"/>
    </xf>
    <xf numFmtId="166" fontId="1" fillId="0" borderId="35" xfId="4" applyNumberFormat="1" applyBorder="1" applyAlignment="1">
      <alignment horizontal="left" vertical="center" wrapText="1" indent="1"/>
    </xf>
    <xf numFmtId="166" fontId="11" fillId="0" borderId="4" xfId="4" applyNumberFormat="1" applyFont="1" applyBorder="1" applyAlignment="1">
      <alignment horizontal="left" vertical="center" wrapText="1" indent="1"/>
    </xf>
    <xf numFmtId="166" fontId="11" fillId="0" borderId="5" xfId="4" applyNumberFormat="1" applyFont="1" applyBorder="1" applyAlignment="1" applyProtection="1">
      <alignment horizontal="right" vertical="center" wrapText="1" indent="1"/>
      <protection locked="0"/>
    </xf>
    <xf numFmtId="166" fontId="11" fillId="0" borderId="36" xfId="4" applyNumberFormat="1" applyFont="1" applyBorder="1" applyAlignment="1">
      <alignment horizontal="left" vertical="center" wrapText="1" indent="1"/>
    </xf>
    <xf numFmtId="166" fontId="11" fillId="0" borderId="37" xfId="4" applyNumberFormat="1" applyFont="1" applyBorder="1" applyAlignment="1" applyProtection="1">
      <alignment horizontal="right" vertical="center" wrapText="1" indent="1"/>
      <protection locked="0"/>
    </xf>
    <xf numFmtId="166" fontId="11" fillId="0" borderId="6" xfId="4" applyNumberFormat="1" applyFont="1" applyBorder="1" applyAlignment="1" applyProtection="1">
      <alignment horizontal="right" vertical="center" wrapText="1" indent="1"/>
      <protection locked="0"/>
    </xf>
    <xf numFmtId="166" fontId="11" fillId="0" borderId="4" xfId="4" applyNumberFormat="1" applyFont="1" applyBorder="1" applyAlignment="1" applyProtection="1">
      <alignment horizontal="left" vertical="center" wrapText="1" indent="1"/>
      <protection locked="0"/>
    </xf>
    <xf numFmtId="166" fontId="9" fillId="0" borderId="0" xfId="4" applyNumberFormat="1" applyFont="1" applyAlignment="1" applyProtection="1">
      <alignment horizontal="left" vertical="center" wrapText="1" indent="1"/>
      <protection locked="0"/>
    </xf>
    <xf numFmtId="166" fontId="11" fillId="0" borderId="24" xfId="4" applyNumberFormat="1" applyFont="1" applyBorder="1" applyAlignment="1" applyProtection="1">
      <alignment horizontal="left" vertical="center" wrapText="1" indent="1"/>
      <protection locked="0"/>
    </xf>
    <xf numFmtId="166" fontId="11" fillId="0" borderId="25" xfId="4" applyNumberFormat="1" applyFont="1" applyBorder="1" applyAlignment="1" applyProtection="1">
      <alignment horizontal="right" vertical="center" wrapText="1" indent="1"/>
      <protection locked="0"/>
    </xf>
    <xf numFmtId="166" fontId="11" fillId="0" borderId="26" xfId="4" applyNumberFormat="1" applyFont="1" applyBorder="1" applyAlignment="1" applyProtection="1">
      <alignment horizontal="right" vertical="center" wrapText="1" indent="1"/>
      <protection locked="0"/>
    </xf>
    <xf numFmtId="166" fontId="19" fillId="0" borderId="33" xfId="4" applyNumberFormat="1" applyFont="1" applyBorder="1" applyAlignment="1">
      <alignment horizontal="left" vertical="center" wrapText="1" indent="1"/>
    </xf>
    <xf numFmtId="166" fontId="8" fillId="0" borderId="1" xfId="4" applyNumberFormat="1" applyFont="1" applyBorder="1" applyAlignment="1">
      <alignment horizontal="left" vertical="center" wrapText="1" indent="1"/>
    </xf>
    <xf numFmtId="166" fontId="8" fillId="0" borderId="2" xfId="4" applyNumberFormat="1" applyFont="1" applyBorder="1" applyAlignment="1">
      <alignment horizontal="right" vertical="center" wrapText="1" indent="1"/>
    </xf>
    <xf numFmtId="166" fontId="8" fillId="0" borderId="3" xfId="4" applyNumberFormat="1" applyFont="1" applyBorder="1" applyAlignment="1">
      <alignment horizontal="right" vertical="center" wrapText="1" indent="1"/>
    </xf>
    <xf numFmtId="166" fontId="1" fillId="0" borderId="38" xfId="4" applyNumberFormat="1" applyBorder="1" applyAlignment="1">
      <alignment horizontal="left" vertical="center" wrapText="1" indent="1"/>
    </xf>
    <xf numFmtId="166" fontId="9" fillId="0" borderId="18" xfId="4" applyNumberFormat="1" applyFont="1" applyBorder="1" applyAlignment="1">
      <alignment horizontal="left" vertical="center" wrapText="1" indent="1"/>
    </xf>
    <xf numFmtId="166" fontId="20" fillId="0" borderId="19" xfId="4" applyNumberFormat="1" applyFont="1" applyBorder="1" applyAlignment="1">
      <alignment horizontal="right" vertical="center" wrapText="1" indent="1"/>
    </xf>
    <xf numFmtId="166" fontId="9" fillId="0" borderId="4" xfId="4" applyNumberFormat="1" applyFont="1" applyBorder="1" applyAlignment="1">
      <alignment horizontal="left" vertical="center" wrapText="1" indent="1"/>
    </xf>
    <xf numFmtId="166" fontId="9" fillId="0" borderId="10" xfId="4" applyNumberFormat="1" applyFont="1" applyBorder="1" applyAlignment="1" applyProtection="1">
      <alignment horizontal="right" vertical="center" wrapText="1" indent="1"/>
      <protection locked="0"/>
    </xf>
    <xf numFmtId="166" fontId="9" fillId="0" borderId="5" xfId="4" applyNumberFormat="1" applyFont="1" applyBorder="1" applyAlignment="1" applyProtection="1">
      <alignment horizontal="right" vertical="center" wrapText="1" indent="1"/>
      <protection locked="0"/>
    </xf>
    <xf numFmtId="166" fontId="9" fillId="0" borderId="6" xfId="4" applyNumberFormat="1" applyFont="1" applyBorder="1" applyAlignment="1" applyProtection="1">
      <alignment horizontal="right" vertical="center" wrapText="1" indent="1"/>
      <protection locked="0"/>
    </xf>
    <xf numFmtId="166" fontId="20" fillId="0" borderId="5" xfId="4" applyNumberFormat="1" applyFont="1" applyBorder="1" applyAlignment="1">
      <alignment horizontal="right" vertical="center" wrapText="1" indent="1"/>
    </xf>
    <xf numFmtId="166" fontId="9" fillId="0" borderId="19" xfId="4" applyNumberFormat="1" applyFont="1" applyBorder="1" applyAlignment="1" applyProtection="1">
      <alignment horizontal="right" vertical="center" wrapText="1" indent="1"/>
      <protection locked="0"/>
    </xf>
    <xf numFmtId="166" fontId="19" fillId="0" borderId="1" xfId="4" applyNumberFormat="1" applyFont="1" applyBorder="1" applyAlignment="1">
      <alignment horizontal="left" vertical="center" wrapText="1" indent="1"/>
    </xf>
    <xf numFmtId="166" fontId="19" fillId="0" borderId="13" xfId="4" applyNumberFormat="1" applyFont="1" applyBorder="1" applyAlignment="1">
      <alignment horizontal="right" vertical="center" wrapText="1" indent="1"/>
    </xf>
    <xf numFmtId="166" fontId="21" fillId="0" borderId="40" xfId="4" applyNumberFormat="1" applyFont="1" applyBorder="1" applyAlignment="1">
      <alignment horizontal="center" vertical="center" wrapText="1"/>
    </xf>
    <xf numFmtId="166" fontId="11" fillId="0" borderId="18" xfId="4" applyNumberFormat="1" applyFont="1" applyBorder="1" applyAlignment="1" applyProtection="1">
      <alignment horizontal="left" vertical="center" wrapText="1" indent="1"/>
      <protection locked="0"/>
    </xf>
    <xf numFmtId="166" fontId="11" fillId="0" borderId="39" xfId="4" applyNumberFormat="1" applyFont="1" applyBorder="1" applyAlignment="1" applyProtection="1">
      <alignment horizontal="right" vertical="center" wrapText="1" indent="1"/>
      <protection locked="0"/>
    </xf>
    <xf numFmtId="166" fontId="11" fillId="0" borderId="18" xfId="4" applyNumberFormat="1" applyFont="1" applyBorder="1" applyAlignment="1">
      <alignment horizontal="left" vertical="center" wrapText="1" indent="1"/>
    </xf>
    <xf numFmtId="166" fontId="11" fillId="0" borderId="10" xfId="4" applyNumberFormat="1" applyFont="1" applyBorder="1" applyAlignment="1" applyProtection="1">
      <alignment horizontal="right" vertical="center" wrapText="1" indent="1"/>
      <protection locked="0"/>
    </xf>
    <xf numFmtId="166" fontId="20" fillId="0" borderId="18" xfId="4" applyNumberFormat="1" applyFont="1" applyBorder="1" applyAlignment="1">
      <alignment horizontal="left" vertical="center" wrapText="1" indent="1"/>
    </xf>
    <xf numFmtId="166" fontId="20" fillId="0" borderId="7" xfId="4" applyNumberFormat="1" applyFont="1" applyBorder="1" applyAlignment="1">
      <alignment horizontal="right" vertical="center" wrapText="1" indent="1"/>
    </xf>
    <xf numFmtId="166" fontId="9" fillId="0" borderId="9" xfId="4" applyNumberFormat="1" applyFont="1" applyBorder="1" applyAlignment="1" applyProtection="1">
      <alignment horizontal="right" vertical="center" wrapText="1" indent="1"/>
      <protection locked="0"/>
    </xf>
    <xf numFmtId="166" fontId="9" fillId="0" borderId="4" xfId="4" applyNumberFormat="1" applyFont="1" applyBorder="1" applyAlignment="1">
      <alignment horizontal="left" vertical="center" wrapText="1" indent="2"/>
    </xf>
    <xf numFmtId="166" fontId="9" fillId="0" borderId="5" xfId="4" applyNumberFormat="1" applyFont="1" applyBorder="1" applyAlignment="1">
      <alignment horizontal="left" vertical="center" wrapText="1" indent="2"/>
    </xf>
    <xf numFmtId="166" fontId="20" fillId="0" borderId="5" xfId="4" applyNumberFormat="1" applyFont="1" applyBorder="1" applyAlignment="1">
      <alignment horizontal="left" vertical="center" wrapText="1" indent="1"/>
    </xf>
    <xf numFmtId="166" fontId="9" fillId="0" borderId="8" xfId="4" applyNumberFormat="1" applyFont="1" applyBorder="1" applyAlignment="1">
      <alignment horizontal="left" vertical="center" wrapText="1" indent="1"/>
    </xf>
    <xf numFmtId="166" fontId="9" fillId="0" borderId="8" xfId="4" applyNumberFormat="1" applyFont="1" applyBorder="1" applyAlignment="1" applyProtection="1">
      <alignment horizontal="left" vertical="center" wrapText="1" indent="1"/>
      <protection locked="0"/>
    </xf>
    <xf numFmtId="166" fontId="11" fillId="0" borderId="8" xfId="4" applyNumberFormat="1" applyFont="1" applyBorder="1" applyAlignment="1" applyProtection="1">
      <alignment horizontal="left" vertical="center" wrapText="1" indent="1"/>
      <protection locked="0"/>
    </xf>
    <xf numFmtId="166" fontId="11" fillId="0" borderId="8" xfId="4" applyNumberFormat="1" applyFont="1" applyBorder="1" applyAlignment="1">
      <alignment horizontal="left" vertical="center" wrapText="1" indent="2"/>
    </xf>
    <xf numFmtId="166" fontId="11" fillId="0" borderId="24" xfId="4" applyNumberFormat="1" applyFont="1" applyBorder="1" applyAlignment="1">
      <alignment horizontal="left" vertical="center" wrapText="1" indent="2"/>
    </xf>
    <xf numFmtId="0" fontId="4" fillId="0" borderId="57" xfId="6" applyFont="1" applyBorder="1" applyAlignment="1">
      <alignment horizontal="center"/>
    </xf>
    <xf numFmtId="0" fontId="4" fillId="2" borderId="0" xfId="6" applyFont="1" applyFill="1" applyAlignment="1">
      <alignment horizontal="center" vertical="top" wrapText="1"/>
    </xf>
    <xf numFmtId="0" fontId="4" fillId="0" borderId="0" xfId="6" applyFont="1" applyAlignment="1">
      <alignment horizontal="center" vertical="top" wrapText="1"/>
    </xf>
    <xf numFmtId="0" fontId="2" fillId="0" borderId="0" xfId="6" applyFont="1" applyAlignment="1">
      <alignment horizontal="center" vertical="top" wrapText="1"/>
    </xf>
    <xf numFmtId="0" fontId="2" fillId="0" borderId="0" xfId="6" applyFont="1" applyAlignment="1">
      <alignment horizontal="right" vertical="top" wrapText="1"/>
    </xf>
    <xf numFmtId="0" fontId="4" fillId="0" borderId="0" xfId="6" applyFont="1" applyAlignment="1">
      <alignment vertical="top" wrapText="1"/>
    </xf>
    <xf numFmtId="0" fontId="2" fillId="0" borderId="0" xfId="6" applyFont="1" applyAlignment="1">
      <alignment vertical="top" wrapText="1"/>
    </xf>
    <xf numFmtId="0" fontId="2" fillId="0" borderId="0" xfId="6" applyFont="1" applyAlignment="1">
      <alignment horizontal="left" vertical="center" wrapText="1"/>
    </xf>
    <xf numFmtId="0" fontId="17" fillId="0" borderId="0" xfId="6" applyFont="1"/>
    <xf numFmtId="0" fontId="2" fillId="0" borderId="39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167" fontId="4" fillId="0" borderId="10" xfId="0" applyNumberFormat="1" applyFont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167" fontId="10" fillId="0" borderId="10" xfId="0" applyNumberFormat="1" applyFont="1" applyBorder="1" applyAlignment="1">
      <alignment horizontal="center" vertical="top" wrapText="1"/>
    </xf>
    <xf numFmtId="0" fontId="17" fillId="0" borderId="39" xfId="0" applyFont="1" applyBorder="1" applyAlignment="1">
      <alignment vertical="top" wrapText="1"/>
    </xf>
    <xf numFmtId="0" fontId="10" fillId="0" borderId="39" xfId="0" applyFont="1" applyBorder="1" applyAlignment="1">
      <alignment vertical="top" wrapText="1"/>
    </xf>
    <xf numFmtId="0" fontId="4" fillId="0" borderId="0" xfId="6" applyFont="1" applyAlignment="1">
      <alignment horizontal="left" vertical="center" wrapText="1"/>
    </xf>
    <xf numFmtId="0" fontId="10" fillId="0" borderId="0" xfId="6" applyFont="1" applyAlignment="1">
      <alignment horizontal="left" vertical="center" wrapText="1"/>
    </xf>
    <xf numFmtId="0" fontId="4" fillId="0" borderId="0" xfId="6" applyFont="1" applyAlignment="1">
      <alignment vertical="center" wrapText="1"/>
    </xf>
    <xf numFmtId="167" fontId="2" fillId="0" borderId="58" xfId="2" applyNumberFormat="1" applyFont="1" applyBorder="1" applyAlignment="1">
      <alignment horizontal="center" vertical="top" wrapText="1"/>
    </xf>
    <xf numFmtId="0" fontId="2" fillId="0" borderId="0" xfId="4" applyFont="1" applyAlignment="1">
      <alignment vertical="top" wrapText="1"/>
    </xf>
    <xf numFmtId="0" fontId="17" fillId="0" borderId="0" xfId="6" applyFont="1" applyAlignment="1">
      <alignment vertical="top" wrapText="1"/>
    </xf>
    <xf numFmtId="167" fontId="4" fillId="0" borderId="0" xfId="2" applyNumberFormat="1" applyFont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left" vertical="top" wrapText="1"/>
    </xf>
    <xf numFmtId="0" fontId="39" fillId="0" borderId="0" xfId="0" applyFont="1" applyAlignment="1">
      <alignment horizontal="center" vertical="top" wrapText="1"/>
    </xf>
    <xf numFmtId="0" fontId="39" fillId="0" borderId="0" xfId="0" applyFont="1" applyAlignment="1">
      <alignment horizontal="left" vertical="top" wrapText="1"/>
    </xf>
    <xf numFmtId="0" fontId="16" fillId="0" borderId="19" xfId="4" applyFont="1" applyBorder="1" applyAlignment="1" applyProtection="1">
      <alignment horizontal="left" wrapText="1" indent="1"/>
    </xf>
    <xf numFmtId="169" fontId="9" fillId="0" borderId="10" xfId="7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9" xfId="6" applyFont="1" applyBorder="1" applyAlignment="1">
      <alignment horizontal="right" vertical="top" wrapText="1"/>
    </xf>
    <xf numFmtId="167" fontId="41" fillId="0" borderId="10" xfId="2" applyNumberFormat="1" applyFont="1" applyBorder="1" applyAlignment="1">
      <alignment horizontal="center" vertical="top" wrapText="1"/>
    </xf>
    <xf numFmtId="167" fontId="2" fillId="0" borderId="0" xfId="6" applyNumberFormat="1" applyFont="1"/>
    <xf numFmtId="167" fontId="42" fillId="0" borderId="10" xfId="2" applyNumberFormat="1" applyFont="1" applyBorder="1" applyAlignment="1">
      <alignment horizontal="center" vertical="top" wrapText="1"/>
    </xf>
    <xf numFmtId="167" fontId="43" fillId="0" borderId="39" xfId="2" applyNumberFormat="1" applyFont="1" applyBorder="1" applyAlignment="1">
      <alignment horizontal="center" vertical="top" wrapText="1"/>
    </xf>
    <xf numFmtId="167" fontId="43" fillId="0" borderId="38" xfId="2" applyNumberFormat="1" applyFont="1" applyBorder="1" applyAlignment="1">
      <alignment horizontal="center" vertical="top" wrapText="1"/>
    </xf>
    <xf numFmtId="167" fontId="41" fillId="0" borderId="3" xfId="2" applyNumberFormat="1" applyFont="1" applyBorder="1" applyAlignment="1">
      <alignment horizontal="center" vertical="top" wrapText="1"/>
    </xf>
    <xf numFmtId="166" fontId="7" fillId="0" borderId="10" xfId="7" applyNumberFormat="1" applyFont="1" applyBorder="1" applyAlignment="1">
      <alignment horizontal="right" vertical="center" wrapText="1" indent="1"/>
    </xf>
    <xf numFmtId="166" fontId="10" fillId="0" borderId="0" xfId="7" applyNumberFormat="1"/>
    <xf numFmtId="166" fontId="15" fillId="0" borderId="0" xfId="7" applyNumberFormat="1" applyFont="1" applyFill="1" applyProtection="1"/>
    <xf numFmtId="171" fontId="10" fillId="0" borderId="0" xfId="11" applyNumberFormat="1" applyFont="1"/>
    <xf numFmtId="171" fontId="11" fillId="0" borderId="0" xfId="11" applyNumberFormat="1" applyFont="1"/>
    <xf numFmtId="171" fontId="15" fillId="0" borderId="0" xfId="11" applyNumberFormat="1" applyFont="1"/>
    <xf numFmtId="166" fontId="15" fillId="0" borderId="0" xfId="7" applyNumberFormat="1" applyFont="1"/>
    <xf numFmtId="166" fontId="11" fillId="0" borderId="0" xfId="7" applyNumberFormat="1" applyFont="1"/>
    <xf numFmtId="0" fontId="1" fillId="0" borderId="0" xfId="4" applyAlignment="1">
      <alignment vertical="center" wrapText="1"/>
    </xf>
    <xf numFmtId="0" fontId="7" fillId="0" borderId="16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166" fontId="9" fillId="0" borderId="12" xfId="4" applyNumberFormat="1" applyFont="1" applyBorder="1" applyAlignment="1" applyProtection="1">
      <alignment horizontal="right" vertical="center" wrapText="1" indent="1"/>
      <protection locked="0"/>
    </xf>
    <xf numFmtId="0" fontId="7" fillId="0" borderId="3" xfId="4" applyFont="1" applyBorder="1" applyAlignment="1">
      <alignment horizontal="center" vertical="center" wrapText="1"/>
    </xf>
    <xf numFmtId="0" fontId="1" fillId="0" borderId="0" xfId="4"/>
    <xf numFmtId="49" fontId="9" fillId="0" borderId="4" xfId="4" applyNumberFormat="1" applyFont="1" applyBorder="1" applyAlignment="1">
      <alignment horizontal="left" vertical="center"/>
    </xf>
    <xf numFmtId="166" fontId="5" fillId="0" borderId="0" xfId="4" applyNumberFormat="1" applyFont="1" applyAlignment="1">
      <alignment horizontal="right"/>
    </xf>
    <xf numFmtId="166" fontId="41" fillId="0" borderId="0" xfId="4" applyNumberFormat="1" applyFont="1" applyAlignment="1">
      <alignment vertical="center"/>
    </xf>
    <xf numFmtId="166" fontId="3" fillId="0" borderId="47" xfId="4" applyNumberFormat="1" applyFont="1" applyBorder="1" applyAlignment="1">
      <alignment horizontal="center" vertical="center"/>
    </xf>
    <xf numFmtId="166" fontId="3" fillId="0" borderId="12" xfId="4" applyNumberFormat="1" applyFont="1" applyBorder="1" applyAlignment="1">
      <alignment horizontal="center" vertical="center" wrapText="1"/>
    </xf>
    <xf numFmtId="166" fontId="41" fillId="0" borderId="0" xfId="4" applyNumberFormat="1" applyFont="1" applyAlignment="1">
      <alignment horizontal="center" vertical="center"/>
    </xf>
    <xf numFmtId="166" fontId="7" fillId="0" borderId="15" xfId="4" applyNumberFormat="1" applyFont="1" applyBorder="1" applyAlignment="1">
      <alignment horizontal="center" vertical="center" wrapText="1"/>
    </xf>
    <xf numFmtId="166" fontId="7" fillId="0" borderId="33" xfId="4" applyNumberFormat="1" applyFont="1" applyBorder="1" applyAlignment="1">
      <alignment horizontal="center" vertical="center" wrapText="1"/>
    </xf>
    <xf numFmtId="166" fontId="7" fillId="0" borderId="16" xfId="4" applyNumberFormat="1" applyFont="1" applyBorder="1" applyAlignment="1">
      <alignment horizontal="center" vertical="center" wrapText="1"/>
    </xf>
    <xf numFmtId="166" fontId="7" fillId="0" borderId="38" xfId="4" applyNumberFormat="1" applyFont="1" applyBorder="1" applyAlignment="1">
      <alignment horizontal="center" vertical="center" wrapText="1"/>
    </xf>
    <xf numFmtId="166" fontId="41" fillId="0" borderId="0" xfId="4" applyNumberFormat="1" applyFont="1" applyAlignment="1">
      <alignment horizontal="center" vertical="center" wrapText="1"/>
    </xf>
    <xf numFmtId="166" fontId="7" fillId="0" borderId="1" xfId="4" applyNumberFormat="1" applyFont="1" applyBorder="1" applyAlignment="1">
      <alignment horizontal="center" vertical="center" wrapText="1"/>
    </xf>
    <xf numFmtId="166" fontId="7" fillId="0" borderId="33" xfId="4" applyNumberFormat="1" applyFont="1" applyBorder="1" applyAlignment="1">
      <alignment horizontal="left" vertical="center" wrapText="1" indent="1"/>
    </xf>
    <xf numFmtId="49" fontId="11" fillId="0" borderId="2" xfId="4" applyNumberFormat="1" applyFont="1" applyBorder="1" applyAlignment="1" applyProtection="1">
      <alignment horizontal="center" vertical="center" wrapText="1"/>
      <protection locked="0"/>
    </xf>
    <xf numFmtId="166" fontId="11" fillId="0" borderId="33" xfId="4" applyNumberFormat="1" applyFont="1" applyBorder="1" applyAlignment="1">
      <alignment vertical="center" wrapText="1"/>
    </xf>
    <xf numFmtId="166" fontId="11" fillId="0" borderId="1" xfId="4" applyNumberFormat="1" applyFont="1" applyBorder="1" applyAlignment="1">
      <alignment vertical="center" wrapText="1"/>
    </xf>
    <xf numFmtId="166" fontId="11" fillId="0" borderId="2" xfId="4" applyNumberFormat="1" applyFont="1" applyBorder="1" applyAlignment="1">
      <alignment vertical="center" wrapText="1"/>
    </xf>
    <xf numFmtId="166" fontId="11" fillId="0" borderId="3" xfId="4" applyNumberFormat="1" applyFont="1" applyBorder="1" applyAlignment="1">
      <alignment vertical="center" wrapText="1"/>
    </xf>
    <xf numFmtId="166" fontId="7" fillId="0" borderId="4" xfId="4" applyNumberFormat="1" applyFont="1" applyBorder="1" applyAlignment="1">
      <alignment horizontal="center" vertical="center" wrapText="1"/>
    </xf>
    <xf numFmtId="166" fontId="11" fillId="0" borderId="35" xfId="4" applyNumberFormat="1" applyFont="1" applyBorder="1" applyAlignment="1" applyProtection="1">
      <alignment horizontal="left" vertical="center" wrapText="1" indent="1"/>
      <protection locked="0"/>
    </xf>
    <xf numFmtId="49" fontId="15" fillId="0" borderId="5" xfId="4" applyNumberFormat="1" applyFont="1" applyBorder="1" applyAlignment="1" applyProtection="1">
      <alignment horizontal="center" vertical="center" wrapText="1"/>
      <protection locked="0"/>
    </xf>
    <xf numFmtId="166" fontId="11" fillId="0" borderId="35" xfId="4" applyNumberFormat="1" applyFont="1" applyBorder="1" applyAlignment="1" applyProtection="1">
      <alignment vertical="center" wrapText="1"/>
      <protection locked="0"/>
    </xf>
    <xf numFmtId="166" fontId="11" fillId="0" borderId="4" xfId="4" applyNumberFormat="1" applyFont="1" applyBorder="1" applyAlignment="1" applyProtection="1">
      <alignment vertical="center" wrapText="1"/>
      <protection locked="0"/>
    </xf>
    <xf numFmtId="166" fontId="11" fillId="0" borderId="5" xfId="4" applyNumberFormat="1" applyFont="1" applyBorder="1" applyAlignment="1" applyProtection="1">
      <alignment vertical="center" wrapText="1"/>
      <protection locked="0"/>
    </xf>
    <xf numFmtId="166" fontId="11" fillId="0" borderId="6" xfId="4" applyNumberFormat="1" applyFont="1" applyBorder="1" applyAlignment="1" applyProtection="1">
      <alignment vertical="center" wrapText="1"/>
      <protection locked="0"/>
    </xf>
    <xf numFmtId="166" fontId="11" fillId="0" borderId="35" xfId="4" applyNumberFormat="1" applyFont="1" applyBorder="1" applyAlignment="1">
      <alignment vertical="center" wrapText="1"/>
    </xf>
    <xf numFmtId="49" fontId="15" fillId="0" borderId="2" xfId="4" applyNumberFormat="1" applyFont="1" applyBorder="1" applyAlignment="1" applyProtection="1">
      <alignment horizontal="center" vertical="center" wrapText="1"/>
      <protection locked="0"/>
    </xf>
    <xf numFmtId="49" fontId="7" fillId="0" borderId="4" xfId="4" applyNumberFormat="1" applyFont="1" applyBorder="1" applyAlignment="1">
      <alignment horizontal="center" vertical="center" wrapText="1"/>
    </xf>
    <xf numFmtId="166" fontId="11" fillId="0" borderId="38" xfId="4" applyNumberFormat="1" applyFont="1" applyBorder="1" applyAlignment="1" applyProtection="1">
      <alignment vertical="center" wrapText="1"/>
      <protection locked="0"/>
    </xf>
    <xf numFmtId="166" fontId="11" fillId="0" borderId="18" xfId="4" applyNumberFormat="1" applyFont="1" applyBorder="1" applyAlignment="1" applyProtection="1">
      <alignment vertical="center" wrapText="1"/>
      <protection locked="0"/>
    </xf>
    <xf numFmtId="166" fontId="11" fillId="0" borderId="19" xfId="4" applyNumberFormat="1" applyFont="1" applyBorder="1" applyAlignment="1" applyProtection="1">
      <alignment vertical="center" wrapText="1"/>
      <protection locked="0"/>
    </xf>
    <xf numFmtId="166" fontId="11" fillId="0" borderId="10" xfId="4" applyNumberFormat="1" applyFont="1" applyBorder="1" applyAlignment="1" applyProtection="1">
      <alignment vertical="center" wrapText="1"/>
      <protection locked="0"/>
    </xf>
    <xf numFmtId="166" fontId="7" fillId="0" borderId="24" xfId="4" applyNumberFormat="1" applyFont="1" applyBorder="1" applyAlignment="1">
      <alignment horizontal="center" vertical="center" wrapText="1"/>
    </xf>
    <xf numFmtId="166" fontId="11" fillId="0" borderId="68" xfId="4" applyNumberFormat="1" applyFont="1" applyBorder="1" applyAlignment="1" applyProtection="1">
      <alignment horizontal="left" vertical="center" wrapText="1" indent="1"/>
      <protection locked="0"/>
    </xf>
    <xf numFmtId="49" fontId="15" fillId="0" borderId="25" xfId="4" applyNumberFormat="1" applyFont="1" applyBorder="1" applyAlignment="1" applyProtection="1">
      <alignment horizontal="center" vertical="center" wrapText="1"/>
      <protection locked="0"/>
    </xf>
    <xf numFmtId="166" fontId="11" fillId="0" borderId="68" xfId="4" applyNumberFormat="1" applyFont="1" applyBorder="1" applyAlignment="1" applyProtection="1">
      <alignment vertical="center" wrapText="1"/>
      <protection locked="0"/>
    </xf>
    <xf numFmtId="166" fontId="11" fillId="0" borderId="24" xfId="4" applyNumberFormat="1" applyFont="1" applyBorder="1" applyAlignment="1" applyProtection="1">
      <alignment vertical="center" wrapText="1"/>
      <protection locked="0"/>
    </xf>
    <xf numFmtId="166" fontId="11" fillId="0" borderId="25" xfId="4" applyNumberFormat="1" applyFont="1" applyBorder="1" applyAlignment="1" applyProtection="1">
      <alignment vertical="center" wrapText="1"/>
      <protection locked="0"/>
    </xf>
    <xf numFmtId="166" fontId="11" fillId="0" borderId="26" xfId="4" applyNumberFormat="1" applyFont="1" applyBorder="1" applyAlignment="1" applyProtection="1">
      <alignment vertical="center" wrapText="1"/>
      <protection locked="0"/>
    </xf>
    <xf numFmtId="166" fontId="11" fillId="0" borderId="68" xfId="4" applyNumberFormat="1" applyFont="1" applyBorder="1" applyAlignment="1">
      <alignment vertical="center" wrapText="1"/>
    </xf>
    <xf numFmtId="166" fontId="8" fillId="0" borderId="33" xfId="4" applyNumberFormat="1" applyFont="1" applyBorder="1" applyAlignment="1">
      <alignment horizontal="left" vertical="center" wrapText="1" indent="1"/>
    </xf>
    <xf numFmtId="166" fontId="7" fillId="0" borderId="18" xfId="4" applyNumberFormat="1" applyFont="1" applyBorder="1" applyAlignment="1">
      <alignment horizontal="center" vertical="center" wrapText="1"/>
    </xf>
    <xf numFmtId="166" fontId="11" fillId="0" borderId="34" xfId="4" applyNumberFormat="1" applyFont="1" applyBorder="1" applyAlignment="1" applyProtection="1">
      <alignment horizontal="left" vertical="center" wrapText="1" indent="1"/>
      <protection locked="0"/>
    </xf>
    <xf numFmtId="49" fontId="15" fillId="0" borderId="39" xfId="4" applyNumberFormat="1" applyFont="1" applyBorder="1" applyAlignment="1" applyProtection="1">
      <alignment horizontal="center" vertical="center" wrapText="1"/>
      <protection locked="0"/>
    </xf>
    <xf numFmtId="166" fontId="11" fillId="0" borderId="38" xfId="4" applyNumberFormat="1" applyFont="1" applyBorder="1" applyAlignment="1">
      <alignment vertical="center" wrapText="1"/>
    </xf>
    <xf numFmtId="166" fontId="15" fillId="5" borderId="16" xfId="4" applyNumberFormat="1" applyFont="1" applyFill="1" applyBorder="1" applyAlignment="1">
      <alignment horizontal="left" vertical="center" wrapText="1" indent="2"/>
    </xf>
    <xf numFmtId="0" fontId="1" fillId="0" borderId="0" xfId="4" applyAlignment="1">
      <alignment horizontal="center" vertical="center" wrapText="1"/>
    </xf>
    <xf numFmtId="166" fontId="44" fillId="0" borderId="0" xfId="4" applyNumberFormat="1" applyFont="1" applyAlignment="1">
      <alignment horizontal="center" vertical="center" wrapText="1"/>
    </xf>
    <xf numFmtId="166" fontId="44" fillId="0" borderId="0" xfId="4" applyNumberFormat="1" applyFont="1" applyAlignment="1">
      <alignment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 wrapText="1"/>
    </xf>
    <xf numFmtId="0" fontId="6" fillId="0" borderId="0" xfId="4" applyFont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9" fillId="0" borderId="28" xfId="4" applyFont="1" applyBorder="1" applyAlignment="1">
      <alignment horizontal="center" vertical="center" wrapText="1"/>
    </xf>
    <xf numFmtId="0" fontId="16" fillId="0" borderId="48" xfId="4" applyFont="1" applyBorder="1" applyAlignment="1">
      <alignment horizontal="left" vertical="center" wrapText="1" indent="1"/>
    </xf>
    <xf numFmtId="166" fontId="9" fillId="0" borderId="48" xfId="4" applyNumberFormat="1" applyFont="1" applyBorder="1" applyAlignment="1" applyProtection="1">
      <alignment horizontal="right" vertical="center" wrapText="1" indent="1"/>
      <protection locked="0"/>
    </xf>
    <xf numFmtId="0" fontId="9" fillId="0" borderId="4" xfId="4" applyFont="1" applyBorder="1" applyAlignment="1">
      <alignment horizontal="center" vertical="center" wrapText="1"/>
    </xf>
    <xf numFmtId="0" fontId="16" fillId="0" borderId="31" xfId="4" applyFont="1" applyBorder="1" applyAlignment="1">
      <alignment horizontal="left" vertical="center" wrapText="1" indent="1"/>
    </xf>
    <xf numFmtId="166" fontId="9" fillId="0" borderId="31" xfId="4" applyNumberFormat="1" applyFont="1" applyBorder="1" applyAlignment="1" applyProtection="1">
      <alignment horizontal="right" vertical="center" wrapText="1" indent="1"/>
      <protection locked="0"/>
    </xf>
    <xf numFmtId="0" fontId="16" fillId="0" borderId="31" xfId="4" applyFont="1" applyBorder="1" applyAlignment="1">
      <alignment horizontal="left" vertical="center" wrapText="1" indent="8"/>
    </xf>
    <xf numFmtId="0" fontId="9" fillId="0" borderId="5" xfId="4" applyFont="1" applyBorder="1" applyAlignment="1" applyProtection="1">
      <alignment vertical="center" wrapText="1"/>
      <protection locked="0"/>
    </xf>
    <xf numFmtId="0" fontId="9" fillId="0" borderId="24" xfId="4" applyFont="1" applyBorder="1" applyAlignment="1">
      <alignment horizontal="center" vertical="center" wrapText="1"/>
    </xf>
    <xf numFmtId="0" fontId="9" fillId="0" borderId="49" xfId="4" applyFont="1" applyBorder="1" applyAlignment="1" applyProtection="1">
      <alignment vertical="center" wrapText="1"/>
      <protection locked="0"/>
    </xf>
    <xf numFmtId="166" fontId="9" fillId="0" borderId="49" xfId="4" applyNumberFormat="1" applyFont="1" applyBorder="1" applyAlignment="1" applyProtection="1">
      <alignment horizontal="right" vertical="center" wrapText="1" indent="1"/>
      <protection locked="0"/>
    </xf>
    <xf numFmtId="0" fontId="18" fillId="0" borderId="11" xfId="4" applyFont="1" applyBorder="1" applyAlignment="1">
      <alignment vertical="center" wrapText="1"/>
    </xf>
    <xf numFmtId="166" fontId="8" fillId="0" borderId="11" xfId="4" applyNumberFormat="1" applyFont="1" applyBorder="1" applyAlignment="1">
      <alignment vertical="center" wrapText="1"/>
    </xf>
    <xf numFmtId="166" fontId="8" fillId="0" borderId="50" xfId="4" applyNumberFormat="1" applyFont="1" applyBorder="1" applyAlignment="1">
      <alignment vertical="center" wrapText="1"/>
    </xf>
    <xf numFmtId="0" fontId="1" fillId="0" borderId="0" xfId="4" applyAlignment="1">
      <alignment horizontal="right" vertical="center" wrapText="1"/>
    </xf>
    <xf numFmtId="167" fontId="30" fillId="0" borderId="0" xfId="2" applyNumberFormat="1" applyFont="1"/>
    <xf numFmtId="166" fontId="4" fillId="0" borderId="0" xfId="4" applyNumberFormat="1" applyFont="1" applyFill="1" applyAlignment="1" applyProtection="1">
      <alignment horizontal="center" vertical="center" wrapText="1"/>
    </xf>
    <xf numFmtId="166" fontId="4" fillId="0" borderId="0" xfId="7" applyNumberFormat="1" applyFont="1" applyAlignment="1">
      <alignment vertical="center"/>
    </xf>
    <xf numFmtId="0" fontId="4" fillId="0" borderId="15" xfId="6" applyFont="1" applyBorder="1" applyAlignment="1">
      <alignment horizontal="center" vertical="top" wrapText="1"/>
    </xf>
    <xf numFmtId="0" fontId="4" fillId="0" borderId="44" xfId="6" applyFont="1" applyBorder="1" applyAlignment="1">
      <alignment horizontal="center" vertical="top" wrapText="1"/>
    </xf>
    <xf numFmtId="0" fontId="2" fillId="0" borderId="18" xfId="6" applyFont="1" applyBorder="1" applyAlignment="1">
      <alignment horizontal="center" vertical="top" wrapText="1"/>
    </xf>
    <xf numFmtId="0" fontId="2" fillId="0" borderId="27" xfId="6" applyFont="1" applyBorder="1" applyAlignment="1">
      <alignment horizontal="center" vertical="top" wrapText="1"/>
    </xf>
    <xf numFmtId="0" fontId="2" fillId="0" borderId="11" xfId="6" applyFont="1" applyBorder="1" applyAlignment="1">
      <alignment horizontal="center" vertical="top" wrapText="1"/>
    </xf>
    <xf numFmtId="0" fontId="2" fillId="0" borderId="19" xfId="6" applyFont="1" applyBorder="1" applyAlignment="1">
      <alignment vertical="top" wrapText="1"/>
    </xf>
    <xf numFmtId="166" fontId="1" fillId="0" borderId="0" xfId="7" applyNumberFormat="1" applyFont="1" applyAlignment="1">
      <alignment horizontal="right" vertical="center" indent="1"/>
    </xf>
    <xf numFmtId="0" fontId="17" fillId="0" borderId="39" xfId="0" applyFont="1" applyBorder="1" applyAlignment="1">
      <alignment horizontal="center" vertical="top" wrapText="1"/>
    </xf>
    <xf numFmtId="0" fontId="2" fillId="0" borderId="18" xfId="6" applyFont="1" applyBorder="1" applyAlignment="1">
      <alignment horizontal="center" vertical="top" wrapText="1"/>
    </xf>
    <xf numFmtId="0" fontId="2" fillId="0" borderId="19" xfId="6" applyFont="1" applyBorder="1" applyAlignment="1">
      <alignment vertical="top" wrapText="1"/>
    </xf>
    <xf numFmtId="0" fontId="3" fillId="0" borderId="16" xfId="4" applyFont="1" applyBorder="1" applyAlignment="1">
      <alignment horizontal="center" vertical="center" wrapText="1"/>
    </xf>
    <xf numFmtId="0" fontId="23" fillId="0" borderId="0" xfId="4" applyFont="1" applyAlignment="1">
      <alignment horizontal="center" wrapText="1"/>
    </xf>
    <xf numFmtId="0" fontId="2" fillId="0" borderId="18" xfId="6" applyFont="1" applyBorder="1" applyAlignment="1">
      <alignment horizontal="center" vertical="top" wrapText="1"/>
    </xf>
    <xf numFmtId="0" fontId="53" fillId="0" borderId="5" xfId="15" applyFont="1" applyBorder="1" applyAlignment="1">
      <alignment horizontal="center" vertical="center"/>
    </xf>
    <xf numFmtId="0" fontId="46" fillId="0" borderId="5" xfId="10" applyFont="1" applyBorder="1" applyAlignment="1">
      <alignment horizontal="center" vertical="center" wrapText="1"/>
    </xf>
    <xf numFmtId="0" fontId="53" fillId="0" borderId="0" xfId="15" applyFont="1"/>
    <xf numFmtId="0" fontId="22" fillId="0" borderId="5" xfId="15" applyFont="1" applyBorder="1" applyAlignment="1">
      <alignment horizontal="center" vertical="top" wrapText="1"/>
    </xf>
    <xf numFmtId="0" fontId="22" fillId="0" borderId="5" xfId="15" applyFont="1" applyBorder="1" applyAlignment="1">
      <alignment horizontal="left" vertical="top" wrapText="1"/>
    </xf>
    <xf numFmtId="3" fontId="22" fillId="0" borderId="5" xfId="15" applyNumberFormat="1" applyFont="1" applyBorder="1" applyAlignment="1">
      <alignment horizontal="right" vertical="top" wrapText="1"/>
    </xf>
    <xf numFmtId="0" fontId="52" fillId="0" borderId="0" xfId="15"/>
    <xf numFmtId="0" fontId="39" fillId="0" borderId="5" xfId="15" applyFont="1" applyBorder="1" applyAlignment="1">
      <alignment horizontal="center" vertical="top" wrapText="1"/>
    </xf>
    <xf numFmtId="0" fontId="39" fillId="0" borderId="5" xfId="15" applyFont="1" applyBorder="1" applyAlignment="1">
      <alignment horizontal="left" vertical="top" wrapText="1"/>
    </xf>
    <xf numFmtId="3" fontId="39" fillId="0" borderId="5" xfId="15" applyNumberFormat="1" applyFont="1" applyBorder="1" applyAlignment="1">
      <alignment horizontal="right" vertical="top" wrapText="1"/>
    </xf>
    <xf numFmtId="3" fontId="52" fillId="0" borderId="0" xfId="15" applyNumberFormat="1"/>
    <xf numFmtId="0" fontId="55" fillId="0" borderId="0" xfId="16" applyFont="1"/>
    <xf numFmtId="0" fontId="4" fillId="0" borderId="0" xfId="16" applyFont="1" applyAlignment="1">
      <alignment horizontal="centerContinuous" vertical="center"/>
    </xf>
    <xf numFmtId="0" fontId="2" fillId="0" borderId="0" xfId="16" applyFont="1" applyAlignment="1">
      <alignment horizontal="centerContinuous" vertical="center"/>
    </xf>
    <xf numFmtId="0" fontId="5" fillId="0" borderId="0" xfId="16" applyFont="1" applyAlignment="1">
      <alignment horizontal="right"/>
    </xf>
    <xf numFmtId="0" fontId="3" fillId="0" borderId="72" xfId="16" applyFont="1" applyBorder="1" applyAlignment="1">
      <alignment horizontal="center" vertical="center" wrapText="1"/>
    </xf>
    <xf numFmtId="0" fontId="3" fillId="0" borderId="61" xfId="16" applyFont="1" applyBorder="1" applyAlignment="1">
      <alignment horizontal="center" vertical="center" wrapText="1"/>
    </xf>
    <xf numFmtId="0" fontId="7" fillId="0" borderId="69" xfId="16" applyFont="1" applyBorder="1" applyAlignment="1">
      <alignment horizontal="center" vertical="center" wrapText="1"/>
    </xf>
    <xf numFmtId="0" fontId="27" fillId="0" borderId="0" xfId="16"/>
    <xf numFmtId="37" fontId="7" fillId="0" borderId="1" xfId="16" applyNumberFormat="1" applyFont="1" applyBorder="1" applyAlignment="1">
      <alignment horizontal="left" vertical="center" indent="1"/>
    </xf>
    <xf numFmtId="0" fontId="7" fillId="0" borderId="2" xfId="16" applyFont="1" applyBorder="1" applyAlignment="1">
      <alignment horizontal="left" vertical="center" indent="1"/>
    </xf>
    <xf numFmtId="173" fontId="7" fillId="0" borderId="33" xfId="16" applyNumberFormat="1" applyFont="1" applyBorder="1" applyAlignment="1">
      <alignment horizontal="right" vertical="center"/>
    </xf>
    <xf numFmtId="173" fontId="7" fillId="0" borderId="13" xfId="16" applyNumberFormat="1" applyFont="1" applyBorder="1" applyAlignment="1">
      <alignment horizontal="right" vertical="center"/>
    </xf>
    <xf numFmtId="0" fontId="56" fillId="0" borderId="0" xfId="16" applyFont="1" applyAlignment="1">
      <alignment vertical="center"/>
    </xf>
    <xf numFmtId="37" fontId="11" fillId="0" borderId="28" xfId="16" applyNumberFormat="1" applyFont="1" applyBorder="1" applyAlignment="1">
      <alignment horizontal="left" indent="1"/>
    </xf>
    <xf numFmtId="0" fontId="11" fillId="0" borderId="29" xfId="16" applyFont="1" applyBorder="1" applyAlignment="1">
      <alignment horizontal="left" indent="3"/>
    </xf>
    <xf numFmtId="173" fontId="11" fillId="0" borderId="61" xfId="17" applyNumberFormat="1" applyFont="1" applyFill="1" applyBorder="1" applyAlignment="1" applyProtection="1">
      <alignment vertical="center"/>
      <protection locked="0"/>
    </xf>
    <xf numFmtId="173" fontId="11" fillId="0" borderId="69" xfId="16" applyNumberFormat="1" applyFont="1" applyBorder="1"/>
    <xf numFmtId="37" fontId="11" fillId="0" borderId="4" xfId="16" applyNumberFormat="1" applyFont="1" applyBorder="1" applyAlignment="1">
      <alignment horizontal="left" indent="1"/>
    </xf>
    <xf numFmtId="0" fontId="11" fillId="0" borderId="5" xfId="16" applyFont="1" applyBorder="1" applyAlignment="1">
      <alignment horizontal="left" indent="3"/>
    </xf>
    <xf numFmtId="173" fontId="11" fillId="0" borderId="35" xfId="17" applyNumberFormat="1" applyFont="1" applyFill="1" applyBorder="1" applyAlignment="1" applyProtection="1">
      <alignment vertical="center"/>
      <protection locked="0"/>
    </xf>
    <xf numFmtId="173" fontId="11" fillId="0" borderId="17" xfId="16" applyNumberFormat="1" applyFont="1" applyBorder="1"/>
    <xf numFmtId="173" fontId="11" fillId="0" borderId="35" xfId="16" applyNumberFormat="1" applyFont="1" applyBorder="1" applyAlignment="1" applyProtection="1">
      <alignment vertical="center"/>
      <protection locked="0"/>
    </xf>
    <xf numFmtId="37" fontId="11" fillId="0" borderId="24" xfId="16" applyNumberFormat="1" applyFont="1" applyBorder="1" applyAlignment="1">
      <alignment horizontal="left" indent="1"/>
    </xf>
    <xf numFmtId="0" fontId="11" fillId="0" borderId="25" xfId="16" applyFont="1" applyBorder="1" applyAlignment="1">
      <alignment horizontal="left" indent="3"/>
    </xf>
    <xf numFmtId="173" fontId="11" fillId="0" borderId="68" xfId="16" applyNumberFormat="1" applyFont="1" applyBorder="1" applyAlignment="1" applyProtection="1">
      <alignment vertical="center"/>
      <protection locked="0"/>
    </xf>
    <xf numFmtId="173" fontId="11" fillId="0" borderId="75" xfId="16" applyNumberFormat="1" applyFont="1" applyBorder="1"/>
    <xf numFmtId="37" fontId="11" fillId="0" borderId="1" xfId="16" applyNumberFormat="1" applyFont="1" applyBorder="1" applyAlignment="1">
      <alignment horizontal="left" indent="1"/>
    </xf>
    <xf numFmtId="0" fontId="7" fillId="0" borderId="16" xfId="16" applyFont="1" applyBorder="1" applyAlignment="1">
      <alignment horizontal="left" vertical="center" indent="1"/>
    </xf>
    <xf numFmtId="173" fontId="8" fillId="0" borderId="33" xfId="16" applyNumberFormat="1" applyFont="1" applyBorder="1" applyProtection="1">
      <protection locked="0"/>
    </xf>
    <xf numFmtId="37" fontId="11" fillId="0" borderId="8" xfId="16" applyNumberFormat="1" applyFont="1" applyBorder="1" applyAlignment="1">
      <alignment horizontal="left" indent="1"/>
    </xf>
    <xf numFmtId="0" fontId="11" fillId="0" borderId="67" xfId="16" applyFont="1" applyBorder="1" applyAlignment="1">
      <alignment horizontal="left" indent="3"/>
    </xf>
    <xf numFmtId="173" fontId="11" fillId="0" borderId="74" xfId="16" applyNumberFormat="1" applyFont="1" applyBorder="1" applyAlignment="1" applyProtection="1">
      <alignment vertical="center"/>
      <protection locked="0"/>
    </xf>
    <xf numFmtId="173" fontId="11" fillId="0" borderId="34" xfId="16" applyNumberFormat="1" applyFont="1" applyBorder="1"/>
    <xf numFmtId="0" fontId="11" fillId="0" borderId="60" xfId="16" applyFont="1" applyBorder="1" applyAlignment="1">
      <alignment horizontal="left" indent="3"/>
    </xf>
    <xf numFmtId="173" fontId="11" fillId="0" borderId="66" xfId="16" applyNumberFormat="1" applyFont="1" applyBorder="1" applyAlignment="1" applyProtection="1">
      <alignment vertical="center"/>
      <protection locked="0"/>
    </xf>
    <xf numFmtId="173" fontId="11" fillId="0" borderId="68" xfId="16" applyNumberFormat="1" applyFont="1" applyBorder="1"/>
    <xf numFmtId="173" fontId="8" fillId="0" borderId="44" xfId="16" applyNumberFormat="1" applyFont="1" applyBorder="1" applyAlignment="1" applyProtection="1">
      <alignment vertical="center"/>
      <protection locked="0"/>
    </xf>
    <xf numFmtId="173" fontId="8" fillId="0" borderId="33" xfId="16" applyNumberFormat="1" applyFont="1" applyBorder="1"/>
    <xf numFmtId="173" fontId="7" fillId="0" borderId="15" xfId="16" applyNumberFormat="1" applyFont="1" applyBorder="1" applyAlignment="1">
      <alignment vertical="center"/>
    </xf>
    <xf numFmtId="173" fontId="7" fillId="0" borderId="33" xfId="16" applyNumberFormat="1" applyFont="1" applyBorder="1" applyAlignment="1">
      <alignment vertical="center"/>
    </xf>
    <xf numFmtId="173" fontId="7" fillId="0" borderId="13" xfId="16" applyNumberFormat="1" applyFont="1" applyBorder="1" applyAlignment="1">
      <alignment vertical="center"/>
    </xf>
    <xf numFmtId="0" fontId="57" fillId="0" borderId="0" xfId="16" applyFont="1" applyAlignment="1">
      <alignment vertical="center"/>
    </xf>
    <xf numFmtId="173" fontId="11" fillId="0" borderId="61" xfId="16" applyNumberFormat="1" applyFont="1" applyBorder="1" applyAlignment="1" applyProtection="1">
      <alignment vertical="center"/>
      <protection locked="0"/>
    </xf>
    <xf numFmtId="173" fontId="11" fillId="0" borderId="32" xfId="16" applyNumberFormat="1" applyFont="1" applyBorder="1"/>
    <xf numFmtId="37" fontId="11" fillId="0" borderId="1" xfId="16" applyNumberFormat="1" applyFont="1" applyBorder="1" applyAlignment="1">
      <alignment horizontal="left" wrapText="1" indent="1"/>
    </xf>
    <xf numFmtId="173" fontId="8" fillId="0" borderId="33" xfId="16" applyNumberFormat="1" applyFont="1" applyBorder="1" applyAlignment="1" applyProtection="1">
      <alignment vertical="center"/>
      <protection locked="0"/>
    </xf>
    <xf numFmtId="173" fontId="8" fillId="0" borderId="13" xfId="16" applyNumberFormat="1" applyFont="1" applyBorder="1"/>
    <xf numFmtId="0" fontId="3" fillId="0" borderId="2" xfId="16" applyFont="1" applyBorder="1" applyAlignment="1">
      <alignment horizontal="left" vertical="center" indent="1"/>
    </xf>
    <xf numFmtId="0" fontId="58" fillId="0" borderId="0" xfId="16" applyFont="1" applyAlignment="1">
      <alignment vertical="center"/>
    </xf>
    <xf numFmtId="0" fontId="7" fillId="0" borderId="1" xfId="16" applyFont="1" applyBorder="1" applyAlignment="1">
      <alignment horizontal="left" vertical="center" indent="1"/>
    </xf>
    <xf numFmtId="0" fontId="7" fillId="0" borderId="16" xfId="16" quotePrefix="1" applyFont="1" applyBorder="1" applyAlignment="1">
      <alignment horizontal="left" vertical="center" indent="1"/>
    </xf>
    <xf numFmtId="0" fontId="11" fillId="0" borderId="4" xfId="16" applyFont="1" applyBorder="1" applyAlignment="1">
      <alignment horizontal="left" indent="1"/>
    </xf>
    <xf numFmtId="0" fontId="11" fillId="0" borderId="37" xfId="16" applyFont="1" applyBorder="1" applyAlignment="1">
      <alignment horizontal="left" indent="3"/>
    </xf>
    <xf numFmtId="173" fontId="11" fillId="0" borderId="61" xfId="16" applyNumberFormat="1" applyFont="1" applyBorder="1"/>
    <xf numFmtId="173" fontId="11" fillId="0" borderId="35" xfId="16" applyNumberFormat="1" applyFont="1" applyBorder="1"/>
    <xf numFmtId="0" fontId="11" fillId="0" borderId="39" xfId="16" applyFont="1" applyBorder="1" applyAlignment="1">
      <alignment horizontal="left" indent="3"/>
    </xf>
    <xf numFmtId="173" fontId="11" fillId="0" borderId="46" xfId="16" applyNumberFormat="1" applyFont="1" applyBorder="1" applyAlignment="1" applyProtection="1">
      <alignment vertical="center"/>
      <protection locked="0"/>
    </xf>
    <xf numFmtId="173" fontId="11" fillId="0" borderId="46" xfId="16" applyNumberFormat="1" applyFont="1" applyBorder="1"/>
    <xf numFmtId="0" fontId="11" fillId="0" borderId="24" xfId="16" applyFont="1" applyBorder="1" applyAlignment="1">
      <alignment horizontal="left" indent="1"/>
    </xf>
    <xf numFmtId="0" fontId="8" fillId="0" borderId="1" xfId="16" applyFont="1" applyBorder="1" applyAlignment="1">
      <alignment horizontal="left" indent="1"/>
    </xf>
    <xf numFmtId="0" fontId="7" fillId="0" borderId="3" xfId="4" applyFont="1" applyBorder="1" applyAlignment="1">
      <alignment horizontal="left" vertical="center" indent="1"/>
    </xf>
    <xf numFmtId="0" fontId="8" fillId="0" borderId="8" xfId="16" applyFont="1" applyBorder="1" applyAlignment="1">
      <alignment horizontal="left" indent="1"/>
    </xf>
    <xf numFmtId="0" fontId="7" fillId="0" borderId="43" xfId="4" applyFont="1" applyBorder="1" applyAlignment="1">
      <alignment horizontal="left" vertical="center" indent="1"/>
    </xf>
    <xf numFmtId="173" fontId="8" fillId="0" borderId="34" xfId="16" applyNumberFormat="1" applyFont="1" applyBorder="1" applyAlignment="1" applyProtection="1">
      <alignment vertical="center"/>
      <protection locked="0"/>
    </xf>
    <xf numFmtId="173" fontId="8" fillId="0" borderId="34" xfId="16" applyNumberFormat="1" applyFont="1" applyBorder="1"/>
    <xf numFmtId="0" fontId="3" fillId="0" borderId="16" xfId="16" applyFont="1" applyBorder="1" applyAlignment="1">
      <alignment horizontal="left" vertical="center" indent="1"/>
    </xf>
    <xf numFmtId="0" fontId="59" fillId="0" borderId="0" xfId="16" applyFont="1" applyAlignment="1">
      <alignment vertical="center"/>
    </xf>
    <xf numFmtId="0" fontId="15" fillId="0" borderId="0" xfId="16" applyFont="1" applyAlignment="1">
      <alignment horizontal="right"/>
    </xf>
    <xf numFmtId="0" fontId="15" fillId="0" borderId="0" xfId="16" applyFont="1"/>
    <xf numFmtId="166" fontId="27" fillId="0" borderId="0" xfId="16" applyNumberFormat="1" applyAlignment="1">
      <alignment vertical="center"/>
    </xf>
    <xf numFmtId="0" fontId="37" fillId="0" borderId="28" xfId="4" applyFont="1" applyBorder="1" applyAlignment="1">
      <alignment horizontal="center" vertical="top" wrapText="1"/>
    </xf>
    <xf numFmtId="0" fontId="37" fillId="0" borderId="29" xfId="4" applyFont="1" applyBorder="1" applyAlignment="1">
      <alignment horizontal="center" vertical="top" wrapText="1"/>
    </xf>
    <xf numFmtId="0" fontId="37" fillId="0" borderId="30" xfId="4" applyFont="1" applyBorder="1" applyAlignment="1">
      <alignment horizontal="center" vertical="top" wrapText="1"/>
    </xf>
    <xf numFmtId="0" fontId="52" fillId="0" borderId="0" xfId="18"/>
    <xf numFmtId="0" fontId="22" fillId="0" borderId="4" xfId="4" applyFont="1" applyBorder="1" applyAlignment="1">
      <alignment horizontal="center" vertical="top" wrapText="1"/>
    </xf>
    <xf numFmtId="0" fontId="22" fillId="0" borderId="5" xfId="4" applyFont="1" applyBorder="1" applyAlignment="1">
      <alignment horizontal="left" vertical="top" wrapText="1"/>
    </xf>
    <xf numFmtId="3" fontId="22" fillId="0" borderId="5" xfId="4" applyNumberFormat="1" applyFont="1" applyBorder="1" applyAlignment="1">
      <alignment horizontal="right" vertical="top" wrapText="1"/>
    </xf>
    <xf numFmtId="3" fontId="22" fillId="0" borderId="6" xfId="4" applyNumberFormat="1" applyFont="1" applyBorder="1" applyAlignment="1">
      <alignment horizontal="right" vertical="top" wrapText="1"/>
    </xf>
    <xf numFmtId="0" fontId="22" fillId="0" borderId="24" xfId="4" applyFont="1" applyBorder="1" applyAlignment="1">
      <alignment horizontal="center" vertical="top" wrapText="1"/>
    </xf>
    <xf numFmtId="0" fontId="22" fillId="0" borderId="25" xfId="4" applyFont="1" applyBorder="1" applyAlignment="1">
      <alignment horizontal="left" vertical="top" wrapText="1"/>
    </xf>
    <xf numFmtId="3" fontId="22" fillId="0" borderId="25" xfId="4" applyNumberFormat="1" applyFont="1" applyBorder="1" applyAlignment="1">
      <alignment horizontal="right" vertical="top" wrapText="1"/>
    </xf>
    <xf numFmtId="3" fontId="22" fillId="0" borderId="26" xfId="4" applyNumberFormat="1" applyFont="1" applyBorder="1" applyAlignment="1">
      <alignment horizontal="right" vertical="top" wrapText="1"/>
    </xf>
    <xf numFmtId="0" fontId="39" fillId="0" borderId="1" xfId="4" applyFont="1" applyBorder="1" applyAlignment="1">
      <alignment horizontal="center" vertical="top" wrapText="1"/>
    </xf>
    <xf numFmtId="0" fontId="39" fillId="0" borderId="2" xfId="4" applyFont="1" applyBorder="1" applyAlignment="1">
      <alignment horizontal="left" vertical="top" wrapText="1"/>
    </xf>
    <xf numFmtId="3" fontId="39" fillId="0" borderId="2" xfId="4" applyNumberFormat="1" applyFont="1" applyBorder="1" applyAlignment="1">
      <alignment horizontal="right" vertical="top" wrapText="1"/>
    </xf>
    <xf numFmtId="3" fontId="39" fillId="0" borderId="3" xfId="4" applyNumberFormat="1" applyFont="1" applyBorder="1" applyAlignment="1">
      <alignment horizontal="right" vertical="top" wrapText="1"/>
    </xf>
    <xf numFmtId="0" fontId="22" fillId="0" borderId="8" xfId="4" applyFont="1" applyBorder="1" applyAlignment="1">
      <alignment horizontal="center" vertical="top" wrapText="1"/>
    </xf>
    <xf numFmtId="0" fontId="22" fillId="0" borderId="7" xfId="4" applyFont="1" applyBorder="1" applyAlignment="1">
      <alignment horizontal="left" vertical="top" wrapText="1"/>
    </xf>
    <xf numFmtId="3" fontId="22" fillId="0" borderId="7" xfId="4" applyNumberFormat="1" applyFont="1" applyBorder="1" applyAlignment="1">
      <alignment horizontal="right" vertical="top" wrapText="1"/>
    </xf>
    <xf numFmtId="3" fontId="22" fillId="0" borderId="9" xfId="4" applyNumberFormat="1" applyFont="1" applyBorder="1" applyAlignment="1">
      <alignment horizontal="right" vertical="top" wrapText="1"/>
    </xf>
    <xf numFmtId="0" fontId="60" fillId="0" borderId="0" xfId="4" applyFont="1" applyAlignment="1">
      <alignment horizontal="right"/>
    </xf>
    <xf numFmtId="0" fontId="41" fillId="0" borderId="0" xfId="4" applyFont="1" applyAlignment="1">
      <alignment horizontal="center"/>
    </xf>
    <xf numFmtId="0" fontId="61" fillId="0" borderId="0" xfId="4" applyFont="1" applyAlignment="1">
      <alignment horizontal="right"/>
    </xf>
    <xf numFmtId="0" fontId="6" fillId="0" borderId="1" xfId="19" applyFont="1" applyBorder="1" applyAlignment="1">
      <alignment horizontal="center" vertical="center" wrapText="1"/>
    </xf>
    <xf numFmtId="0" fontId="41" fillId="0" borderId="2" xfId="19" applyFont="1" applyBorder="1" applyAlignment="1">
      <alignment horizontal="center" vertical="center"/>
    </xf>
    <xf numFmtId="0" fontId="41" fillId="0" borderId="3" xfId="19" applyFont="1" applyBorder="1" applyAlignment="1">
      <alignment horizontal="center" vertical="center" wrapText="1"/>
    </xf>
    <xf numFmtId="0" fontId="40" fillId="0" borderId="0" xfId="19" applyAlignment="1">
      <alignment horizontal="center"/>
    </xf>
    <xf numFmtId="0" fontId="40" fillId="0" borderId="8" xfId="19" applyBorder="1" applyAlignment="1">
      <alignment horizontal="center" vertical="center"/>
    </xf>
    <xf numFmtId="0" fontId="0" fillId="0" borderId="7" xfId="19" applyFont="1" applyBorder="1" applyAlignment="1" applyProtection="1">
      <alignment horizontal="left" vertical="center" wrapText="1" indent="1"/>
      <protection locked="0"/>
    </xf>
    <xf numFmtId="174" fontId="18" fillId="0" borderId="9" xfId="19" applyNumberFormat="1" applyFont="1" applyBorder="1" applyAlignment="1">
      <alignment horizontal="right" vertical="center"/>
    </xf>
    <xf numFmtId="0" fontId="40" fillId="0" borderId="0" xfId="19"/>
    <xf numFmtId="0" fontId="40" fillId="0" borderId="4" xfId="19" applyBorder="1" applyAlignment="1">
      <alignment horizontal="center" vertical="center"/>
    </xf>
    <xf numFmtId="0" fontId="63" fillId="0" borderId="5" xfId="19" applyFont="1" applyBorder="1" applyAlignment="1">
      <alignment horizontal="left" vertical="center" indent="5"/>
    </xf>
    <xf numFmtId="174" fontId="64" fillId="0" borderId="6" xfId="19" applyNumberFormat="1" applyFont="1" applyBorder="1" applyAlignment="1" applyProtection="1">
      <alignment horizontal="right" vertical="center"/>
      <protection locked="0"/>
    </xf>
    <xf numFmtId="0" fontId="1" fillId="0" borderId="5" xfId="19" applyFont="1" applyBorder="1" applyAlignment="1">
      <alignment horizontal="left" vertical="center" indent="1"/>
    </xf>
    <xf numFmtId="0" fontId="40" fillId="0" borderId="24" xfId="19" applyBorder="1" applyAlignment="1">
      <alignment horizontal="center" vertical="center"/>
    </xf>
    <xf numFmtId="0" fontId="1" fillId="0" borderId="25" xfId="19" applyFont="1" applyBorder="1" applyAlignment="1">
      <alignment horizontal="left" vertical="center" indent="1"/>
    </xf>
    <xf numFmtId="174" fontId="64" fillId="0" borderId="26" xfId="19" applyNumberFormat="1" applyFont="1" applyBorder="1" applyAlignment="1" applyProtection="1">
      <alignment horizontal="right" vertical="center"/>
      <protection locked="0"/>
    </xf>
    <xf numFmtId="174" fontId="40" fillId="0" borderId="0" xfId="19" applyNumberFormat="1"/>
    <xf numFmtId="0" fontId="40" fillId="0" borderId="63" xfId="19" applyBorder="1" applyAlignment="1">
      <alignment horizontal="center" vertical="center"/>
    </xf>
    <xf numFmtId="0" fontId="40" fillId="0" borderId="49" xfId="19" applyBorder="1" applyAlignment="1">
      <alignment horizontal="left" vertical="center" indent="1"/>
    </xf>
    <xf numFmtId="174" fontId="64" fillId="0" borderId="12" xfId="19" applyNumberFormat="1" applyFont="1" applyBorder="1" applyAlignment="1" applyProtection="1">
      <alignment horizontal="right" vertical="center"/>
      <protection locked="0"/>
    </xf>
    <xf numFmtId="0" fontId="40" fillId="0" borderId="28" xfId="19" applyBorder="1" applyAlignment="1">
      <alignment horizontal="center" vertical="center"/>
    </xf>
    <xf numFmtId="0" fontId="0" fillId="0" borderId="29" xfId="19" applyFont="1" applyBorder="1" applyAlignment="1" applyProtection="1">
      <alignment horizontal="left" vertical="center" wrapText="1" indent="1"/>
      <protection locked="0"/>
    </xf>
    <xf numFmtId="174" fontId="18" fillId="0" borderId="30" xfId="19" applyNumberFormat="1" applyFont="1" applyBorder="1" applyAlignment="1">
      <alignment horizontal="right" vertical="center"/>
    </xf>
    <xf numFmtId="0" fontId="63" fillId="0" borderId="49" xfId="19" applyFont="1" applyBorder="1" applyAlignment="1">
      <alignment horizontal="left" vertical="center" indent="5"/>
    </xf>
    <xf numFmtId="0" fontId="29" fillId="0" borderId="0" xfId="20"/>
    <xf numFmtId="0" fontId="65" fillId="0" borderId="0" xfId="20" applyFont="1"/>
    <xf numFmtId="0" fontId="66" fillId="0" borderId="20" xfId="20" applyFont="1" applyBorder="1"/>
    <xf numFmtId="0" fontId="66" fillId="0" borderId="20" xfId="20" applyFont="1" applyBorder="1" applyAlignment="1">
      <alignment horizontal="right"/>
    </xf>
    <xf numFmtId="0" fontId="68" fillId="0" borderId="63" xfId="20" applyFont="1" applyBorder="1" applyAlignment="1">
      <alignment horizontal="center" vertical="center" wrapText="1"/>
    </xf>
    <xf numFmtId="0" fontId="68" fillId="0" borderId="49" xfId="20" applyFont="1" applyBorder="1" applyAlignment="1">
      <alignment horizontal="center" vertical="center" wrapText="1"/>
    </xf>
    <xf numFmtId="0" fontId="29" fillId="0" borderId="0" xfId="20" applyAlignment="1">
      <alignment horizontal="center" vertical="center"/>
    </xf>
    <xf numFmtId="0" fontId="12" fillId="0" borderId="28" xfId="20" applyFont="1" applyBorder="1" applyAlignment="1">
      <alignment vertical="center" wrapText="1"/>
    </xf>
    <xf numFmtId="175" fontId="11" fillId="0" borderId="29" xfId="21" applyNumberFormat="1" applyFont="1" applyBorder="1" applyAlignment="1">
      <alignment horizontal="center" vertical="center"/>
    </xf>
    <xf numFmtId="176" fontId="69" fillId="0" borderId="29" xfId="20" applyNumberFormat="1" applyFont="1" applyBorder="1" applyAlignment="1" applyProtection="1">
      <alignment horizontal="right" vertical="center" wrapText="1"/>
      <protection locked="0"/>
    </xf>
    <xf numFmtId="0" fontId="29" fillId="0" borderId="0" xfId="20" applyAlignment="1">
      <alignment vertical="center"/>
    </xf>
    <xf numFmtId="0" fontId="12" fillId="0" borderId="4" xfId="20" applyFont="1" applyBorder="1" applyAlignment="1">
      <alignment vertical="center" wrapText="1"/>
    </xf>
    <xf numFmtId="175" fontId="11" fillId="0" borderId="5" xfId="21" applyNumberFormat="1" applyFont="1" applyBorder="1" applyAlignment="1">
      <alignment horizontal="center" vertical="center"/>
    </xf>
    <xf numFmtId="176" fontId="69" fillId="0" borderId="5" xfId="20" applyNumberFormat="1" applyFont="1" applyBorder="1" applyAlignment="1">
      <alignment horizontal="right" vertical="center" wrapText="1"/>
    </xf>
    <xf numFmtId="0" fontId="70" fillId="0" borderId="4" xfId="20" applyFont="1" applyBorder="1" applyAlignment="1">
      <alignment horizontal="left" vertical="center" wrapText="1" indent="1"/>
    </xf>
    <xf numFmtId="176" fontId="71" fillId="0" borderId="5" xfId="20" applyNumberFormat="1" applyFont="1" applyBorder="1" applyAlignment="1" applyProtection="1">
      <alignment horizontal="right" vertical="center" wrapText="1"/>
      <protection locked="0"/>
    </xf>
    <xf numFmtId="176" fontId="72" fillId="0" borderId="5" xfId="20" applyNumberFormat="1" applyFont="1" applyBorder="1" applyAlignment="1" applyProtection="1">
      <alignment horizontal="right" vertical="center" wrapText="1"/>
      <protection locked="0"/>
    </xf>
    <xf numFmtId="176" fontId="72" fillId="0" borderId="5" xfId="20" applyNumberFormat="1" applyFont="1" applyBorder="1" applyAlignment="1">
      <alignment horizontal="right" vertical="center" wrapText="1"/>
    </xf>
    <xf numFmtId="0" fontId="12" fillId="0" borderId="63" xfId="20" applyFont="1" applyBorder="1" applyAlignment="1">
      <alignment vertical="center" wrapText="1"/>
    </xf>
    <xf numFmtId="175" fontId="11" fillId="0" borderId="49" xfId="21" applyNumberFormat="1" applyFont="1" applyBorder="1" applyAlignment="1">
      <alignment horizontal="center" vertical="center"/>
    </xf>
    <xf numFmtId="176" fontId="69" fillId="0" borderId="49" xfId="20" applyNumberFormat="1" applyFont="1" applyBorder="1" applyAlignment="1">
      <alignment horizontal="right" vertical="center" wrapText="1"/>
    </xf>
    <xf numFmtId="0" fontId="16" fillId="0" borderId="0" xfId="20" applyFont="1"/>
    <xf numFmtId="3" fontId="29" fillId="0" borderId="0" xfId="20" applyNumberFormat="1"/>
    <xf numFmtId="0" fontId="1" fillId="0" borderId="0" xfId="21" applyAlignment="1">
      <alignment vertical="center"/>
    </xf>
    <xf numFmtId="0" fontId="1" fillId="0" borderId="0" xfId="21" applyAlignment="1">
      <alignment vertical="center" wrapText="1"/>
    </xf>
    <xf numFmtId="0" fontId="14" fillId="0" borderId="20" xfId="21" applyFont="1" applyBorder="1" applyAlignment="1">
      <alignment vertical="center"/>
    </xf>
    <xf numFmtId="0" fontId="14" fillId="0" borderId="20" xfId="21" applyFont="1" applyBorder="1" applyAlignment="1">
      <alignment horizontal="right" vertical="center"/>
    </xf>
    <xf numFmtId="0" fontId="1" fillId="0" borderId="0" xfId="21" applyAlignment="1">
      <alignment horizontal="center" vertical="center"/>
    </xf>
    <xf numFmtId="49" fontId="7" fillId="0" borderId="63" xfId="21" applyNumberFormat="1" applyFont="1" applyBorder="1" applyAlignment="1">
      <alignment horizontal="center" vertical="center" wrapText="1"/>
    </xf>
    <xf numFmtId="49" fontId="7" fillId="0" borderId="49" xfId="21" applyNumberFormat="1" applyFont="1" applyBorder="1" applyAlignment="1">
      <alignment horizontal="center" vertical="center"/>
    </xf>
    <xf numFmtId="49" fontId="7" fillId="0" borderId="12" xfId="21" applyNumberFormat="1" applyFont="1" applyBorder="1" applyAlignment="1">
      <alignment horizontal="center" vertical="center"/>
    </xf>
    <xf numFmtId="49" fontId="15" fillId="0" borderId="0" xfId="21" applyNumberFormat="1" applyFont="1" applyAlignment="1">
      <alignment horizontal="center" vertical="center"/>
    </xf>
    <xf numFmtId="175" fontId="11" fillId="0" borderId="7" xfId="21" applyNumberFormat="1" applyFont="1" applyBorder="1" applyAlignment="1">
      <alignment horizontal="center" vertical="center"/>
    </xf>
    <xf numFmtId="177" fontId="11" fillId="0" borderId="9" xfId="21" applyNumberFormat="1" applyFont="1" applyBorder="1" applyAlignment="1" applyProtection="1">
      <alignment vertical="center"/>
      <protection locked="0"/>
    </xf>
    <xf numFmtId="177" fontId="11" fillId="0" borderId="6" xfId="21" applyNumberFormat="1" applyFont="1" applyBorder="1" applyAlignment="1" applyProtection="1">
      <alignment vertical="center"/>
      <protection locked="0"/>
    </xf>
    <xf numFmtId="177" fontId="7" fillId="0" borderId="6" xfId="21" applyNumberFormat="1" applyFont="1" applyBorder="1" applyAlignment="1">
      <alignment vertical="center"/>
    </xf>
    <xf numFmtId="177" fontId="7" fillId="0" borderId="6" xfId="21" applyNumberFormat="1" applyFont="1" applyBorder="1" applyAlignment="1" applyProtection="1">
      <alignment vertical="center"/>
      <protection locked="0"/>
    </xf>
    <xf numFmtId="0" fontId="15" fillId="0" borderId="0" xfId="21" applyFont="1" applyAlignment="1">
      <alignment vertical="center"/>
    </xf>
    <xf numFmtId="0" fontId="7" fillId="0" borderId="63" xfId="21" applyFont="1" applyBorder="1" applyAlignment="1">
      <alignment horizontal="left" vertical="center" wrapText="1"/>
    </xf>
    <xf numFmtId="177" fontId="7" fillId="0" borderId="12" xfId="21" applyNumberFormat="1" applyFont="1" applyBorder="1" applyAlignment="1">
      <alignment vertical="center"/>
    </xf>
    <xf numFmtId="0" fontId="45" fillId="0" borderId="0" xfId="21" applyFont="1" applyAlignment="1">
      <alignment horizontal="center" vertical="center"/>
    </xf>
    <xf numFmtId="0" fontId="13" fillId="0" borderId="21" xfId="20" applyFont="1" applyBorder="1" applyAlignment="1">
      <alignment horizontal="center" vertical="center"/>
    </xf>
    <xf numFmtId="0" fontId="50" fillId="0" borderId="22" xfId="21" applyFont="1" applyBorder="1" applyAlignment="1">
      <alignment horizontal="center" vertical="center" textRotation="90"/>
    </xf>
    <xf numFmtId="0" fontId="13" fillId="0" borderId="22" xfId="20" applyFont="1" applyBorder="1" applyAlignment="1">
      <alignment horizontal="center" vertical="center" wrapText="1"/>
    </xf>
    <xf numFmtId="0" fontId="13" fillId="0" borderId="23" xfId="20" applyFont="1" applyBorder="1" applyAlignment="1">
      <alignment horizontal="center" vertical="center" wrapText="1"/>
    </xf>
    <xf numFmtId="0" fontId="13" fillId="0" borderId="1" xfId="20" applyFont="1" applyBorder="1" applyAlignment="1">
      <alignment horizontal="center" vertical="center"/>
    </xf>
    <xf numFmtId="0" fontId="13" fillId="0" borderId="2" xfId="20" applyFont="1" applyBorder="1" applyAlignment="1">
      <alignment horizontal="center" vertical="center" wrapText="1"/>
    </xf>
    <xf numFmtId="0" fontId="13" fillId="0" borderId="3" xfId="20" applyFont="1" applyBorder="1" applyAlignment="1">
      <alignment horizontal="center" vertical="center" wrapText="1"/>
    </xf>
    <xf numFmtId="0" fontId="16" fillId="0" borderId="4" xfId="20" applyFont="1" applyBorder="1" applyProtection="1">
      <protection locked="0"/>
    </xf>
    <xf numFmtId="0" fontId="16" fillId="0" borderId="7" xfId="20" applyFont="1" applyBorder="1" applyAlignment="1">
      <alignment horizontal="right" indent="1"/>
    </xf>
    <xf numFmtId="3" fontId="16" fillId="0" borderId="7" xfId="20" applyNumberFormat="1" applyFont="1" applyBorder="1" applyProtection="1">
      <protection locked="0"/>
    </xf>
    <xf numFmtId="3" fontId="16" fillId="0" borderId="9" xfId="20" applyNumberFormat="1" applyFont="1" applyBorder="1" applyProtection="1">
      <protection locked="0"/>
    </xf>
    <xf numFmtId="0" fontId="16" fillId="0" borderId="5" xfId="20" applyFont="1" applyBorder="1" applyAlignment="1">
      <alignment horizontal="right" indent="1"/>
    </xf>
    <xf numFmtId="3" fontId="16" fillId="0" borderId="5" xfId="20" applyNumberFormat="1" applyFont="1" applyBorder="1" applyProtection="1">
      <protection locked="0"/>
    </xf>
    <xf numFmtId="3" fontId="16" fillId="0" borderId="6" xfId="20" applyNumberFormat="1" applyFont="1" applyBorder="1" applyProtection="1">
      <protection locked="0"/>
    </xf>
    <xf numFmtId="0" fontId="16" fillId="0" borderId="24" xfId="20" applyFont="1" applyBorder="1" applyProtection="1">
      <protection locked="0"/>
    </xf>
    <xf numFmtId="0" fontId="16" fillId="0" borderId="25" xfId="20" applyFont="1" applyBorder="1" applyAlignment="1">
      <alignment horizontal="right" indent="1"/>
    </xf>
    <xf numFmtId="3" fontId="16" fillId="0" borderId="25" xfId="20" applyNumberFormat="1" applyFont="1" applyBorder="1" applyProtection="1">
      <protection locked="0"/>
    </xf>
    <xf numFmtId="3" fontId="16" fillId="0" borderId="26" xfId="20" applyNumberFormat="1" applyFont="1" applyBorder="1" applyProtection="1">
      <protection locked="0"/>
    </xf>
    <xf numFmtId="0" fontId="12" fillId="0" borderId="1" xfId="20" applyFont="1" applyBorder="1" applyProtection="1">
      <protection locked="0"/>
    </xf>
    <xf numFmtId="0" fontId="16" fillId="0" borderId="2" xfId="20" applyFont="1" applyBorder="1" applyAlignment="1">
      <alignment horizontal="right" indent="1"/>
    </xf>
    <xf numFmtId="177" fontId="7" fillId="0" borderId="3" xfId="21" applyNumberFormat="1" applyFont="1" applyBorder="1" applyAlignment="1">
      <alignment vertical="center"/>
    </xf>
    <xf numFmtId="0" fontId="16" fillId="0" borderId="8" xfId="20" applyFont="1" applyBorder="1" applyProtection="1">
      <protection locked="0"/>
    </xf>
    <xf numFmtId="3" fontId="16" fillId="0" borderId="2" xfId="20" applyNumberFormat="1" applyFont="1" applyBorder="1" applyProtection="1">
      <protection locked="0"/>
    </xf>
    <xf numFmtId="3" fontId="16" fillId="0" borderId="77" xfId="20" applyNumberFormat="1" applyFont="1" applyBorder="1"/>
    <xf numFmtId="0" fontId="73" fillId="0" borderId="0" xfId="20" applyFont="1"/>
    <xf numFmtId="0" fontId="74" fillId="0" borderId="0" xfId="20" applyFont="1"/>
    <xf numFmtId="3" fontId="29" fillId="0" borderId="0" xfId="20" applyNumberFormat="1" applyAlignment="1">
      <alignment horizontal="center"/>
    </xf>
    <xf numFmtId="166" fontId="11" fillId="0" borderId="15" xfId="4" applyNumberFormat="1" applyFont="1" applyBorder="1" applyAlignment="1">
      <alignment vertical="center" wrapText="1"/>
    </xf>
    <xf numFmtId="166" fontId="11" fillId="0" borderId="73" xfId="4" applyNumberFormat="1" applyFont="1" applyBorder="1" applyAlignment="1" applyProtection="1">
      <alignment vertical="center" wrapText="1"/>
      <protection locked="0"/>
    </xf>
    <xf numFmtId="166" fontId="11" fillId="0" borderId="13" xfId="4" applyNumberFormat="1" applyFont="1" applyBorder="1" applyAlignment="1">
      <alignment vertical="center" wrapText="1"/>
    </xf>
    <xf numFmtId="166" fontId="11" fillId="0" borderId="34" xfId="4" applyNumberFormat="1" applyFont="1" applyBorder="1" applyAlignment="1" applyProtection="1">
      <alignment vertical="center" wrapText="1"/>
      <protection locked="0"/>
    </xf>
    <xf numFmtId="167" fontId="49" fillId="0" borderId="48" xfId="22" applyNumberFormat="1" applyFont="1" applyBorder="1" applyAlignment="1" applyProtection="1">
      <alignment horizontal="right" vertical="center" wrapText="1"/>
      <protection locked="0"/>
    </xf>
    <xf numFmtId="167" fontId="49" fillId="0" borderId="7" xfId="22" applyNumberFormat="1" applyFont="1" applyBorder="1" applyAlignment="1" applyProtection="1">
      <alignment horizontal="right" vertical="center" wrapText="1"/>
      <protection locked="0"/>
    </xf>
    <xf numFmtId="166" fontId="11" fillId="0" borderId="46" xfId="4" applyNumberFormat="1" applyFont="1" applyBorder="1" applyAlignment="1" applyProtection="1">
      <alignment vertical="center" wrapText="1"/>
      <protection locked="0"/>
    </xf>
    <xf numFmtId="166" fontId="11" fillId="0" borderId="31" xfId="4" applyNumberFormat="1" applyFont="1" applyBorder="1" applyAlignment="1" applyProtection="1">
      <alignment vertical="center" wrapText="1"/>
      <protection locked="0"/>
    </xf>
    <xf numFmtId="166" fontId="11" fillId="0" borderId="65" xfId="4" applyNumberFormat="1" applyFont="1" applyBorder="1" applyAlignment="1" applyProtection="1">
      <alignment vertical="center" wrapText="1"/>
      <protection locked="0"/>
    </xf>
    <xf numFmtId="166" fontId="11" fillId="0" borderId="36" xfId="4" applyNumberFormat="1" applyFont="1" applyBorder="1" applyAlignment="1" applyProtection="1">
      <alignment vertical="center" wrapText="1"/>
      <protection locked="0"/>
    </xf>
    <xf numFmtId="0" fontId="9" fillId="0" borderId="4" xfId="4" applyFont="1" applyBorder="1" applyAlignment="1">
      <alignment horizontal="center" vertical="center"/>
    </xf>
    <xf numFmtId="0" fontId="9" fillId="0" borderId="5" xfId="4" applyFont="1" applyBorder="1" applyAlignment="1">
      <alignment vertical="center" wrapText="1"/>
    </xf>
    <xf numFmtId="166" fontId="9" fillId="0" borderId="5" xfId="4" applyNumberFormat="1" applyFont="1" applyBorder="1" applyAlignment="1" applyProtection="1">
      <alignment vertical="center"/>
      <protection locked="0"/>
    </xf>
    <xf numFmtId="166" fontId="9" fillId="0" borderId="37" xfId="4" applyNumberFormat="1" applyFont="1" applyBorder="1" applyAlignment="1" applyProtection="1">
      <alignment vertical="center"/>
      <protection locked="0"/>
    </xf>
    <xf numFmtId="166" fontId="8" fillId="0" borderId="37" xfId="4" applyNumberFormat="1" applyFont="1" applyBorder="1" applyAlignment="1">
      <alignment vertical="center"/>
    </xf>
    <xf numFmtId="166" fontId="8" fillId="0" borderId="6" xfId="4" applyNumberFormat="1" applyFont="1" applyBorder="1" applyAlignment="1">
      <alignment vertical="center"/>
    </xf>
    <xf numFmtId="0" fontId="9" fillId="0" borderId="24" xfId="4" applyFont="1" applyBorder="1" applyAlignment="1">
      <alignment horizontal="center" vertical="center"/>
    </xf>
    <xf numFmtId="0" fontId="9" fillId="0" borderId="25" xfId="4" applyFont="1" applyBorder="1" applyAlignment="1">
      <alignment vertical="center" wrapText="1"/>
    </xf>
    <xf numFmtId="166" fontId="9" fillId="0" borderId="25" xfId="4" applyNumberFormat="1" applyFont="1" applyBorder="1" applyAlignment="1" applyProtection="1">
      <alignment vertical="center"/>
      <protection locked="0"/>
    </xf>
    <xf numFmtId="166" fontId="9" fillId="0" borderId="60" xfId="4" applyNumberFormat="1" applyFont="1" applyBorder="1" applyAlignment="1" applyProtection="1">
      <alignment vertical="center"/>
      <protection locked="0"/>
    </xf>
    <xf numFmtId="0" fontId="9" fillId="0" borderId="63" xfId="4" applyFont="1" applyBorder="1" applyAlignment="1">
      <alignment horizontal="center" vertical="center"/>
    </xf>
    <xf numFmtId="0" fontId="9" fillId="0" borderId="49" xfId="4" applyFont="1" applyBorder="1" applyAlignment="1">
      <alignment vertical="center" wrapText="1"/>
    </xf>
    <xf numFmtId="166" fontId="9" fillId="0" borderId="49" xfId="4" applyNumberFormat="1" applyFont="1" applyBorder="1" applyAlignment="1" applyProtection="1">
      <alignment vertical="center"/>
      <protection locked="0"/>
    </xf>
    <xf numFmtId="166" fontId="9" fillId="0" borderId="47" xfId="4" applyNumberFormat="1" applyFont="1" applyBorder="1" applyAlignment="1" applyProtection="1">
      <alignment vertical="center"/>
      <protection locked="0"/>
    </xf>
    <xf numFmtId="166" fontId="8" fillId="0" borderId="2" xfId="4" applyNumberFormat="1" applyFont="1" applyBorder="1" applyAlignment="1">
      <alignment vertical="center"/>
    </xf>
    <xf numFmtId="166" fontId="8" fillId="0" borderId="16" xfId="4" applyNumberFormat="1" applyFont="1" applyBorder="1" applyAlignment="1">
      <alignment vertical="center"/>
    </xf>
    <xf numFmtId="166" fontId="8" fillId="0" borderId="3" xfId="4" applyNumberFormat="1" applyFont="1" applyBorder="1" applyAlignment="1">
      <alignment vertical="center"/>
    </xf>
    <xf numFmtId="0" fontId="6" fillId="0" borderId="0" xfId="4" applyFont="1"/>
    <xf numFmtId="0" fontId="1" fillId="0" borderId="0" xfId="4" applyProtection="1">
      <protection locked="0"/>
    </xf>
    <xf numFmtId="166" fontId="8" fillId="0" borderId="12" xfId="4" applyNumberFormat="1" applyFont="1" applyBorder="1" applyAlignment="1">
      <alignment vertical="center"/>
    </xf>
    <xf numFmtId="166" fontId="18" fillId="0" borderId="2" xfId="4" applyNumberFormat="1" applyFont="1" applyBorder="1" applyAlignment="1">
      <alignment vertical="center"/>
    </xf>
    <xf numFmtId="0" fontId="75" fillId="0" borderId="0" xfId="4" applyFont="1" applyAlignment="1">
      <alignment horizontal="right"/>
    </xf>
    <xf numFmtId="0" fontId="77" fillId="0" borderId="0" xfId="4" applyFont="1" applyAlignment="1">
      <alignment horizontal="center"/>
    </xf>
    <xf numFmtId="0" fontId="78" fillId="0" borderId="1" xfId="4" applyFont="1" applyBorder="1" applyAlignment="1">
      <alignment horizontal="center" vertical="center" wrapText="1"/>
    </xf>
    <xf numFmtId="0" fontId="77" fillId="0" borderId="2" xfId="4" applyFont="1" applyBorder="1" applyAlignment="1">
      <alignment horizontal="center" vertical="center" wrapText="1"/>
    </xf>
    <xf numFmtId="0" fontId="77" fillId="0" borderId="3" xfId="4" applyFont="1" applyBorder="1" applyAlignment="1">
      <alignment horizontal="center" vertical="center" wrapText="1"/>
    </xf>
    <xf numFmtId="0" fontId="77" fillId="0" borderId="18" xfId="4" applyFont="1" applyBorder="1" applyAlignment="1">
      <alignment horizontal="center" vertical="top" wrapText="1"/>
    </xf>
    <xf numFmtId="0" fontId="79" fillId="0" borderId="59" xfId="0" applyFont="1" applyBorder="1" applyAlignment="1">
      <alignment vertical="top" wrapText="1"/>
    </xf>
    <xf numFmtId="9" fontId="79" fillId="0" borderId="41" xfId="0" applyNumberFormat="1" applyFont="1" applyBorder="1" applyAlignment="1">
      <alignment vertical="top" wrapText="1"/>
    </xf>
    <xf numFmtId="167" fontId="26" fillId="0" borderId="19" xfId="17" applyNumberFormat="1" applyFont="1" applyBorder="1" applyAlignment="1" applyProtection="1">
      <alignment horizontal="center" vertical="center" wrapText="1"/>
      <protection locked="0"/>
    </xf>
    <xf numFmtId="167" fontId="26" fillId="0" borderId="10" xfId="17" applyNumberFormat="1" applyFont="1" applyBorder="1" applyAlignment="1" applyProtection="1">
      <alignment horizontal="center" vertical="top" wrapText="1"/>
      <protection locked="0"/>
    </xf>
    <xf numFmtId="0" fontId="77" fillId="0" borderId="4" xfId="4" applyFont="1" applyBorder="1" applyAlignment="1">
      <alignment horizontal="center" vertical="top" wrapText="1"/>
    </xf>
    <xf numFmtId="0" fontId="79" fillId="0" borderId="5" xfId="0" applyFont="1" applyBorder="1" applyAlignment="1">
      <alignment vertical="top" wrapText="1"/>
    </xf>
    <xf numFmtId="10" fontId="79" fillId="0" borderId="5" xfId="0" applyNumberFormat="1" applyFont="1" applyBorder="1" applyAlignment="1">
      <alignment vertical="top" wrapText="1"/>
    </xf>
    <xf numFmtId="167" fontId="26" fillId="0" borderId="5" xfId="17" applyNumberFormat="1" applyFont="1" applyBorder="1" applyAlignment="1" applyProtection="1">
      <alignment horizontal="center" vertical="center" wrapText="1"/>
      <protection locked="0"/>
    </xf>
    <xf numFmtId="167" fontId="26" fillId="0" borderId="6" xfId="17" applyNumberFormat="1" applyFont="1" applyBorder="1" applyAlignment="1" applyProtection="1">
      <alignment horizontal="center" vertical="top" wrapText="1"/>
      <protection locked="0"/>
    </xf>
    <xf numFmtId="0" fontId="77" fillId="0" borderId="8" xfId="4" applyFont="1" applyBorder="1" applyAlignment="1">
      <alignment horizontal="center" vertical="top" wrapText="1"/>
    </xf>
    <xf numFmtId="0" fontId="26" fillId="0" borderId="7" xfId="4" applyFont="1" applyBorder="1" applyAlignment="1" applyProtection="1">
      <alignment horizontal="left" vertical="top" wrapText="1"/>
      <protection locked="0"/>
    </xf>
    <xf numFmtId="9" fontId="26" fillId="0" borderId="7" xfId="23" applyFont="1" applyBorder="1" applyAlignment="1" applyProtection="1">
      <alignment horizontal="center" vertical="center" wrapText="1"/>
      <protection locked="0"/>
    </xf>
    <xf numFmtId="167" fontId="26" fillId="0" borderId="7" xfId="17" applyNumberFormat="1" applyFont="1" applyBorder="1" applyAlignment="1" applyProtection="1">
      <alignment horizontal="center" vertical="center" wrapText="1"/>
      <protection locked="0"/>
    </xf>
    <xf numFmtId="167" fontId="26" fillId="0" borderId="9" xfId="17" applyNumberFormat="1" applyFont="1" applyBorder="1" applyAlignment="1" applyProtection="1">
      <alignment horizontal="center" vertical="top" wrapText="1"/>
      <protection locked="0"/>
    </xf>
    <xf numFmtId="0" fontId="26" fillId="0" borderId="5" xfId="4" applyFont="1" applyBorder="1" applyAlignment="1" applyProtection="1">
      <alignment horizontal="left" vertical="top" wrapText="1"/>
      <protection locked="0"/>
    </xf>
    <xf numFmtId="9" fontId="26" fillId="0" borderId="5" xfId="23" applyFont="1" applyBorder="1" applyAlignment="1" applyProtection="1">
      <alignment horizontal="center" vertical="center" wrapText="1"/>
      <protection locked="0"/>
    </xf>
    <xf numFmtId="0" fontId="77" fillId="0" borderId="24" xfId="4" applyFont="1" applyBorder="1" applyAlignment="1">
      <alignment horizontal="center" vertical="top" wrapText="1"/>
    </xf>
    <xf numFmtId="0" fontId="26" fillId="0" borderId="25" xfId="4" applyFont="1" applyBorder="1" applyAlignment="1" applyProtection="1">
      <alignment horizontal="left" vertical="top" wrapText="1"/>
      <protection locked="0"/>
    </xf>
    <xf numFmtId="9" fontId="26" fillId="0" borderId="25" xfId="23" applyFont="1" applyBorder="1" applyAlignment="1" applyProtection="1">
      <alignment horizontal="center" vertical="center" wrapText="1"/>
      <protection locked="0"/>
    </xf>
    <xf numFmtId="167" fontId="26" fillId="0" borderId="25" xfId="17" applyNumberFormat="1" applyFont="1" applyBorder="1" applyAlignment="1" applyProtection="1">
      <alignment horizontal="center" vertical="center" wrapText="1"/>
      <protection locked="0"/>
    </xf>
    <xf numFmtId="167" fontId="26" fillId="0" borderId="26" xfId="17" applyNumberFormat="1" applyFont="1" applyBorder="1" applyAlignment="1" applyProtection="1">
      <alignment horizontal="center" vertical="top" wrapText="1"/>
      <protection locked="0"/>
    </xf>
    <xf numFmtId="0" fontId="77" fillId="6" borderId="2" xfId="4" applyFont="1" applyFill="1" applyBorder="1" applyAlignment="1">
      <alignment horizontal="center" vertical="top" wrapText="1"/>
    </xf>
    <xf numFmtId="167" fontId="26" fillId="0" borderId="2" xfId="17" applyNumberFormat="1" applyFont="1" applyBorder="1" applyAlignment="1" applyProtection="1">
      <alignment horizontal="center" vertical="center" wrapText="1"/>
    </xf>
    <xf numFmtId="167" fontId="26" fillId="0" borderId="3" xfId="17" applyNumberFormat="1" applyFont="1" applyBorder="1" applyAlignment="1" applyProtection="1">
      <alignment horizontal="center" vertical="top" wrapText="1"/>
    </xf>
    <xf numFmtId="166" fontId="5" fillId="0" borderId="20" xfId="4" applyNumberFormat="1" applyFont="1" applyBorder="1" applyAlignment="1">
      <alignment vertical="center"/>
    </xf>
    <xf numFmtId="166" fontId="5" fillId="0" borderId="20" xfId="4" applyNumberFormat="1" applyFont="1" applyBorder="1" applyAlignment="1">
      <alignment horizontal="right" vertical="center"/>
    </xf>
    <xf numFmtId="166" fontId="7" fillId="0" borderId="33" xfId="4" applyNumberFormat="1" applyFont="1" applyBorder="1" applyAlignment="1">
      <alignment horizontal="center" vertical="center"/>
    </xf>
    <xf numFmtId="166" fontId="7" fillId="0" borderId="51" xfId="4" applyNumberFormat="1" applyFont="1" applyBorder="1" applyAlignment="1">
      <alignment horizontal="center" vertical="center"/>
    </xf>
    <xf numFmtId="166" fontId="7" fillId="0" borderId="64" xfId="4" applyNumberFormat="1" applyFont="1" applyBorder="1" applyAlignment="1">
      <alignment horizontal="center" vertical="center"/>
    </xf>
    <xf numFmtId="166" fontId="7" fillId="0" borderId="64" xfId="4" applyNumberFormat="1" applyFont="1" applyBorder="1" applyAlignment="1">
      <alignment horizontal="center" vertical="center" wrapText="1"/>
    </xf>
    <xf numFmtId="49" fontId="9" fillId="0" borderId="70" xfId="4" applyNumberFormat="1" applyFont="1" applyBorder="1" applyAlignment="1">
      <alignment horizontal="left" vertical="center"/>
    </xf>
    <xf numFmtId="3" fontId="80" fillId="0" borderId="59" xfId="4" applyNumberFormat="1" applyFont="1" applyBorder="1" applyAlignment="1" applyProtection="1">
      <alignment horizontal="right" vertical="center"/>
      <protection locked="0"/>
    </xf>
    <xf numFmtId="3" fontId="80" fillId="0" borderId="59" xfId="4" applyNumberFormat="1" applyFont="1" applyBorder="1" applyAlignment="1" applyProtection="1">
      <alignment horizontal="right" vertical="center" wrapText="1"/>
      <protection locked="0"/>
    </xf>
    <xf numFmtId="3" fontId="80" fillId="0" borderId="61" xfId="4" applyNumberFormat="1" applyFont="1" applyBorder="1" applyAlignment="1" applyProtection="1">
      <alignment horizontal="right" vertical="center" wrapText="1"/>
      <protection locked="0"/>
    </xf>
    <xf numFmtId="166" fontId="81" fillId="0" borderId="61" xfId="4" applyNumberFormat="1" applyFont="1" applyBorder="1" applyAlignment="1">
      <alignment horizontal="right" vertical="center" wrapText="1"/>
    </xf>
    <xf numFmtId="4" fontId="81" fillId="0" borderId="61" xfId="4" applyNumberFormat="1" applyFont="1" applyBorder="1" applyAlignment="1">
      <alignment horizontal="right" vertical="center" wrapText="1"/>
    </xf>
    <xf numFmtId="49" fontId="20" fillId="0" borderId="73" xfId="4" quotePrefix="1" applyNumberFormat="1" applyFont="1" applyBorder="1" applyAlignment="1">
      <alignment horizontal="left" vertical="center" indent="1"/>
    </xf>
    <xf numFmtId="3" fontId="82" fillId="0" borderId="35" xfId="4" applyNumberFormat="1" applyFont="1" applyBorder="1" applyAlignment="1" applyProtection="1">
      <alignment horizontal="right" vertical="center"/>
      <protection locked="0"/>
    </xf>
    <xf numFmtId="3" fontId="82" fillId="0" borderId="35" xfId="4" applyNumberFormat="1" applyFont="1" applyBorder="1" applyAlignment="1" applyProtection="1">
      <alignment horizontal="right" vertical="center" wrapText="1"/>
      <protection locked="0"/>
    </xf>
    <xf numFmtId="166" fontId="81" fillId="0" borderId="35" xfId="4" applyNumberFormat="1" applyFont="1" applyBorder="1" applyAlignment="1">
      <alignment horizontal="right" vertical="center" wrapText="1"/>
    </xf>
    <xf numFmtId="4" fontId="81" fillId="0" borderId="35" xfId="4" applyNumberFormat="1" applyFont="1" applyBorder="1" applyAlignment="1">
      <alignment horizontal="right" vertical="center" wrapText="1"/>
    </xf>
    <xf numFmtId="49" fontId="9" fillId="0" borderId="73" xfId="4" applyNumberFormat="1" applyFont="1" applyBorder="1" applyAlignment="1">
      <alignment horizontal="left" vertical="center"/>
    </xf>
    <xf numFmtId="3" fontId="80" fillId="0" borderId="35" xfId="4" applyNumberFormat="1" applyFont="1" applyBorder="1" applyAlignment="1" applyProtection="1">
      <alignment horizontal="right" vertical="center"/>
      <protection locked="0"/>
    </xf>
    <xf numFmtId="3" fontId="80" fillId="0" borderId="35" xfId="4" applyNumberFormat="1" applyFont="1" applyBorder="1" applyAlignment="1" applyProtection="1">
      <alignment horizontal="right" vertical="center" wrapText="1"/>
      <protection locked="0"/>
    </xf>
    <xf numFmtId="49" fontId="9" fillId="0" borderId="65" xfId="4" applyNumberFormat="1" applyFont="1" applyBorder="1" applyAlignment="1" applyProtection="1">
      <alignment horizontal="left" vertical="center"/>
      <protection locked="0"/>
    </xf>
    <xf numFmtId="3" fontId="80" fillId="0" borderId="68" xfId="4" applyNumberFormat="1" applyFont="1" applyBorder="1" applyAlignment="1" applyProtection="1">
      <alignment horizontal="right" vertical="center"/>
      <protection locked="0"/>
    </xf>
    <xf numFmtId="3" fontId="80" fillId="0" borderId="68" xfId="4" applyNumberFormat="1" applyFont="1" applyBorder="1" applyAlignment="1" applyProtection="1">
      <alignment horizontal="right" vertical="center" wrapText="1"/>
      <protection locked="0"/>
    </xf>
    <xf numFmtId="4" fontId="81" fillId="0" borderId="46" xfId="4" applyNumberFormat="1" applyFont="1" applyBorder="1" applyAlignment="1">
      <alignment horizontal="right" vertical="center" wrapText="1"/>
    </xf>
    <xf numFmtId="49" fontId="8" fillId="0" borderId="15" xfId="4" applyNumberFormat="1" applyFont="1" applyBorder="1" applyAlignment="1" applyProtection="1">
      <alignment horizontal="left" vertical="center" indent="1"/>
      <protection locked="0"/>
    </xf>
    <xf numFmtId="166" fontId="81" fillId="0" borderId="33" xfId="4" applyNumberFormat="1" applyFont="1" applyBorder="1" applyAlignment="1">
      <alignment vertical="center"/>
    </xf>
    <xf numFmtId="4" fontId="80" fillId="0" borderId="33" xfId="4" applyNumberFormat="1" applyFont="1" applyBorder="1" applyAlignment="1" applyProtection="1">
      <alignment vertical="center" wrapText="1"/>
      <protection locked="0"/>
    </xf>
    <xf numFmtId="49" fontId="8" fillId="0" borderId="40" xfId="4" applyNumberFormat="1" applyFont="1" applyBorder="1" applyAlignment="1" applyProtection="1">
      <alignment vertical="center"/>
      <protection locked="0"/>
    </xf>
    <xf numFmtId="49" fontId="8" fillId="0" borderId="40" xfId="4" applyNumberFormat="1" applyFont="1" applyBorder="1" applyAlignment="1" applyProtection="1">
      <alignment horizontal="right" vertical="center"/>
      <protection locked="0"/>
    </xf>
    <xf numFmtId="3" fontId="11" fillId="0" borderId="40" xfId="4" applyNumberFormat="1" applyFont="1" applyBorder="1" applyAlignment="1" applyProtection="1">
      <alignment horizontal="right" vertical="center" wrapText="1"/>
      <protection locked="0"/>
    </xf>
    <xf numFmtId="49" fontId="8" fillId="0" borderId="20" xfId="4" applyNumberFormat="1" applyFont="1" applyBorder="1" applyAlignment="1" applyProtection="1">
      <alignment vertical="center"/>
      <protection locked="0"/>
    </xf>
    <xf numFmtId="49" fontId="8" fillId="0" borderId="20" xfId="4" applyNumberFormat="1" applyFont="1" applyBorder="1" applyAlignment="1" applyProtection="1">
      <alignment horizontal="right" vertical="center"/>
      <protection locked="0"/>
    </xf>
    <xf numFmtId="3" fontId="11" fillId="0" borderId="20" xfId="4" applyNumberFormat="1" applyFont="1" applyBorder="1" applyAlignment="1" applyProtection="1">
      <alignment horizontal="right" vertical="center" wrapText="1"/>
      <protection locked="0"/>
    </xf>
    <xf numFmtId="170" fontId="1" fillId="0" borderId="0" xfId="22" applyNumberFormat="1" applyFont="1" applyFill="1"/>
    <xf numFmtId="49" fontId="9" fillId="0" borderId="8" xfId="4" applyNumberFormat="1" applyFont="1" applyBorder="1" applyAlignment="1">
      <alignment horizontal="left" vertical="center"/>
    </xf>
    <xf numFmtId="166" fontId="81" fillId="0" borderId="59" xfId="4" applyNumberFormat="1" applyFont="1" applyBorder="1" applyAlignment="1">
      <alignment horizontal="right" vertical="center" wrapText="1"/>
    </xf>
    <xf numFmtId="49" fontId="9" fillId="0" borderId="4" xfId="4" applyNumberFormat="1" applyFont="1" applyBorder="1" applyAlignment="1" applyProtection="1">
      <alignment horizontal="left" vertical="center"/>
      <protection locked="0"/>
    </xf>
    <xf numFmtId="49" fontId="9" fillId="0" borderId="24" xfId="4" applyNumberFormat="1" applyFont="1" applyBorder="1" applyAlignment="1" applyProtection="1">
      <alignment horizontal="left" vertical="center"/>
      <protection locked="0"/>
    </xf>
    <xf numFmtId="172" fontId="7" fillId="0" borderId="33" xfId="4" applyNumberFormat="1" applyFont="1" applyBorder="1" applyAlignment="1">
      <alignment horizontal="left" vertical="center" wrapText="1" indent="1"/>
    </xf>
    <xf numFmtId="172" fontId="68" fillId="0" borderId="0" xfId="4" applyNumberFormat="1" applyFont="1" applyAlignment="1">
      <alignment horizontal="left" vertical="center" wrapText="1"/>
    </xf>
    <xf numFmtId="3" fontId="80" fillId="0" borderId="34" xfId="4" applyNumberFormat="1" applyFont="1" applyBorder="1" applyAlignment="1" applyProtection="1">
      <alignment horizontal="right" vertical="center" wrapText="1"/>
      <protection locked="0"/>
    </xf>
    <xf numFmtId="3" fontId="80" fillId="0" borderId="46" xfId="4" applyNumberFormat="1" applyFont="1" applyBorder="1" applyAlignment="1" applyProtection="1">
      <alignment horizontal="right" vertical="center" wrapText="1"/>
      <protection locked="0"/>
    </xf>
    <xf numFmtId="166" fontId="81" fillId="0" borderId="33" xfId="4" applyNumberFormat="1" applyFont="1" applyBorder="1" applyAlignment="1">
      <alignment horizontal="right" vertical="center" wrapText="1"/>
    </xf>
    <xf numFmtId="167" fontId="82" fillId="0" borderId="35" xfId="12" applyNumberFormat="1" applyFont="1" applyFill="1" applyBorder="1" applyAlignment="1" applyProtection="1">
      <alignment horizontal="right" vertical="center"/>
      <protection locked="0"/>
    </xf>
    <xf numFmtId="167" fontId="82" fillId="0" borderId="35" xfId="12" applyNumberFormat="1" applyFont="1" applyFill="1" applyBorder="1" applyAlignment="1" applyProtection="1">
      <alignment horizontal="right" vertical="center" wrapText="1"/>
      <protection locked="0"/>
    </xf>
    <xf numFmtId="167" fontId="80" fillId="0" borderId="35" xfId="12" applyNumberFormat="1" applyFont="1" applyFill="1" applyBorder="1" applyAlignment="1" applyProtection="1">
      <alignment horizontal="right" vertical="center"/>
      <protection locked="0"/>
    </xf>
    <xf numFmtId="167" fontId="80" fillId="0" borderId="35" xfId="12" applyNumberFormat="1" applyFont="1" applyFill="1" applyBorder="1" applyAlignment="1" applyProtection="1">
      <alignment horizontal="right" vertical="center" wrapText="1"/>
      <protection locked="0"/>
    </xf>
    <xf numFmtId="167" fontId="80" fillId="0" borderId="68" xfId="12" applyNumberFormat="1" applyFont="1" applyFill="1" applyBorder="1" applyAlignment="1" applyProtection="1">
      <alignment horizontal="right" vertical="center"/>
      <protection locked="0"/>
    </xf>
    <xf numFmtId="167" fontId="80" fillId="0" borderId="68" xfId="12" applyNumberFormat="1" applyFont="1" applyFill="1" applyBorder="1" applyAlignment="1" applyProtection="1">
      <alignment horizontal="right" vertical="center" wrapText="1"/>
      <protection locked="0"/>
    </xf>
    <xf numFmtId="0" fontId="39" fillId="0" borderId="22" xfId="24" applyFont="1" applyBorder="1" applyAlignment="1">
      <alignment horizontal="center"/>
    </xf>
    <xf numFmtId="0" fontId="22" fillId="0" borderId="0" xfId="24"/>
    <xf numFmtId="0" fontId="39" fillId="0" borderId="7" xfId="24" applyFont="1" applyBorder="1" applyAlignment="1">
      <alignment horizontal="center"/>
    </xf>
    <xf numFmtId="0" fontId="39" fillId="0" borderId="5" xfId="24" applyFont="1" applyBorder="1" applyAlignment="1">
      <alignment horizontal="center" wrapText="1"/>
    </xf>
    <xf numFmtId="0" fontId="39" fillId="0" borderId="6" xfId="24" applyFont="1" applyBorder="1" applyAlignment="1">
      <alignment horizontal="center" wrapText="1"/>
    </xf>
    <xf numFmtId="0" fontId="22" fillId="0" borderId="4" xfId="24" applyBorder="1"/>
    <xf numFmtId="0" fontId="22" fillId="0" borderId="5" xfId="24" applyBorder="1"/>
    <xf numFmtId="0" fontId="22" fillId="0" borderId="6" xfId="24" applyBorder="1"/>
    <xf numFmtId="0" fontId="39" fillId="0" borderId="63" xfId="24" applyFont="1" applyBorder="1"/>
    <xf numFmtId="0" fontId="39" fillId="0" borderId="49" xfId="24" applyFont="1" applyBorder="1"/>
    <xf numFmtId="0" fontId="39" fillId="0" borderId="12" xfId="24" applyFont="1" applyBorder="1"/>
    <xf numFmtId="0" fontId="39" fillId="0" borderId="0" xfId="24" applyFont="1"/>
    <xf numFmtId="0" fontId="2" fillId="0" borderId="18" xfId="6" applyFont="1" applyBorder="1" applyAlignment="1">
      <alignment horizontal="center" vertical="top" wrapText="1"/>
    </xf>
    <xf numFmtId="0" fontId="2" fillId="0" borderId="19" xfId="6" applyFont="1" applyBorder="1" applyAlignment="1">
      <alignment vertical="top" wrapText="1"/>
    </xf>
    <xf numFmtId="0" fontId="4" fillId="0" borderId="15" xfId="6" applyFont="1" applyBorder="1" applyAlignment="1">
      <alignment horizontal="center" vertical="top" wrapText="1"/>
    </xf>
    <xf numFmtId="0" fontId="4" fillId="0" borderId="44" xfId="6" applyFont="1" applyBorder="1" applyAlignment="1">
      <alignment horizontal="center" vertical="top" wrapText="1"/>
    </xf>
    <xf numFmtId="167" fontId="10" fillId="0" borderId="0" xfId="2" applyNumberFormat="1" applyFont="1" applyAlignment="1">
      <alignment horizontal="center" vertical="center" wrapText="1"/>
    </xf>
    <xf numFmtId="0" fontId="17" fillId="0" borderId="0" xfId="7" applyFont="1" applyAlignment="1">
      <alignment horizontal="center"/>
    </xf>
    <xf numFmtId="166" fontId="4" fillId="0" borderId="0" xfId="7" applyNumberFormat="1" applyFont="1" applyAlignment="1">
      <alignment horizontal="center" vertical="center"/>
    </xf>
    <xf numFmtId="169" fontId="4" fillId="0" borderId="0" xfId="7" applyNumberFormat="1" applyFont="1" applyAlignment="1">
      <alignment vertical="center"/>
    </xf>
    <xf numFmtId="169" fontId="5" fillId="0" borderId="20" xfId="11" applyNumberFormat="1" applyFont="1" applyBorder="1" applyAlignment="1">
      <alignment horizontal="right" vertical="center"/>
    </xf>
    <xf numFmtId="169" fontId="7" fillId="0" borderId="16" xfId="4" applyNumberFormat="1" applyFont="1" applyBorder="1" applyAlignment="1">
      <alignment horizontal="center" vertical="center" wrapText="1"/>
    </xf>
    <xf numFmtId="169" fontId="7" fillId="0" borderId="23" xfId="7" applyNumberFormat="1" applyFont="1" applyBorder="1" applyAlignment="1">
      <alignment horizontal="center" vertical="center" wrapText="1"/>
    </xf>
    <xf numFmtId="169" fontId="7" fillId="0" borderId="3" xfId="7" applyNumberFormat="1" applyFont="1" applyBorder="1" applyAlignment="1">
      <alignment horizontal="right" vertical="center" wrapText="1" indent="1"/>
    </xf>
    <xf numFmtId="169" fontId="11" fillId="0" borderId="9" xfId="11" applyNumberFormat="1" applyFont="1" applyBorder="1" applyAlignment="1" applyProtection="1">
      <alignment horizontal="right" vertical="center" wrapText="1" indent="1"/>
      <protection locked="0"/>
    </xf>
    <xf numFmtId="169" fontId="11" fillId="0" borderId="6" xfId="11" applyNumberFormat="1" applyFont="1" applyBorder="1" applyAlignment="1" applyProtection="1">
      <alignment horizontal="right" vertical="center" wrapText="1" indent="1"/>
      <protection locked="0"/>
    </xf>
    <xf numFmtId="169" fontId="11" fillId="0" borderId="26" xfId="11" applyNumberFormat="1" applyFont="1" applyBorder="1" applyAlignment="1" applyProtection="1">
      <alignment horizontal="right" vertical="center" wrapText="1" indent="1"/>
      <protection locked="0"/>
    </xf>
    <xf numFmtId="169" fontId="11" fillId="0" borderId="26" xfId="11" applyNumberFormat="1" applyFont="1" applyBorder="1" applyAlignment="1" applyProtection="1">
      <alignment horizontal="right" vertical="center" wrapText="1"/>
      <protection locked="0"/>
    </xf>
    <xf numFmtId="169" fontId="8" fillId="0" borderId="3" xfId="7" applyNumberFormat="1" applyFont="1" applyBorder="1" applyAlignment="1">
      <alignment horizontal="right" vertical="center" wrapText="1" indent="1"/>
    </xf>
    <xf numFmtId="169" fontId="11" fillId="0" borderId="9" xfId="11" applyNumberFormat="1" applyFont="1" applyBorder="1" applyAlignment="1">
      <alignment horizontal="right" vertical="center" wrapText="1" indent="1"/>
    </xf>
    <xf numFmtId="169" fontId="9" fillId="0" borderId="6" xfId="11" applyNumberFormat="1" applyFont="1" applyBorder="1" applyAlignment="1" applyProtection="1">
      <alignment horizontal="right" vertical="center" wrapText="1" indent="1"/>
      <protection locked="0"/>
    </xf>
    <xf numFmtId="169" fontId="9" fillId="0" borderId="26" xfId="11" applyNumberFormat="1" applyFont="1" applyBorder="1" applyAlignment="1" applyProtection="1">
      <alignment horizontal="right" vertical="center" wrapText="1" indent="1"/>
      <protection locked="0"/>
    </xf>
    <xf numFmtId="169" fontId="9" fillId="0" borderId="9" xfId="11" applyNumberFormat="1" applyFont="1" applyBorder="1" applyAlignment="1" applyProtection="1">
      <alignment horizontal="right" vertical="center" wrapText="1" indent="1"/>
      <protection locked="0"/>
    </xf>
    <xf numFmtId="169" fontId="7" fillId="0" borderId="3" xfId="11" applyNumberFormat="1" applyFont="1" applyBorder="1" applyAlignment="1" applyProtection="1">
      <alignment horizontal="right" vertical="center" wrapText="1" indent="1"/>
      <protection locked="0"/>
    </xf>
    <xf numFmtId="169" fontId="4" fillId="0" borderId="0" xfId="11" applyNumberFormat="1" applyFont="1" applyAlignment="1">
      <alignment horizontal="right" vertical="center" wrapText="1" indent="1"/>
    </xf>
    <xf numFmtId="169" fontId="7" fillId="0" borderId="23" xfId="7" applyNumberFormat="1" applyFont="1" applyBorder="1" applyAlignment="1">
      <alignment horizontal="right" vertical="center" wrapText="1" indent="1"/>
    </xf>
    <xf numFmtId="169" fontId="11" fillId="0" borderId="30" xfId="11" applyNumberFormat="1" applyFont="1" applyBorder="1" applyAlignment="1" applyProtection="1">
      <alignment horizontal="right" vertical="center" wrapText="1" indent="1"/>
      <protection locked="0"/>
    </xf>
    <xf numFmtId="169" fontId="11" fillId="0" borderId="10" xfId="11" applyNumberFormat="1" applyFont="1" applyBorder="1" applyAlignment="1" applyProtection="1">
      <alignment horizontal="right" vertical="center" wrapText="1" indent="1"/>
      <protection locked="0"/>
    </xf>
    <xf numFmtId="169" fontId="11" fillId="0" borderId="17" xfId="11" applyNumberFormat="1" applyFont="1" applyBorder="1" applyAlignment="1" applyProtection="1">
      <alignment horizontal="right" vertical="center" wrapText="1" indent="1"/>
      <protection locked="0"/>
    </xf>
    <xf numFmtId="169" fontId="11" fillId="0" borderId="58" xfId="11" applyNumberFormat="1" applyFont="1" applyBorder="1" applyAlignment="1" applyProtection="1">
      <alignment horizontal="right" vertical="center" wrapText="1" indent="1"/>
      <protection locked="0"/>
    </xf>
    <xf numFmtId="169" fontId="12" fillId="0" borderId="3" xfId="4" applyNumberFormat="1" applyFont="1" applyBorder="1" applyAlignment="1">
      <alignment horizontal="right" vertical="center" wrapText="1" indent="1"/>
    </xf>
    <xf numFmtId="169" fontId="11" fillId="0" borderId="32" xfId="11" applyNumberFormat="1" applyFont="1" applyBorder="1" applyAlignment="1" applyProtection="1">
      <alignment horizontal="right" vertical="center" wrapText="1" indent="1"/>
      <protection locked="0"/>
    </xf>
    <xf numFmtId="169" fontId="8" fillId="0" borderId="13" xfId="11" applyNumberFormat="1" applyFont="1" applyBorder="1" applyAlignment="1" applyProtection="1">
      <alignment horizontal="right" vertical="center" wrapText="1" indent="1"/>
      <protection locked="0"/>
    </xf>
    <xf numFmtId="169" fontId="13" fillId="0" borderId="3" xfId="4" quotePrefix="1" applyNumberFormat="1" applyFont="1" applyBorder="1" applyAlignment="1">
      <alignment horizontal="right" vertical="center" wrapText="1" indent="1"/>
    </xf>
    <xf numFmtId="169" fontId="10" fillId="0" borderId="0" xfId="11" applyNumberFormat="1" applyFont="1" applyAlignment="1">
      <alignment horizontal="right" vertical="center" indent="1"/>
    </xf>
    <xf numFmtId="169" fontId="10" fillId="0" borderId="0" xfId="11" applyNumberFormat="1" applyFont="1"/>
    <xf numFmtId="169" fontId="7" fillId="0" borderId="3" xfId="11" applyNumberFormat="1" applyFont="1" applyBorder="1" applyAlignment="1">
      <alignment horizontal="right" vertical="center" wrapText="1" indent="1"/>
    </xf>
    <xf numFmtId="166" fontId="11" fillId="0" borderId="6" xfId="7" applyNumberFormat="1" applyFont="1" applyBorder="1" applyAlignment="1" applyProtection="1">
      <alignment horizontal="center" vertical="center" wrapText="1"/>
      <protection locked="0"/>
    </xf>
    <xf numFmtId="169" fontId="8" fillId="0" borderId="3" xfId="11" applyNumberFormat="1" applyFont="1" applyBorder="1" applyAlignment="1">
      <alignment horizontal="right" vertical="center" wrapText="1" indent="1"/>
    </xf>
    <xf numFmtId="169" fontId="12" fillId="0" borderId="3" xfId="11" applyNumberFormat="1" applyFont="1" applyBorder="1" applyAlignment="1">
      <alignment horizontal="right" vertical="center" wrapText="1" indent="1"/>
    </xf>
    <xf numFmtId="169" fontId="1" fillId="0" borderId="0" xfId="7" applyNumberFormat="1" applyFont="1" applyAlignment="1">
      <alignment horizontal="right" vertical="center" indent="1"/>
    </xf>
    <xf numFmtId="166" fontId="9" fillId="0" borderId="10" xfId="7" applyNumberFormat="1" applyFont="1" applyBorder="1" applyAlignment="1" applyProtection="1">
      <alignment horizontal="right" vertical="center" wrapText="1" indent="1"/>
      <protection locked="0"/>
    </xf>
    <xf numFmtId="169" fontId="5" fillId="0" borderId="20" xfId="4" applyNumberFormat="1" applyFont="1" applyBorder="1" applyAlignment="1">
      <alignment horizontal="right" vertical="center"/>
    </xf>
    <xf numFmtId="169" fontId="11" fillId="0" borderId="9" xfId="7" applyNumberFormat="1" applyFont="1" applyBorder="1" applyAlignment="1" applyProtection="1">
      <alignment horizontal="right" vertical="center" wrapText="1" indent="1"/>
      <protection locked="0"/>
    </xf>
    <xf numFmtId="169" fontId="11" fillId="0" borderId="6" xfId="7" applyNumberFormat="1" applyFont="1" applyBorder="1" applyAlignment="1" applyProtection="1">
      <alignment horizontal="right" vertical="center" wrapText="1" indent="1"/>
      <protection locked="0"/>
    </xf>
    <xf numFmtId="169" fontId="11" fillId="0" borderId="9" xfId="7" applyNumberFormat="1" applyFont="1" applyBorder="1" applyAlignment="1">
      <alignment horizontal="right" vertical="center" wrapText="1" indent="1"/>
    </xf>
    <xf numFmtId="169" fontId="11" fillId="0" borderId="26" xfId="7" applyNumberFormat="1" applyFont="1" applyBorder="1" applyAlignment="1" applyProtection="1">
      <alignment horizontal="right" vertical="center" wrapText="1" indent="1"/>
      <protection locked="0"/>
    </xf>
    <xf numFmtId="169" fontId="9" fillId="0" borderId="9" xfId="7" applyNumberFormat="1" applyFont="1" applyBorder="1" applyAlignment="1" applyProtection="1">
      <alignment horizontal="right" vertical="center" wrapText="1" indent="1"/>
      <protection locked="0"/>
    </xf>
    <xf numFmtId="169" fontId="9" fillId="0" borderId="6" xfId="7" applyNumberFormat="1" applyFont="1" applyBorder="1" applyAlignment="1" applyProtection="1">
      <alignment horizontal="right" vertical="center" wrapText="1" indent="1"/>
      <protection locked="0"/>
    </xf>
    <xf numFmtId="169" fontId="9" fillId="0" borderId="26" xfId="7" applyNumberFormat="1" applyFont="1" applyBorder="1" applyAlignment="1" applyProtection="1">
      <alignment horizontal="right" vertical="center" wrapText="1" indent="1"/>
      <protection locked="0"/>
    </xf>
    <xf numFmtId="169" fontId="7" fillId="0" borderId="3" xfId="7" applyNumberFormat="1" applyFont="1" applyBorder="1" applyAlignment="1" applyProtection="1">
      <alignment horizontal="right" vertical="center" wrapText="1" indent="1"/>
      <protection locked="0"/>
    </xf>
    <xf numFmtId="169" fontId="4" fillId="0" borderId="0" xfId="7" applyNumberFormat="1" applyFont="1" applyAlignment="1">
      <alignment horizontal="right" vertical="center" wrapText="1" indent="1"/>
    </xf>
    <xf numFmtId="169" fontId="11" fillId="0" borderId="30" xfId="7" applyNumberFormat="1" applyFont="1" applyBorder="1" applyAlignment="1" applyProtection="1">
      <alignment horizontal="right" vertical="center" wrapText="1" indent="1"/>
      <protection locked="0"/>
    </xf>
    <xf numFmtId="169" fontId="11" fillId="0" borderId="10" xfId="7" applyNumberFormat="1" applyFont="1" applyBorder="1" applyAlignment="1" applyProtection="1">
      <alignment horizontal="right" vertical="center" wrapText="1" indent="1"/>
      <protection locked="0"/>
    </xf>
    <xf numFmtId="169" fontId="11" fillId="0" borderId="17" xfId="7" applyNumberFormat="1" applyFont="1" applyBorder="1" applyAlignment="1" applyProtection="1">
      <alignment horizontal="right" vertical="center" wrapText="1" indent="1"/>
      <protection locked="0"/>
    </xf>
    <xf numFmtId="169" fontId="11" fillId="0" borderId="58" xfId="7" applyNumberFormat="1" applyFont="1" applyBorder="1" applyAlignment="1" applyProtection="1">
      <alignment horizontal="right" vertical="center" wrapText="1" indent="1"/>
      <protection locked="0"/>
    </xf>
    <xf numFmtId="169" fontId="11" fillId="0" borderId="32" xfId="7" applyNumberFormat="1" applyFont="1" applyBorder="1" applyAlignment="1" applyProtection="1">
      <alignment horizontal="right" vertical="center" wrapText="1" indent="1"/>
      <protection locked="0"/>
    </xf>
    <xf numFmtId="169" fontId="8" fillId="0" borderId="13" xfId="7" applyNumberFormat="1" applyFont="1" applyBorder="1" applyAlignment="1" applyProtection="1">
      <alignment horizontal="right" vertical="center" wrapText="1" indent="1"/>
      <protection locked="0"/>
    </xf>
    <xf numFmtId="169" fontId="10" fillId="0" borderId="0" xfId="7" applyNumberFormat="1" applyAlignment="1">
      <alignment horizontal="right" vertical="center" indent="1"/>
    </xf>
    <xf numFmtId="169" fontId="10" fillId="0" borderId="0" xfId="7" applyNumberFormat="1"/>
    <xf numFmtId="166" fontId="84" fillId="7" borderId="0" xfId="25" applyNumberFormat="1" applyAlignment="1">
      <alignment vertical="center" wrapText="1"/>
    </xf>
    <xf numFmtId="173" fontId="27" fillId="0" borderId="0" xfId="16" applyNumberFormat="1"/>
    <xf numFmtId="166" fontId="14" fillId="0" borderId="20" xfId="7" applyNumberFormat="1" applyFont="1" applyFill="1" applyBorder="1" applyAlignment="1" applyProtection="1">
      <alignment horizontal="left" vertical="center"/>
    </xf>
    <xf numFmtId="166" fontId="4" fillId="0" borderId="0" xfId="7" applyNumberFormat="1" applyFont="1" applyFill="1" applyBorder="1" applyAlignment="1" applyProtection="1">
      <alignment horizontal="center" vertical="center"/>
    </xf>
    <xf numFmtId="166" fontId="14" fillId="0" borderId="20" xfId="7" applyNumberFormat="1" applyFont="1" applyFill="1" applyBorder="1" applyAlignment="1" applyProtection="1">
      <alignment horizontal="left"/>
    </xf>
    <xf numFmtId="0" fontId="17" fillId="0" borderId="0" xfId="7" applyFont="1" applyFill="1" applyAlignment="1" applyProtection="1">
      <alignment horizontal="center"/>
    </xf>
    <xf numFmtId="166" fontId="18" fillId="0" borderId="59" xfId="4" applyNumberFormat="1" applyFont="1" applyFill="1" applyBorder="1" applyAlignment="1" applyProtection="1">
      <alignment horizontal="center" vertical="center" wrapText="1"/>
    </xf>
    <xf numFmtId="166" fontId="18" fillId="0" borderId="64" xfId="4" applyNumberFormat="1" applyFont="1" applyFill="1" applyBorder="1" applyAlignment="1" applyProtection="1">
      <alignment horizontal="center" vertical="center" wrapText="1"/>
    </xf>
    <xf numFmtId="166" fontId="18" fillId="0" borderId="61" xfId="4" applyNumberFormat="1" applyFont="1" applyFill="1" applyBorder="1" applyAlignment="1" applyProtection="1">
      <alignment horizontal="center" vertical="center" wrapText="1"/>
    </xf>
    <xf numFmtId="166" fontId="18" fillId="0" borderId="46" xfId="4" applyNumberFormat="1" applyFont="1" applyFill="1" applyBorder="1" applyAlignment="1" applyProtection="1">
      <alignment horizontal="center" vertical="center" wrapText="1"/>
    </xf>
    <xf numFmtId="166" fontId="4" fillId="0" borderId="0" xfId="4" applyNumberFormat="1" applyFont="1" applyFill="1" applyAlignment="1" applyProtection="1">
      <alignment horizontal="center" vertical="center" wrapText="1"/>
    </xf>
    <xf numFmtId="0" fontId="37" fillId="4" borderId="0" xfId="10" applyFont="1" applyFill="1" applyAlignment="1">
      <alignment horizontal="center" vertical="top" wrapText="1"/>
    </xf>
    <xf numFmtId="0" fontId="27" fillId="0" borderId="0" xfId="10"/>
    <xf numFmtId="166" fontId="14" fillId="0" borderId="20" xfId="7" applyNumberFormat="1" applyFont="1" applyBorder="1" applyAlignment="1">
      <alignment horizontal="left" vertical="center"/>
    </xf>
    <xf numFmtId="166" fontId="14" fillId="0" borderId="20" xfId="7" applyNumberFormat="1" applyFont="1" applyBorder="1" applyAlignment="1">
      <alignment horizontal="left"/>
    </xf>
    <xf numFmtId="0" fontId="17" fillId="0" borderId="0" xfId="7" applyFont="1" applyAlignment="1">
      <alignment horizontal="center"/>
    </xf>
    <xf numFmtId="166" fontId="4" fillId="0" borderId="0" xfId="7" applyNumberFormat="1" applyFont="1" applyAlignment="1">
      <alignment horizontal="center" vertical="center"/>
    </xf>
    <xf numFmtId="166" fontId="18" fillId="0" borderId="59" xfId="4" applyNumberFormat="1" applyFont="1" applyBorder="1" applyAlignment="1">
      <alignment horizontal="center" vertical="center" wrapText="1"/>
    </xf>
    <xf numFmtId="166" fontId="18" fillId="0" borderId="64" xfId="4" applyNumberFormat="1" applyFont="1" applyBorder="1" applyAlignment="1">
      <alignment horizontal="center" vertical="center" wrapText="1"/>
    </xf>
    <xf numFmtId="166" fontId="4" fillId="0" borderId="0" xfId="4" applyNumberFormat="1" applyFont="1" applyAlignment="1">
      <alignment horizontal="center" vertical="center" wrapText="1"/>
    </xf>
    <xf numFmtId="166" fontId="18" fillId="0" borderId="61" xfId="4" applyNumberFormat="1" applyFont="1" applyBorder="1" applyAlignment="1">
      <alignment horizontal="center" vertical="center" wrapText="1"/>
    </xf>
    <xf numFmtId="166" fontId="18" fillId="0" borderId="46" xfId="4" applyNumberFormat="1" applyFont="1" applyBorder="1" applyAlignment="1">
      <alignment horizontal="center" vertical="center" wrapText="1"/>
    </xf>
    <xf numFmtId="0" fontId="54" fillId="0" borderId="0" xfId="16" applyFont="1" applyAlignment="1" applyProtection="1">
      <alignment horizontal="center"/>
      <protection locked="0"/>
    </xf>
    <xf numFmtId="0" fontId="4" fillId="0" borderId="0" xfId="16" applyFont="1" applyAlignment="1">
      <alignment horizontal="center" wrapText="1"/>
    </xf>
    <xf numFmtId="0" fontId="4" fillId="0" borderId="0" xfId="16" applyFont="1" applyAlignment="1">
      <alignment horizontal="center"/>
    </xf>
    <xf numFmtId="0" fontId="4" fillId="0" borderId="15" xfId="16" applyFont="1" applyBorder="1" applyAlignment="1">
      <alignment horizontal="center" vertical="center"/>
    </xf>
    <xf numFmtId="0" fontId="4" fillId="0" borderId="13" xfId="16" applyFont="1" applyBorder="1" applyAlignment="1">
      <alignment horizontal="center" vertical="center"/>
    </xf>
    <xf numFmtId="0" fontId="4" fillId="0" borderId="44" xfId="16" applyFont="1" applyBorder="1" applyAlignment="1">
      <alignment horizontal="center" vertical="center"/>
    </xf>
    <xf numFmtId="0" fontId="41" fillId="0" borderId="0" xfId="4" applyFont="1" applyAlignment="1" applyProtection="1">
      <alignment horizontal="center" vertical="top" wrapText="1"/>
      <protection locked="0"/>
    </xf>
    <xf numFmtId="0" fontId="29" fillId="0" borderId="0" xfId="20" applyAlignment="1">
      <alignment horizontal="left"/>
    </xf>
    <xf numFmtId="0" fontId="23" fillId="0" borderId="0" xfId="20" applyFont="1" applyAlignment="1">
      <alignment horizontal="center" vertical="center" wrapText="1"/>
    </xf>
    <xf numFmtId="0" fontId="23" fillId="0" borderId="0" xfId="20" applyFont="1" applyAlignment="1">
      <alignment horizontal="center" vertical="center"/>
    </xf>
    <xf numFmtId="0" fontId="67" fillId="0" borderId="21" xfId="20" applyFont="1" applyBorder="1" applyAlignment="1">
      <alignment horizontal="center" vertical="center" wrapText="1"/>
    </xf>
    <xf numFmtId="0" fontId="67" fillId="0" borderId="18" xfId="20" applyFont="1" applyBorder="1" applyAlignment="1">
      <alignment horizontal="center" vertical="center" wrapText="1"/>
    </xf>
    <xf numFmtId="0" fontId="67" fillId="0" borderId="8" xfId="20" applyFont="1" applyBorder="1" applyAlignment="1">
      <alignment horizontal="center" vertical="center" wrapText="1"/>
    </xf>
    <xf numFmtId="0" fontId="50" fillId="0" borderId="22" xfId="21" applyFont="1" applyBorder="1" applyAlignment="1">
      <alignment horizontal="center" vertical="center" textRotation="90"/>
    </xf>
    <xf numFmtId="0" fontId="50" fillId="0" borderId="19" xfId="21" applyFont="1" applyBorder="1" applyAlignment="1">
      <alignment horizontal="center" vertical="center" textRotation="90"/>
    </xf>
    <xf numFmtId="0" fontId="50" fillId="0" borderId="7" xfId="21" applyFont="1" applyBorder="1" applyAlignment="1">
      <alignment horizontal="center" vertical="center" textRotation="90"/>
    </xf>
    <xf numFmtId="0" fontId="66" fillId="0" borderId="29" xfId="20" applyFont="1" applyBorder="1" applyAlignment="1">
      <alignment horizontal="center" vertical="center" wrapText="1"/>
    </xf>
    <xf numFmtId="0" fontId="66" fillId="0" borderId="5" xfId="20" applyFont="1" applyBorder="1" applyAlignment="1">
      <alignment horizontal="center" vertical="center" wrapText="1"/>
    </xf>
    <xf numFmtId="0" fontId="66" fillId="0" borderId="5" xfId="20" applyFont="1" applyBorder="1" applyAlignment="1">
      <alignment horizontal="center" wrapText="1"/>
    </xf>
    <xf numFmtId="0" fontId="29" fillId="0" borderId="0" xfId="20" applyAlignment="1">
      <alignment horizontal="center"/>
    </xf>
    <xf numFmtId="0" fontId="19" fillId="0" borderId="0" xfId="21" applyFont="1" applyAlignment="1">
      <alignment horizontal="center" vertical="center" wrapText="1"/>
    </xf>
    <xf numFmtId="0" fontId="17" fillId="0" borderId="0" xfId="21" applyFont="1" applyAlignment="1">
      <alignment horizontal="center" vertical="center" wrapText="1"/>
    </xf>
    <xf numFmtId="0" fontId="17" fillId="0" borderId="28" xfId="21" applyFont="1" applyBorder="1" applyAlignment="1">
      <alignment horizontal="center" vertical="center" wrapText="1"/>
    </xf>
    <xf numFmtId="0" fontId="17" fillId="0" borderId="4" xfId="21" applyFont="1" applyBorder="1" applyAlignment="1">
      <alignment horizontal="center" vertical="center" wrapText="1"/>
    </xf>
    <xf numFmtId="0" fontId="50" fillId="0" borderId="29" xfId="21" applyFont="1" applyBorder="1" applyAlignment="1">
      <alignment horizontal="center" vertical="center" textRotation="90"/>
    </xf>
    <xf numFmtId="0" fontId="50" fillId="0" borderId="5" xfId="21" applyFont="1" applyBorder="1" applyAlignment="1">
      <alignment horizontal="center" vertical="center" textRotation="90"/>
    </xf>
    <xf numFmtId="0" fontId="5" fillId="0" borderId="30" xfId="21" applyFont="1" applyBorder="1" applyAlignment="1">
      <alignment horizontal="center" vertical="center" wrapText="1"/>
    </xf>
    <xf numFmtId="0" fontId="5" fillId="0" borderId="6" xfId="21" applyFont="1" applyBorder="1" applyAlignment="1">
      <alignment horizontal="center" vertical="center"/>
    </xf>
    <xf numFmtId="0" fontId="13" fillId="0" borderId="15" xfId="20" applyFont="1" applyBorder="1" applyAlignment="1">
      <alignment horizontal="left"/>
    </xf>
    <xf numFmtId="0" fontId="13" fillId="0" borderId="14" xfId="20" applyFont="1" applyBorder="1" applyAlignment="1">
      <alignment horizontal="left"/>
    </xf>
    <xf numFmtId="3" fontId="29" fillId="0" borderId="0" xfId="20" applyNumberFormat="1" applyAlignment="1">
      <alignment horizontal="center"/>
    </xf>
    <xf numFmtId="166" fontId="3" fillId="0" borderId="15" xfId="4" applyNumberFormat="1" applyFont="1" applyBorder="1" applyAlignment="1">
      <alignment horizontal="left" vertical="center" wrapText="1" indent="2"/>
    </xf>
    <xf numFmtId="166" fontId="3" fillId="0" borderId="13" xfId="4" applyNumberFormat="1" applyFont="1" applyBorder="1" applyAlignment="1">
      <alignment horizontal="left" vertical="center" wrapText="1" indent="2"/>
    </xf>
    <xf numFmtId="166" fontId="17" fillId="0" borderId="0" xfId="4" applyNumberFormat="1" applyFont="1" applyAlignment="1">
      <alignment horizontal="center" vertical="center" wrapText="1"/>
    </xf>
    <xf numFmtId="166" fontId="3" fillId="0" borderId="59" xfId="4" applyNumberFormat="1" applyFont="1" applyBorder="1" applyAlignment="1">
      <alignment horizontal="center" vertical="center" wrapText="1"/>
    </xf>
    <xf numFmtId="166" fontId="3" fillId="0" borderId="64" xfId="4" applyNumberFormat="1" applyFont="1" applyBorder="1" applyAlignment="1">
      <alignment horizontal="center" vertical="center" wrapText="1"/>
    </xf>
    <xf numFmtId="166" fontId="3" fillId="0" borderId="59" xfId="4" applyNumberFormat="1" applyFont="1" applyBorder="1" applyAlignment="1">
      <alignment horizontal="center" vertical="center"/>
    </xf>
    <xf numFmtId="166" fontId="3" fillId="0" borderId="64" xfId="4" applyNumberFormat="1" applyFont="1" applyBorder="1" applyAlignment="1">
      <alignment horizontal="center" vertical="center"/>
    </xf>
    <xf numFmtId="166" fontId="3" fillId="0" borderId="22" xfId="0" applyNumberFormat="1" applyFont="1" applyBorder="1" applyAlignment="1">
      <alignment horizontal="center" vertical="center" wrapText="1"/>
    </xf>
    <xf numFmtId="166" fontId="3" fillId="0" borderId="11" xfId="0" applyNumberFormat="1" applyFont="1" applyBorder="1" applyAlignment="1">
      <alignment horizontal="center" vertical="center" wrapText="1"/>
    </xf>
    <xf numFmtId="166" fontId="3" fillId="0" borderId="42" xfId="0" applyNumberFormat="1" applyFont="1" applyBorder="1" applyAlignment="1">
      <alignment horizontal="center" vertical="center" wrapText="1"/>
    </xf>
    <xf numFmtId="166" fontId="3" fillId="0" borderId="43" xfId="0" applyNumberFormat="1" applyFont="1" applyBorder="1" applyAlignment="1">
      <alignment horizontal="center" vertical="center" wrapText="1"/>
    </xf>
    <xf numFmtId="166" fontId="3" fillId="0" borderId="72" xfId="0" applyNumberFormat="1" applyFont="1" applyBorder="1" applyAlignment="1">
      <alignment horizontal="center" vertical="center"/>
    </xf>
    <xf numFmtId="166" fontId="3" fillId="0" borderId="71" xfId="0" applyNumberFormat="1" applyFont="1" applyBorder="1" applyAlignment="1">
      <alignment horizontal="center" vertical="center"/>
    </xf>
    <xf numFmtId="166" fontId="3" fillId="0" borderId="69" xfId="0" applyNumberFormat="1" applyFont="1" applyBorder="1" applyAlignment="1">
      <alignment horizontal="center" vertical="center"/>
    </xf>
    <xf numFmtId="166" fontId="3" fillId="0" borderId="59" xfId="0" applyNumberFormat="1" applyFont="1" applyBorder="1" applyAlignment="1">
      <alignment horizontal="center" vertical="center" wrapText="1"/>
    </xf>
    <xf numFmtId="166" fontId="3" fillId="0" borderId="64" xfId="0" applyNumberFormat="1" applyFont="1" applyBorder="1" applyAlignment="1">
      <alignment horizontal="center" vertical="center" wrapText="1"/>
    </xf>
    <xf numFmtId="0" fontId="3" fillId="0" borderId="45" xfId="4" applyFont="1" applyBorder="1" applyAlignment="1">
      <alignment horizontal="left" vertical="center" wrapText="1"/>
    </xf>
    <xf numFmtId="0" fontId="3" fillId="0" borderId="40" xfId="4" applyFont="1" applyBorder="1" applyAlignment="1">
      <alignment horizontal="left" vertical="center" wrapText="1"/>
    </xf>
    <xf numFmtId="0" fontId="3" fillId="0" borderId="41" xfId="4" applyFont="1" applyBorder="1" applyAlignment="1">
      <alignment horizontal="left" vertical="center" wrapText="1"/>
    </xf>
    <xf numFmtId="0" fontId="8" fillId="0" borderId="15" xfId="4" applyFont="1" applyBorder="1" applyAlignment="1">
      <alignment horizontal="left" vertical="center"/>
    </xf>
    <xf numFmtId="0" fontId="8" fillId="0" borderId="14" xfId="4" applyFont="1" applyBorder="1" applyAlignment="1">
      <alignment horizontal="left" vertical="center"/>
    </xf>
    <xf numFmtId="0" fontId="19" fillId="0" borderId="15" xfId="4" applyFont="1" applyBorder="1" applyAlignment="1">
      <alignment horizontal="left" vertical="center"/>
    </xf>
    <xf numFmtId="0" fontId="19" fillId="0" borderId="14" xfId="4" applyFont="1" applyBorder="1" applyAlignment="1">
      <alignment horizontal="left" vertical="center"/>
    </xf>
    <xf numFmtId="0" fontId="17" fillId="0" borderId="0" xfId="4" applyFont="1" applyAlignment="1">
      <alignment horizontal="center" vertical="center" wrapText="1"/>
    </xf>
    <xf numFmtId="0" fontId="17" fillId="0" borderId="0" xfId="4" applyFont="1" applyAlignment="1">
      <alignment horizontal="center" vertical="center"/>
    </xf>
    <xf numFmtId="0" fontId="48" fillId="0" borderId="20" xfId="4" applyFont="1" applyBorder="1" applyAlignment="1">
      <alignment horizontal="right"/>
    </xf>
    <xf numFmtId="0" fontId="3" fillId="0" borderId="45" xfId="4" applyFont="1" applyBorder="1" applyAlignment="1">
      <alignment horizontal="center" vertical="center" wrapText="1"/>
    </xf>
    <xf numFmtId="0" fontId="3" fillId="0" borderId="51" xfId="4" applyFont="1" applyBorder="1" applyAlignment="1">
      <alignment horizontal="center" vertical="center" wrapText="1"/>
    </xf>
    <xf numFmtId="0" fontId="3" fillId="0" borderId="22" xfId="4" applyFont="1" applyBorder="1" applyAlignment="1">
      <alignment horizontal="center" vertical="center" wrapText="1"/>
    </xf>
    <xf numFmtId="0" fontId="3" fillId="0" borderId="11" xfId="4" applyFont="1" applyBorder="1" applyAlignment="1">
      <alignment horizontal="center" vertical="center" wrapText="1"/>
    </xf>
    <xf numFmtId="0" fontId="3" fillId="0" borderId="40" xfId="4" applyFont="1" applyBorder="1" applyAlignment="1">
      <alignment horizontal="center" vertical="center" wrapText="1"/>
    </xf>
    <xf numFmtId="0" fontId="3" fillId="0" borderId="20" xfId="4" applyFont="1" applyBorder="1" applyAlignment="1">
      <alignment horizontal="center" vertical="center" wrapText="1"/>
    </xf>
    <xf numFmtId="0" fontId="18" fillId="0" borderId="16" xfId="4" applyFont="1" applyBorder="1" applyAlignment="1">
      <alignment horizontal="center"/>
    </xf>
    <xf numFmtId="0" fontId="18" fillId="0" borderId="44" xfId="4" applyFont="1" applyBorder="1" applyAlignment="1">
      <alignment horizontal="center"/>
    </xf>
    <xf numFmtId="0" fontId="3" fillId="0" borderId="23" xfId="4" applyFont="1" applyBorder="1" applyAlignment="1">
      <alignment horizontal="center" vertical="center" wrapText="1"/>
    </xf>
    <xf numFmtId="0" fontId="3" fillId="0" borderId="50" xfId="4" applyFont="1" applyBorder="1" applyAlignment="1">
      <alignment horizontal="center" vertical="center" wrapText="1"/>
    </xf>
    <xf numFmtId="0" fontId="76" fillId="0" borderId="0" xfId="4" applyFont="1" applyAlignment="1" applyProtection="1">
      <alignment horizontal="center" vertical="center" wrapText="1"/>
      <protection locked="0"/>
    </xf>
    <xf numFmtId="0" fontId="77" fillId="0" borderId="1" xfId="4" applyFont="1" applyBorder="1" applyAlignment="1">
      <alignment wrapText="1"/>
    </xf>
    <xf numFmtId="0" fontId="77" fillId="0" borderId="2" xfId="4" applyFont="1" applyBorder="1" applyAlignment="1">
      <alignment wrapText="1"/>
    </xf>
    <xf numFmtId="0" fontId="23" fillId="0" borderId="0" xfId="4" applyFont="1" applyAlignment="1">
      <alignment horizontal="center" wrapText="1"/>
    </xf>
    <xf numFmtId="0" fontId="9" fillId="0" borderId="40" xfId="4" applyFont="1" applyBorder="1" applyAlignment="1">
      <alignment horizontal="justify" vertical="center" wrapText="1"/>
    </xf>
    <xf numFmtId="172" fontId="4" fillId="0" borderId="0" xfId="4" applyNumberFormat="1" applyFont="1" applyAlignment="1">
      <alignment horizontal="center" vertical="center" wrapText="1"/>
    </xf>
    <xf numFmtId="166" fontId="5" fillId="0" borderId="20" xfId="4" applyNumberFormat="1" applyFont="1" applyBorder="1" applyAlignment="1">
      <alignment horizontal="right" vertical="center"/>
    </xf>
    <xf numFmtId="166" fontId="19" fillId="0" borderId="15" xfId="4" applyNumberFormat="1" applyFont="1" applyBorder="1" applyAlignment="1">
      <alignment horizontal="center" vertical="center" wrapText="1"/>
    </xf>
    <xf numFmtId="166" fontId="19" fillId="0" borderId="44" xfId="4" applyNumberFormat="1" applyFont="1" applyBorder="1" applyAlignment="1">
      <alignment horizontal="center" vertical="center" wrapText="1"/>
    </xf>
    <xf numFmtId="166" fontId="1" fillId="0" borderId="70" xfId="4" applyNumberFormat="1" applyBorder="1" applyAlignment="1" applyProtection="1">
      <alignment horizontal="left" vertical="center" wrapText="1"/>
      <protection locked="0"/>
    </xf>
    <xf numFmtId="166" fontId="1" fillId="0" borderId="71" xfId="4" applyNumberFormat="1" applyBorder="1" applyAlignment="1" applyProtection="1">
      <alignment horizontal="left" vertical="center" wrapText="1"/>
      <protection locked="0"/>
    </xf>
    <xf numFmtId="166" fontId="1" fillId="0" borderId="76" xfId="4" applyNumberFormat="1" applyBorder="1" applyAlignment="1" applyProtection="1">
      <alignment horizontal="left" vertical="center" wrapText="1"/>
      <protection locked="0"/>
    </xf>
    <xf numFmtId="166" fontId="1" fillId="0" borderId="78" xfId="4" applyNumberFormat="1" applyBorder="1" applyAlignment="1" applyProtection="1">
      <alignment horizontal="left" vertical="center" wrapText="1"/>
      <protection locked="0"/>
    </xf>
    <xf numFmtId="166" fontId="19" fillId="0" borderId="15" xfId="4" applyNumberFormat="1" applyFont="1" applyBorder="1" applyAlignment="1">
      <alignment horizontal="left" vertical="center" wrapText="1" indent="2"/>
    </xf>
    <xf numFmtId="166" fontId="19" fillId="0" borderId="44" xfId="4" applyNumberFormat="1" applyFont="1" applyBorder="1" applyAlignment="1">
      <alignment horizontal="left" vertical="center" wrapText="1" indent="2"/>
    </xf>
    <xf numFmtId="166" fontId="3" fillId="0" borderId="33" xfId="4" applyNumberFormat="1" applyFont="1" applyBorder="1" applyAlignment="1">
      <alignment horizontal="center" vertical="center" wrapText="1"/>
    </xf>
    <xf numFmtId="166" fontId="7" fillId="0" borderId="33" xfId="4" applyNumberFormat="1" applyFont="1" applyBorder="1" applyAlignment="1">
      <alignment horizontal="center" vertical="center" wrapText="1"/>
    </xf>
    <xf numFmtId="166" fontId="7" fillId="0" borderId="33" xfId="4" applyNumberFormat="1" applyFont="1" applyBorder="1" applyAlignment="1">
      <alignment horizontal="center" vertical="center"/>
    </xf>
    <xf numFmtId="172" fontId="68" fillId="0" borderId="40" xfId="4" applyNumberFormat="1" applyFont="1" applyBorder="1" applyAlignment="1">
      <alignment horizontal="left" vertical="center" wrapText="1"/>
    </xf>
    <xf numFmtId="166" fontId="17" fillId="0" borderId="0" xfId="4" applyNumberFormat="1" applyFont="1" applyAlignment="1">
      <alignment horizontal="left" vertical="center" wrapText="1"/>
    </xf>
    <xf numFmtId="166" fontId="1" fillId="0" borderId="0" xfId="4" applyNumberFormat="1" applyAlignment="1" applyProtection="1">
      <alignment horizontal="left" vertical="center" wrapText="1"/>
      <protection locked="0"/>
    </xf>
    <xf numFmtId="166" fontId="3" fillId="0" borderId="45" xfId="4" applyNumberFormat="1" applyFont="1" applyBorder="1" applyAlignment="1">
      <alignment horizontal="center" vertical="center"/>
    </xf>
    <xf numFmtId="166" fontId="3" fillId="0" borderId="36" xfId="4" applyNumberFormat="1" applyFont="1" applyBorder="1" applyAlignment="1">
      <alignment horizontal="center" vertical="center"/>
    </xf>
    <xf numFmtId="166" fontId="3" fillId="0" borderId="51" xfId="4" applyNumberFormat="1" applyFont="1" applyBorder="1" applyAlignment="1">
      <alignment horizontal="center" vertical="center"/>
    </xf>
    <xf numFmtId="166" fontId="18" fillId="0" borderId="33" xfId="4" applyNumberFormat="1" applyFont="1" applyBorder="1" applyAlignment="1">
      <alignment horizontal="center" vertical="center" wrapText="1"/>
    </xf>
    <xf numFmtId="166" fontId="3" fillId="0" borderId="38" xfId="4" applyNumberFormat="1" applyFont="1" applyBorder="1" applyAlignment="1">
      <alignment horizontal="center" vertical="center" wrapText="1"/>
    </xf>
    <xf numFmtId="0" fontId="39" fillId="0" borderId="21" xfId="24" applyFont="1" applyBorder="1" applyAlignment="1">
      <alignment horizontal="center"/>
    </xf>
    <xf numFmtId="0" fontId="39" fillId="0" borderId="8" xfId="24" applyFont="1" applyBorder="1" applyAlignment="1">
      <alignment horizontal="center"/>
    </xf>
    <xf numFmtId="0" fontId="39" fillId="0" borderId="72" xfId="24" applyFont="1" applyBorder="1" applyAlignment="1">
      <alignment horizontal="center"/>
    </xf>
    <xf numFmtId="0" fontId="39" fillId="0" borderId="69" xfId="24" applyFont="1" applyBorder="1" applyAlignment="1">
      <alignment horizontal="center"/>
    </xf>
    <xf numFmtId="0" fontId="4" fillId="3" borderId="45" xfId="6" applyFont="1" applyFill="1" applyBorder="1" applyAlignment="1">
      <alignment horizontal="center"/>
    </xf>
    <xf numFmtId="0" fontId="4" fillId="3" borderId="40" xfId="6" applyFont="1" applyFill="1" applyBorder="1" applyAlignment="1">
      <alignment horizontal="center"/>
    </xf>
    <xf numFmtId="0" fontId="4" fillId="3" borderId="41" xfId="6" applyFont="1" applyFill="1" applyBorder="1" applyAlignment="1">
      <alignment horizontal="center"/>
    </xf>
    <xf numFmtId="0" fontId="4" fillId="3" borderId="36" xfId="6" applyFont="1" applyFill="1" applyBorder="1" applyAlignment="1">
      <alignment horizontal="center"/>
    </xf>
    <xf numFmtId="0" fontId="4" fillId="3" borderId="0" xfId="6" applyFont="1" applyFill="1" applyBorder="1" applyAlignment="1">
      <alignment horizontal="center"/>
    </xf>
    <xf numFmtId="0" fontId="4" fillId="3" borderId="58" xfId="6" applyFont="1" applyFill="1" applyBorder="1" applyAlignment="1">
      <alignment horizontal="center"/>
    </xf>
    <xf numFmtId="0" fontId="4" fillId="3" borderId="51" xfId="6" applyFont="1" applyFill="1" applyBorder="1" applyAlignment="1">
      <alignment horizontal="center"/>
    </xf>
    <xf numFmtId="0" fontId="4" fillId="3" borderId="20" xfId="6" applyFont="1" applyFill="1" applyBorder="1" applyAlignment="1">
      <alignment horizontal="center"/>
    </xf>
    <xf numFmtId="0" fontId="4" fillId="3" borderId="62" xfId="6" applyFont="1" applyFill="1" applyBorder="1" applyAlignment="1">
      <alignment horizontal="center"/>
    </xf>
    <xf numFmtId="167" fontId="4" fillId="2" borderId="23" xfId="2" applyNumberFormat="1" applyFont="1" applyFill="1" applyBorder="1" applyAlignment="1">
      <alignment horizontal="center" vertical="center" wrapText="1"/>
    </xf>
    <xf numFmtId="167" fontId="4" fillId="2" borderId="10" xfId="2" applyNumberFormat="1" applyFont="1" applyFill="1" applyBorder="1" applyAlignment="1">
      <alignment horizontal="center" vertical="center" wrapText="1"/>
    </xf>
    <xf numFmtId="167" fontId="2" fillId="0" borderId="50" xfId="2" applyNumberFormat="1" applyFont="1" applyBorder="1" applyAlignment="1">
      <alignment horizontal="center" vertical="center" wrapText="1"/>
    </xf>
    <xf numFmtId="0" fontId="4" fillId="0" borderId="15" xfId="6" applyFont="1" applyBorder="1" applyAlignment="1">
      <alignment horizontal="center" vertical="top" wrapText="1"/>
    </xf>
    <xf numFmtId="0" fontId="4" fillId="0" borderId="44" xfId="6" applyFont="1" applyBorder="1" applyAlignment="1">
      <alignment horizontal="center" vertical="top" wrapText="1"/>
    </xf>
    <xf numFmtId="0" fontId="4" fillId="0" borderId="14" xfId="6" applyFont="1" applyBorder="1" applyAlignment="1">
      <alignment horizontal="center" vertical="top" wrapText="1"/>
    </xf>
    <xf numFmtId="0" fontId="28" fillId="0" borderId="0" xfId="6" applyFont="1" applyAlignment="1">
      <alignment horizontal="left" vertical="center"/>
    </xf>
    <xf numFmtId="0" fontId="2" fillId="0" borderId="0" xfId="6" applyFont="1" applyAlignment="1">
      <alignment horizontal="left" vertical="center"/>
    </xf>
    <xf numFmtId="0" fontId="4" fillId="2" borderId="21" xfId="6" applyFont="1" applyFill="1" applyBorder="1" applyAlignment="1">
      <alignment horizontal="center" vertical="top" wrapText="1"/>
    </xf>
    <xf numFmtId="0" fontId="2" fillId="0" borderId="18" xfId="6" applyFont="1" applyBorder="1" applyAlignment="1">
      <alignment horizontal="center" vertical="top" wrapText="1"/>
    </xf>
    <xf numFmtId="0" fontId="2" fillId="0" borderId="27" xfId="6" applyFont="1" applyBorder="1" applyAlignment="1">
      <alignment horizontal="center" vertical="top" wrapText="1"/>
    </xf>
    <xf numFmtId="0" fontId="4" fillId="2" borderId="22" xfId="6" applyFont="1" applyFill="1" applyBorder="1" applyAlignment="1">
      <alignment horizontal="center" vertical="top" wrapText="1"/>
    </xf>
    <xf numFmtId="0" fontId="4" fillId="2" borderId="19" xfId="6" applyFont="1" applyFill="1" applyBorder="1" applyAlignment="1">
      <alignment horizontal="center" vertical="top" wrapText="1"/>
    </xf>
    <xf numFmtId="0" fontId="2" fillId="0" borderId="11" xfId="6" applyFont="1" applyBorder="1" applyAlignment="1">
      <alignment horizontal="center" vertical="top" wrapText="1"/>
    </xf>
    <xf numFmtId="0" fontId="2" fillId="0" borderId="19" xfId="6" applyFont="1" applyBorder="1" applyAlignment="1">
      <alignment vertical="top" wrapText="1"/>
    </xf>
    <xf numFmtId="0" fontId="2" fillId="0" borderId="11" xfId="6" applyFont="1" applyBorder="1" applyAlignment="1">
      <alignment vertical="top" wrapText="1"/>
    </xf>
    <xf numFmtId="0" fontId="2" fillId="0" borderId="43" xfId="6" applyFont="1" applyBorder="1" applyAlignment="1">
      <alignment vertical="top" wrapText="1"/>
    </xf>
    <xf numFmtId="0" fontId="4" fillId="2" borderId="11" xfId="6" applyFont="1" applyFill="1" applyBorder="1" applyAlignment="1">
      <alignment horizontal="center" vertical="top" wrapText="1"/>
    </xf>
  </cellXfs>
  <cellStyles count="26">
    <cellStyle name="Ezres" xfId="11" builtinId="3"/>
    <cellStyle name="Ezres 2" xfId="1"/>
    <cellStyle name="Ezres 2 2" xfId="17"/>
    <cellStyle name="Ezres 3" xfId="2"/>
    <cellStyle name="Ezres 4" xfId="3"/>
    <cellStyle name="Ezres 5" xfId="12"/>
    <cellStyle name="Ezres 5 2" xfId="22"/>
    <cellStyle name="Ezres 6" xfId="13"/>
    <cellStyle name="Hiperhivatkozás" xfId="8"/>
    <cellStyle name="Jó" xfId="25" builtinId="26"/>
    <cellStyle name="Már látott hiperhivatkozás" xfId="9"/>
    <cellStyle name="Normál" xfId="0" builtinId="0"/>
    <cellStyle name="Normál 2" xfId="4"/>
    <cellStyle name="Normál 2 2" xfId="14"/>
    <cellStyle name="Normál 3" xfId="5"/>
    <cellStyle name="Normál 3 2" xfId="18"/>
    <cellStyle name="Normál 3_SZÖT Zárszámadás 2014." xfId="15"/>
    <cellStyle name="Normál 4" xfId="10"/>
    <cellStyle name="Normál 5" xfId="19"/>
    <cellStyle name="Normál_010. sz.melléklet2007" xfId="6"/>
    <cellStyle name="Normál_év végi létsz" xfId="24"/>
    <cellStyle name="Normál_KVRENMUNKA" xfId="7"/>
    <cellStyle name="Normál_minta" xfId="16"/>
    <cellStyle name="Normál_VAGYONK" xfId="21"/>
    <cellStyle name="Normál_VAGYONKIM" xfId="20"/>
    <cellStyle name="Százalék 2" xfId="23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rike/AppData/Local/Microsoft/Windows/Temporary%20Internet%20Files/Content.Outlook/847S03MC/f&#337;t&#225;bl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SkyDrive\Dokumentumok\Munkahelyi%20dokumentumok\Analitika,%20NYOMTATV&#193;NY\ERVIK%20CD\2017\szabaly\ZARSZ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SkyDrive\Dokumentumok\Munkahelyi%20dokumentumok\Analitika,%20NYOMTATV&#193;NY\ERVIK%20CD\2017\szabaly\ZARSZAMREN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PMINFO."/>
      <sheetName val="2.PMINFO"/>
      <sheetName val="01"/>
      <sheetName val="02"/>
      <sheetName val="03"/>
      <sheetName val="04"/>
      <sheetName val="16A.m (2)"/>
      <sheetName val="16B.m (2)"/>
    </sheetNames>
    <sheetDataSet>
      <sheetData sheetId="0" refreshError="1"/>
      <sheetData sheetId="1" refreshError="1"/>
      <sheetData sheetId="2">
        <row r="23">
          <cell r="C23">
            <v>697083000</v>
          </cell>
          <cell r="D23">
            <v>770344670</v>
          </cell>
          <cell r="E23">
            <v>746786657</v>
          </cell>
        </row>
        <row r="24">
          <cell r="C24">
            <v>140350000</v>
          </cell>
          <cell r="D24">
            <v>147915372</v>
          </cell>
          <cell r="E24">
            <v>140992019</v>
          </cell>
        </row>
        <row r="63">
          <cell r="C63">
            <v>651608077</v>
          </cell>
          <cell r="D63">
            <v>735805049</v>
          </cell>
          <cell r="E63">
            <v>656609656</v>
          </cell>
        </row>
        <row r="122">
          <cell r="C122">
            <v>19412000</v>
          </cell>
          <cell r="D122">
            <v>16252900</v>
          </cell>
          <cell r="E122">
            <v>12509370</v>
          </cell>
        </row>
        <row r="191">
          <cell r="C191">
            <v>126447928</v>
          </cell>
          <cell r="D191">
            <v>425547243</v>
          </cell>
          <cell r="E191">
            <v>0</v>
          </cell>
        </row>
        <row r="192">
          <cell r="C192">
            <v>498485004</v>
          </cell>
          <cell r="D192">
            <v>862284908</v>
          </cell>
          <cell r="E192">
            <v>408647079</v>
          </cell>
        </row>
        <row r="201">
          <cell r="C201">
            <v>2311807088</v>
          </cell>
          <cell r="D201">
            <v>2428832134</v>
          </cell>
          <cell r="E201">
            <v>1205640129</v>
          </cell>
        </row>
        <row r="206">
          <cell r="C206">
            <v>263654693</v>
          </cell>
          <cell r="D206">
            <v>1814932300</v>
          </cell>
          <cell r="E206">
            <v>285726346</v>
          </cell>
        </row>
        <row r="268">
          <cell r="C268">
            <v>600000</v>
          </cell>
          <cell r="D268">
            <v>71742280</v>
          </cell>
          <cell r="E268">
            <v>71742280</v>
          </cell>
        </row>
      </sheetData>
      <sheetData sheetId="3">
        <row r="4">
          <cell r="C4">
            <v>247082176</v>
          </cell>
          <cell r="D4">
            <v>255903958</v>
          </cell>
          <cell r="E4">
            <v>255903958</v>
          </cell>
        </row>
        <row r="5">
          <cell r="C5">
            <v>297972383</v>
          </cell>
          <cell r="D5">
            <v>305754761</v>
          </cell>
          <cell r="E5">
            <v>305754761</v>
          </cell>
        </row>
        <row r="6">
          <cell r="C6">
            <v>285609938</v>
          </cell>
          <cell r="D6">
            <v>336295242</v>
          </cell>
          <cell r="E6">
            <v>336295242</v>
          </cell>
        </row>
        <row r="7">
          <cell r="C7">
            <v>18992570</v>
          </cell>
          <cell r="D7">
            <v>26531568</v>
          </cell>
          <cell r="E7">
            <v>26531568</v>
          </cell>
        </row>
        <row r="8">
          <cell r="C8">
            <v>0</v>
          </cell>
          <cell r="D8">
            <v>41567772</v>
          </cell>
          <cell r="E8">
            <v>41567772</v>
          </cell>
        </row>
        <row r="9">
          <cell r="C9">
            <v>0</v>
          </cell>
          <cell r="D9">
            <v>731600</v>
          </cell>
          <cell r="E9">
            <v>731600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24">
          <cell r="C24">
            <v>0</v>
          </cell>
          <cell r="D24">
            <v>14668132</v>
          </cell>
          <cell r="E24">
            <v>14668132</v>
          </cell>
        </row>
        <row r="35">
          <cell r="C35">
            <v>79276000</v>
          </cell>
          <cell r="D35">
            <v>180108983</v>
          </cell>
          <cell r="E35">
            <v>157941153</v>
          </cell>
        </row>
        <row r="47">
          <cell r="C47">
            <v>0</v>
          </cell>
          <cell r="D47">
            <v>30556000</v>
          </cell>
          <cell r="E47">
            <v>30556000</v>
          </cell>
        </row>
        <row r="48">
          <cell r="C48">
            <v>0</v>
          </cell>
          <cell r="D48">
            <v>0</v>
          </cell>
          <cell r="E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71">
          <cell r="C71">
            <v>1235449693</v>
          </cell>
          <cell r="D71">
            <v>3175929693</v>
          </cell>
          <cell r="E71">
            <v>1379495439</v>
          </cell>
        </row>
        <row r="83">
          <cell r="C83">
            <v>0</v>
          </cell>
          <cell r="D83">
            <v>0</v>
          </cell>
          <cell r="E83">
            <v>82335</v>
          </cell>
        </row>
        <row r="111">
          <cell r="C111">
            <v>57000000</v>
          </cell>
          <cell r="D111">
            <v>57000000</v>
          </cell>
          <cell r="E111">
            <v>57090873</v>
          </cell>
        </row>
        <row r="118">
          <cell r="C118">
            <v>580500000</v>
          </cell>
          <cell r="D118">
            <v>580500000</v>
          </cell>
          <cell r="E118">
            <v>587300703</v>
          </cell>
        </row>
        <row r="141">
          <cell r="C141">
            <v>0</v>
          </cell>
          <cell r="D141">
            <v>0</v>
          </cell>
          <cell r="E141">
            <v>0</v>
          </cell>
        </row>
        <row r="145">
          <cell r="C145">
            <v>49500000</v>
          </cell>
          <cell r="D145">
            <v>49500000</v>
          </cell>
          <cell r="E145">
            <v>54639913</v>
          </cell>
        </row>
        <row r="150">
          <cell r="C150">
            <v>850000</v>
          </cell>
          <cell r="D150">
            <v>850000</v>
          </cell>
          <cell r="E150">
            <v>762800</v>
          </cell>
        </row>
        <row r="168">
          <cell r="C168">
            <v>1000000</v>
          </cell>
          <cell r="D168">
            <v>1000000</v>
          </cell>
          <cell r="E168">
            <v>1841396</v>
          </cell>
        </row>
        <row r="188">
          <cell r="C188">
            <v>369000</v>
          </cell>
          <cell r="D188">
            <v>369000</v>
          </cell>
          <cell r="E188">
            <v>346689</v>
          </cell>
        </row>
        <row r="189">
          <cell r="C189">
            <v>93493000</v>
          </cell>
          <cell r="D189">
            <v>96048100</v>
          </cell>
          <cell r="E189">
            <v>102859952</v>
          </cell>
        </row>
        <row r="192">
          <cell r="C192">
            <v>4337400</v>
          </cell>
          <cell r="D192">
            <v>8136000</v>
          </cell>
          <cell r="E192">
            <v>7391118</v>
          </cell>
        </row>
        <row r="194">
          <cell r="C194">
            <v>54000000</v>
          </cell>
          <cell r="D194">
            <v>56681800</v>
          </cell>
          <cell r="E194">
            <v>60446540</v>
          </cell>
        </row>
        <row r="201">
          <cell r="C201">
            <v>36328000</v>
          </cell>
          <cell r="D201">
            <v>35961000</v>
          </cell>
          <cell r="E201">
            <v>35270177</v>
          </cell>
        </row>
        <row r="202">
          <cell r="C202">
            <v>26995600</v>
          </cell>
          <cell r="D202">
            <v>28176300</v>
          </cell>
          <cell r="E202">
            <v>33058958</v>
          </cell>
        </row>
        <row r="203">
          <cell r="C203">
            <v>7123000</v>
          </cell>
          <cell r="D203">
            <v>7123000</v>
          </cell>
          <cell r="E203">
            <v>7170000</v>
          </cell>
        </row>
        <row r="207">
          <cell r="C207">
            <v>4000</v>
          </cell>
          <cell r="D207">
            <v>4002</v>
          </cell>
          <cell r="E207">
            <v>1440</v>
          </cell>
        </row>
        <row r="218">
          <cell r="C218">
            <v>2000000</v>
          </cell>
          <cell r="D218">
            <v>0</v>
          </cell>
          <cell r="E218">
            <v>0</v>
          </cell>
        </row>
        <row r="219">
          <cell r="C219">
            <v>0</v>
          </cell>
          <cell r="D219">
            <v>3066000</v>
          </cell>
          <cell r="E219">
            <v>17413520</v>
          </cell>
        </row>
        <row r="220">
          <cell r="C220">
            <v>0</v>
          </cell>
          <cell r="D220">
            <v>3600</v>
          </cell>
          <cell r="E220">
            <v>829941</v>
          </cell>
        </row>
        <row r="224">
          <cell r="C224">
            <v>0</v>
          </cell>
          <cell r="D224">
            <v>0</v>
          </cell>
          <cell r="E224">
            <v>0</v>
          </cell>
        </row>
        <row r="226">
          <cell r="C226">
            <v>16000000</v>
          </cell>
          <cell r="D226">
            <v>63224000</v>
          </cell>
          <cell r="E226">
            <v>64449297</v>
          </cell>
        </row>
        <row r="228">
          <cell r="C228">
            <v>0</v>
          </cell>
          <cell r="D228">
            <v>202000</v>
          </cell>
          <cell r="E228">
            <v>202362</v>
          </cell>
        </row>
        <row r="229">
          <cell r="C229">
            <v>0</v>
          </cell>
          <cell r="D229">
            <v>0</v>
          </cell>
          <cell r="E229">
            <v>0</v>
          </cell>
        </row>
        <row r="231">
          <cell r="C231">
            <v>0</v>
          </cell>
          <cell r="D231">
            <v>0</v>
          </cell>
          <cell r="E231">
            <v>0</v>
          </cell>
        </row>
        <row r="233">
          <cell r="C233">
            <v>0</v>
          </cell>
          <cell r="D233">
            <v>0</v>
          </cell>
          <cell r="E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</row>
        <row r="235">
          <cell r="C235">
            <v>0</v>
          </cell>
          <cell r="D235">
            <v>0</v>
          </cell>
          <cell r="E235">
            <v>0</v>
          </cell>
        </row>
        <row r="236">
          <cell r="C236">
            <v>0</v>
          </cell>
          <cell r="D236">
            <v>0</v>
          </cell>
          <cell r="E236">
            <v>25000</v>
          </cell>
        </row>
        <row r="246">
          <cell r="C246">
            <v>0</v>
          </cell>
          <cell r="D246">
            <v>3100000</v>
          </cell>
          <cell r="E246">
            <v>4007799</v>
          </cell>
        </row>
        <row r="259">
          <cell r="C259">
            <v>0</v>
          </cell>
          <cell r="D259">
            <v>0</v>
          </cell>
          <cell r="E259">
            <v>0</v>
          </cell>
        </row>
        <row r="260">
          <cell r="C260">
            <v>0</v>
          </cell>
          <cell r="D260">
            <v>0</v>
          </cell>
          <cell r="E260">
            <v>0</v>
          </cell>
        </row>
        <row r="261">
          <cell r="C261">
            <v>0</v>
          </cell>
          <cell r="D261">
            <v>0</v>
          </cell>
          <cell r="E261">
            <v>0</v>
          </cell>
        </row>
        <row r="262">
          <cell r="C262">
            <v>0</v>
          </cell>
          <cell r="D262">
            <v>0</v>
          </cell>
          <cell r="E262">
            <v>117924</v>
          </cell>
        </row>
        <row r="272">
          <cell r="C272">
            <v>0</v>
          </cell>
          <cell r="D272">
            <v>0</v>
          </cell>
          <cell r="E272">
            <v>360000</v>
          </cell>
        </row>
      </sheetData>
      <sheetData sheetId="4">
        <row r="4">
          <cell r="C4">
            <v>15729000</v>
          </cell>
          <cell r="D4">
            <v>15729000</v>
          </cell>
          <cell r="E4">
            <v>15728133</v>
          </cell>
        </row>
        <row r="6">
          <cell r="C6">
            <v>0</v>
          </cell>
          <cell r="D6">
            <v>0</v>
          </cell>
          <cell r="E6">
            <v>0</v>
          </cell>
        </row>
        <row r="7">
          <cell r="C7">
            <v>0</v>
          </cell>
          <cell r="D7">
            <v>0</v>
          </cell>
          <cell r="E7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29967403</v>
          </cell>
          <cell r="D24">
            <v>30435054</v>
          </cell>
          <cell r="E24">
            <v>30435054</v>
          </cell>
        </row>
        <row r="26">
          <cell r="C26">
            <v>0</v>
          </cell>
          <cell r="D26">
            <v>0</v>
          </cell>
          <cell r="E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3">
          <cell r="C33">
            <v>0</v>
          </cell>
          <cell r="D33">
            <v>0</v>
          </cell>
          <cell r="E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7">
          <cell r="C37">
            <v>0</v>
          </cell>
          <cell r="D37">
            <v>0</v>
          </cell>
          <cell r="E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</sheetData>
      <sheetData sheetId="5">
        <row r="4">
          <cell r="C4">
            <v>183000000</v>
          </cell>
          <cell r="D4">
            <v>183000000</v>
          </cell>
          <cell r="E4">
            <v>179975616</v>
          </cell>
        </row>
        <row r="5">
          <cell r="C5">
            <v>0</v>
          </cell>
          <cell r="D5">
            <v>0</v>
          </cell>
          <cell r="E5">
            <v>0</v>
          </cell>
        </row>
        <row r="6">
          <cell r="C6">
            <v>0</v>
          </cell>
          <cell r="D6">
            <v>0</v>
          </cell>
          <cell r="E6">
            <v>0</v>
          </cell>
        </row>
        <row r="8">
          <cell r="C8">
            <v>0</v>
          </cell>
          <cell r="D8">
            <v>0</v>
          </cell>
          <cell r="E8">
            <v>0</v>
          </cell>
        </row>
        <row r="11">
          <cell r="C11">
            <v>0</v>
          </cell>
          <cell r="D11">
            <v>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5">
          <cell r="C15">
            <v>1351813505</v>
          </cell>
          <cell r="D15">
            <v>1351813505</v>
          </cell>
          <cell r="E15">
            <v>1351813505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8">
          <cell r="C18">
            <v>0</v>
          </cell>
          <cell r="D18">
            <v>467651</v>
          </cell>
          <cell r="E18">
            <v>35493874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7">
          <cell r="C27">
            <v>0</v>
          </cell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 sz. mell."/>
      <sheetName val="2.1.sz.mell  "/>
      <sheetName val="2.2.sz.mell  "/>
      <sheetName val="3.sz.mell."/>
      <sheetName val="4. sz. mell. "/>
      <sheetName val="5. sz. mell"/>
      <sheetName val="6.1. sz. mell"/>
      <sheetName val="7. sz. mell"/>
      <sheetName val="1. sz tájékoztató t."/>
      <sheetName val="2. sz tájékoztató t"/>
      <sheetName val="3. tájékoztató tábla"/>
      <sheetName val="4.1. tájékoztató tábla"/>
      <sheetName val="4.2. tájékoztató tábla"/>
      <sheetName val="4.3. tájékoztató tábla"/>
      <sheetName val="4.4. tájékoztató tábla"/>
      <sheetName val="5. tájékoztató tábla"/>
      <sheetName val="6. tájékoztató tábla"/>
      <sheetName val="Munka1"/>
    </sheetNames>
    <sheetDataSet>
      <sheetData sheetId="0">
        <row r="3">
          <cell r="C3" t="str">
            <v xml:space="preserve">2016. évi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J2" t="str">
            <v>Forintban!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>
        <row r="4">
          <cell r="A4" t="str">
            <v>2016. évi eredeti előirányzat BEVÉTELEK</v>
          </cell>
        </row>
        <row r="37">
          <cell r="A37" t="str">
            <v>1. sz. melléklet Kiadások táblázat E. oszlop 9 sora =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G2" t="str">
            <v>Forintban!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147"/>
  <sheetViews>
    <sheetView view="pageBreakPreview" zoomScale="130" zoomScaleNormal="100" zoomScaleSheetLayoutView="130" workbookViewId="0">
      <selection activeCell="D2" sqref="D1:H1048576"/>
    </sheetView>
  </sheetViews>
  <sheetFormatPr defaultColWidth="9.1796875" defaultRowHeight="15.5"/>
  <cols>
    <col min="1" max="2" width="8.1796875" style="54" customWidth="1"/>
    <col min="3" max="3" width="65.81640625" style="54" customWidth="1"/>
    <col min="4" max="4" width="13.26953125" style="424" customWidth="1"/>
    <col min="5" max="6" width="13.26953125" style="424" hidden="1" customWidth="1"/>
    <col min="7" max="8" width="13.26953125" style="424" customWidth="1"/>
    <col min="9" max="9" width="9.453125" style="324" hidden="1" customWidth="1"/>
    <col min="10" max="11" width="9.1796875" style="12"/>
    <col min="12" max="13" width="10.81640625" style="12" bestFit="1" customWidth="1"/>
    <col min="14" max="16384" width="9.1796875" style="12"/>
  </cols>
  <sheetData>
    <row r="1" spans="1:13" ht="16" customHeight="1">
      <c r="A1" s="1004" t="s">
        <v>0</v>
      </c>
      <c r="B1" s="1004"/>
      <c r="C1" s="1004"/>
      <c r="D1" s="1004"/>
      <c r="E1" s="949"/>
      <c r="F1" s="949"/>
      <c r="G1" s="949"/>
      <c r="H1" s="949"/>
      <c r="I1" s="301"/>
    </row>
    <row r="2" spans="1:13" ht="16" customHeight="1" thickBot="1">
      <c r="A2" s="1003" t="s">
        <v>1</v>
      </c>
      <c r="B2" s="1003"/>
      <c r="C2" s="1003"/>
      <c r="D2" s="335"/>
      <c r="E2" s="335" t="s">
        <v>675</v>
      </c>
      <c r="F2" s="335"/>
      <c r="G2" s="335"/>
      <c r="H2" s="335"/>
      <c r="I2" s="302" t="s">
        <v>675</v>
      </c>
    </row>
    <row r="3" spans="1:13" ht="38.15" customHeight="1" thickBot="1">
      <c r="A3" s="13" t="s">
        <v>2</v>
      </c>
      <c r="B3" s="114" t="s">
        <v>251</v>
      </c>
      <c r="C3" s="14" t="s">
        <v>3</v>
      </c>
      <c r="D3" s="339" t="s">
        <v>1462</v>
      </c>
      <c r="E3" s="339" t="s">
        <v>708</v>
      </c>
      <c r="F3" s="339" t="s">
        <v>1649</v>
      </c>
      <c r="G3" s="339" t="s">
        <v>708</v>
      </c>
      <c r="H3" s="339" t="s">
        <v>709</v>
      </c>
      <c r="I3" s="303" t="s">
        <v>1393</v>
      </c>
    </row>
    <row r="4" spans="1:13" s="19" customFormat="1" ht="12" customHeight="1" thickBot="1">
      <c r="A4" s="16">
        <v>1</v>
      </c>
      <c r="B4" s="16">
        <v>2</v>
      </c>
      <c r="C4" s="17">
        <v>2</v>
      </c>
      <c r="D4" s="342">
        <v>3</v>
      </c>
      <c r="E4" s="342">
        <v>7</v>
      </c>
      <c r="F4" s="342"/>
      <c r="G4" s="342">
        <v>4</v>
      </c>
      <c r="H4" s="342">
        <v>5</v>
      </c>
      <c r="I4" s="18">
        <v>6</v>
      </c>
    </row>
    <row r="5" spans="1:13" s="22" customFormat="1" ht="12" customHeight="1" thickBot="1">
      <c r="A5" s="20" t="s">
        <v>4</v>
      </c>
      <c r="B5" s="115" t="s">
        <v>277</v>
      </c>
      <c r="C5" s="21" t="s">
        <v>5</v>
      </c>
      <c r="D5" s="347">
        <f>+D6+D7+D8+D9+D10+D11</f>
        <v>849657067</v>
      </c>
      <c r="E5" s="347">
        <v>939015709</v>
      </c>
      <c r="F5" s="347">
        <f>G5-E5</f>
        <v>27769192</v>
      </c>
      <c r="G5" s="347">
        <f t="shared" ref="G5:H5" si="0">+G6+G7+G8+G9+G10+G11</f>
        <v>966784901</v>
      </c>
      <c r="H5" s="347">
        <f t="shared" si="0"/>
        <v>966784901</v>
      </c>
      <c r="I5" s="304">
        <f>H5/G5*100</f>
        <v>100</v>
      </c>
    </row>
    <row r="6" spans="1:13" s="22" customFormat="1" ht="12" customHeight="1">
      <c r="A6" s="23" t="s">
        <v>6</v>
      </c>
      <c r="B6" s="116" t="s">
        <v>278</v>
      </c>
      <c r="C6" s="24" t="s">
        <v>7</v>
      </c>
      <c r="D6" s="352">
        <f>'[1]02'!C4</f>
        <v>247082176</v>
      </c>
      <c r="E6" s="352">
        <v>253358176</v>
      </c>
      <c r="F6" s="352">
        <f t="shared" ref="F6:F69" si="1">G6-E6</f>
        <v>2545782</v>
      </c>
      <c r="G6" s="352">
        <f>'[1]02'!D4</f>
        <v>255903958</v>
      </c>
      <c r="H6" s="352">
        <f>'[1]02'!E4</f>
        <v>255903958</v>
      </c>
      <c r="I6" s="305">
        <f t="shared" ref="I6:I66" si="2">H6/G6*100</f>
        <v>100</v>
      </c>
      <c r="L6" s="528"/>
      <c r="M6" s="528"/>
    </row>
    <row r="7" spans="1:13" s="22" customFormat="1" ht="12" customHeight="1">
      <c r="A7" s="25" t="s">
        <v>8</v>
      </c>
      <c r="B7" s="117" t="s">
        <v>279</v>
      </c>
      <c r="C7" s="26" t="s">
        <v>9</v>
      </c>
      <c r="D7" s="352">
        <f>'[1]02'!C5</f>
        <v>297972383</v>
      </c>
      <c r="E7" s="352">
        <v>303335383</v>
      </c>
      <c r="F7" s="352">
        <f t="shared" si="1"/>
        <v>2419378</v>
      </c>
      <c r="G7" s="352">
        <f>'[1]02'!D5</f>
        <v>305754761</v>
      </c>
      <c r="H7" s="352">
        <f>'[1]02'!E5</f>
        <v>305754761</v>
      </c>
      <c r="I7" s="306">
        <f t="shared" si="2"/>
        <v>100</v>
      </c>
    </row>
    <row r="8" spans="1:13" s="22" customFormat="1" ht="12" customHeight="1">
      <c r="A8" s="25" t="s">
        <v>10</v>
      </c>
      <c r="B8" s="117" t="s">
        <v>280</v>
      </c>
      <c r="C8" s="26" t="s">
        <v>448</v>
      </c>
      <c r="D8" s="352">
        <f>'[1]02'!C6</f>
        <v>285609938</v>
      </c>
      <c r="E8" s="352">
        <v>325540794</v>
      </c>
      <c r="F8" s="352">
        <f t="shared" si="1"/>
        <v>10754448</v>
      </c>
      <c r="G8" s="352">
        <f>'[1]02'!D6</f>
        <v>336295242</v>
      </c>
      <c r="H8" s="352">
        <f>'[1]02'!E6</f>
        <v>336295242</v>
      </c>
      <c r="I8" s="306">
        <f t="shared" si="2"/>
        <v>100</v>
      </c>
    </row>
    <row r="9" spans="1:13" s="22" customFormat="1" ht="12" customHeight="1">
      <c r="A9" s="25" t="s">
        <v>11</v>
      </c>
      <c r="B9" s="117" t="s">
        <v>281</v>
      </c>
      <c r="C9" s="26" t="s">
        <v>12</v>
      </c>
      <c r="D9" s="352">
        <f>'[1]02'!C7</f>
        <v>18992570</v>
      </c>
      <c r="E9" s="352">
        <v>22441193</v>
      </c>
      <c r="F9" s="352">
        <f t="shared" si="1"/>
        <v>4090375</v>
      </c>
      <c r="G9" s="352">
        <f>'[1]02'!D7</f>
        <v>26531568</v>
      </c>
      <c r="H9" s="352">
        <f>'[1]02'!E7</f>
        <v>26531568</v>
      </c>
      <c r="I9" s="306">
        <f t="shared" si="2"/>
        <v>100</v>
      </c>
    </row>
    <row r="10" spans="1:13" s="22" customFormat="1" ht="12" customHeight="1">
      <c r="A10" s="25" t="s">
        <v>13</v>
      </c>
      <c r="B10" s="117" t="s">
        <v>282</v>
      </c>
      <c r="C10" s="26" t="s">
        <v>449</v>
      </c>
      <c r="D10" s="352">
        <f>'[1]02'!C8</f>
        <v>0</v>
      </c>
      <c r="E10" s="352">
        <v>34340163</v>
      </c>
      <c r="F10" s="352">
        <f t="shared" si="1"/>
        <v>7227609</v>
      </c>
      <c r="G10" s="352">
        <f>'[1]02'!D8</f>
        <v>41567772</v>
      </c>
      <c r="H10" s="352">
        <f>'[1]02'!E8</f>
        <v>41567772</v>
      </c>
      <c r="I10" s="306">
        <f t="shared" si="2"/>
        <v>100</v>
      </c>
    </row>
    <row r="11" spans="1:13" s="22" customFormat="1" ht="12" customHeight="1" thickBot="1">
      <c r="A11" s="27" t="s">
        <v>14</v>
      </c>
      <c r="B11" s="118" t="s">
        <v>283</v>
      </c>
      <c r="C11" s="28" t="s">
        <v>450</v>
      </c>
      <c r="D11" s="352">
        <f>'[1]02'!C9</f>
        <v>0</v>
      </c>
      <c r="E11" s="352">
        <v>0</v>
      </c>
      <c r="F11" s="352">
        <f t="shared" si="1"/>
        <v>731600</v>
      </c>
      <c r="G11" s="352">
        <f>'[1]02'!D9</f>
        <v>731600</v>
      </c>
      <c r="H11" s="352">
        <f>'[1]02'!E9</f>
        <v>731600</v>
      </c>
      <c r="I11" s="306"/>
    </row>
    <row r="12" spans="1:13" s="22" customFormat="1" ht="12" customHeight="1" thickBot="1">
      <c r="A12" s="20" t="s">
        <v>15</v>
      </c>
      <c r="B12" s="115"/>
      <c r="C12" s="29" t="s">
        <v>16</v>
      </c>
      <c r="D12" s="347">
        <f>+D13+D14+D15+D16+D17</f>
        <v>79276000</v>
      </c>
      <c r="E12" s="347">
        <v>112008227</v>
      </c>
      <c r="F12" s="347">
        <f t="shared" si="1"/>
        <v>82768888</v>
      </c>
      <c r="G12" s="347">
        <f t="shared" ref="G12:H12" si="3">+G13+G14+G15+G16+G17</f>
        <v>194777115</v>
      </c>
      <c r="H12" s="347">
        <f t="shared" si="3"/>
        <v>172609285</v>
      </c>
      <c r="I12" s="304">
        <f t="shared" si="2"/>
        <v>88.618873423605223</v>
      </c>
    </row>
    <row r="13" spans="1:13" s="22" customFormat="1" ht="12" customHeight="1">
      <c r="A13" s="23" t="s">
        <v>17</v>
      </c>
      <c r="B13" s="116" t="s">
        <v>284</v>
      </c>
      <c r="C13" s="24" t="s">
        <v>18</v>
      </c>
      <c r="D13" s="352">
        <f>'[1]02'!C11</f>
        <v>0</v>
      </c>
      <c r="E13" s="352">
        <v>0</v>
      </c>
      <c r="F13" s="352">
        <f t="shared" si="1"/>
        <v>0</v>
      </c>
      <c r="G13" s="352">
        <f>'[1]02'!D11</f>
        <v>0</v>
      </c>
      <c r="H13" s="352">
        <f>'[1]02'!E11</f>
        <v>0</v>
      </c>
      <c r="I13" s="305"/>
    </row>
    <row r="14" spans="1:13" s="22" customFormat="1" ht="12" customHeight="1">
      <c r="A14" s="25" t="s">
        <v>19</v>
      </c>
      <c r="B14" s="117" t="s">
        <v>285</v>
      </c>
      <c r="C14" s="26" t="s">
        <v>20</v>
      </c>
      <c r="D14" s="352">
        <f>'[1]02'!C12</f>
        <v>0</v>
      </c>
      <c r="E14" s="352">
        <v>0</v>
      </c>
      <c r="F14" s="352">
        <f t="shared" si="1"/>
        <v>0</v>
      </c>
      <c r="G14" s="352">
        <f>'[1]02'!D12</f>
        <v>0</v>
      </c>
      <c r="H14" s="352">
        <f>'[1]02'!E12</f>
        <v>0</v>
      </c>
      <c r="I14" s="306"/>
    </row>
    <row r="15" spans="1:13" s="22" customFormat="1" ht="12" customHeight="1">
      <c r="A15" s="25" t="s">
        <v>21</v>
      </c>
      <c r="B15" s="117" t="s">
        <v>286</v>
      </c>
      <c r="C15" s="26" t="s">
        <v>22</v>
      </c>
      <c r="D15" s="352">
        <f>'[1]02'!C13</f>
        <v>0</v>
      </c>
      <c r="E15" s="352">
        <v>0</v>
      </c>
      <c r="F15" s="352">
        <f t="shared" si="1"/>
        <v>0</v>
      </c>
      <c r="G15" s="352">
        <f>'[1]02'!D13</f>
        <v>0</v>
      </c>
      <c r="H15" s="352">
        <f>'[1]02'!E13</f>
        <v>0</v>
      </c>
      <c r="I15" s="306"/>
    </row>
    <row r="16" spans="1:13" s="22" customFormat="1" ht="12" customHeight="1">
      <c r="A16" s="25" t="s">
        <v>23</v>
      </c>
      <c r="B16" s="117" t="s">
        <v>287</v>
      </c>
      <c r="C16" s="26" t="s">
        <v>24</v>
      </c>
      <c r="D16" s="356">
        <f>'[1]02'!C24</f>
        <v>0</v>
      </c>
      <c r="E16" s="356">
        <v>0</v>
      </c>
      <c r="F16" s="356">
        <f t="shared" si="1"/>
        <v>14668132</v>
      </c>
      <c r="G16" s="356">
        <f>'[1]02'!D24</f>
        <v>14668132</v>
      </c>
      <c r="H16" s="356">
        <f>'[1]02'!E24</f>
        <v>14668132</v>
      </c>
      <c r="I16" s="306"/>
    </row>
    <row r="17" spans="1:9" s="22" customFormat="1" ht="12" customHeight="1">
      <c r="A17" s="25" t="s">
        <v>25</v>
      </c>
      <c r="B17" s="117" t="s">
        <v>288</v>
      </c>
      <c r="C17" s="26" t="s">
        <v>26</v>
      </c>
      <c r="D17" s="356">
        <f>'[1]02'!C35</f>
        <v>79276000</v>
      </c>
      <c r="E17" s="356">
        <v>112008227</v>
      </c>
      <c r="F17" s="356">
        <f t="shared" si="1"/>
        <v>68100756</v>
      </c>
      <c r="G17" s="356">
        <f>'[1]02'!D35</f>
        <v>180108983</v>
      </c>
      <c r="H17" s="356">
        <f>'[1]02'!E35</f>
        <v>157941153</v>
      </c>
      <c r="I17" s="306">
        <f t="shared" si="2"/>
        <v>87.691990909748242</v>
      </c>
    </row>
    <row r="18" spans="1:9" s="22" customFormat="1" ht="12" customHeight="1" thickBot="1">
      <c r="A18" s="47" t="s">
        <v>1463</v>
      </c>
      <c r="B18" s="122" t="s">
        <v>288</v>
      </c>
      <c r="C18" s="517" t="s">
        <v>1464</v>
      </c>
      <c r="D18" s="405"/>
      <c r="E18" s="405">
        <v>15128000</v>
      </c>
      <c r="F18" s="405">
        <f t="shared" si="1"/>
        <v>0</v>
      </c>
      <c r="G18" s="405">
        <v>15128000</v>
      </c>
      <c r="H18" s="405"/>
      <c r="I18" s="317"/>
    </row>
    <row r="19" spans="1:9" s="22" customFormat="1" ht="12" customHeight="1" thickBot="1">
      <c r="A19" s="20" t="s">
        <v>27</v>
      </c>
      <c r="B19" s="115" t="s">
        <v>289</v>
      </c>
      <c r="C19" s="21" t="s">
        <v>28</v>
      </c>
      <c r="D19" s="347">
        <f>+D20+D21+D22+D23+D24</f>
        <v>1235449693</v>
      </c>
      <c r="E19" s="347">
        <v>1235449693</v>
      </c>
      <c r="F19" s="347">
        <f t="shared" si="1"/>
        <v>1971036000</v>
      </c>
      <c r="G19" s="347">
        <f t="shared" ref="G19:H19" si="4">+G20+G21+G22+G23+G24</f>
        <v>3206485693</v>
      </c>
      <c r="H19" s="347">
        <f t="shared" si="4"/>
        <v>1410051439</v>
      </c>
      <c r="I19" s="304">
        <f t="shared" si="2"/>
        <v>43.974979900214386</v>
      </c>
    </row>
    <row r="20" spans="1:9" s="22" customFormat="1" ht="12" customHeight="1">
      <c r="A20" s="23" t="s">
        <v>29</v>
      </c>
      <c r="B20" s="116" t="s">
        <v>290</v>
      </c>
      <c r="C20" s="24" t="s">
        <v>30</v>
      </c>
      <c r="D20" s="352">
        <f>'[1]02'!C47</f>
        <v>0</v>
      </c>
      <c r="E20" s="352">
        <v>0</v>
      </c>
      <c r="F20" s="352">
        <f t="shared" si="1"/>
        <v>30556000</v>
      </c>
      <c r="G20" s="352">
        <f>'[1]02'!D47</f>
        <v>30556000</v>
      </c>
      <c r="H20" s="352">
        <f>'[1]02'!E47</f>
        <v>30556000</v>
      </c>
      <c r="I20" s="305">
        <f t="shared" si="2"/>
        <v>100</v>
      </c>
    </row>
    <row r="21" spans="1:9" s="22" customFormat="1" ht="12" customHeight="1">
      <c r="A21" s="25" t="s">
        <v>31</v>
      </c>
      <c r="B21" s="117" t="s">
        <v>291</v>
      </c>
      <c r="C21" s="26" t="s">
        <v>32</v>
      </c>
      <c r="D21" s="352">
        <f>'[1]02'!C48</f>
        <v>0</v>
      </c>
      <c r="E21" s="352">
        <v>0</v>
      </c>
      <c r="F21" s="352">
        <f t="shared" si="1"/>
        <v>0</v>
      </c>
      <c r="G21" s="352">
        <f>'[1]02'!D48</f>
        <v>0</v>
      </c>
      <c r="H21" s="352">
        <f>'[1]02'!E48</f>
        <v>0</v>
      </c>
      <c r="I21" s="306"/>
    </row>
    <row r="22" spans="1:9" s="22" customFormat="1" ht="12" customHeight="1">
      <c r="A22" s="25" t="s">
        <v>33</v>
      </c>
      <c r="B22" s="117" t="s">
        <v>292</v>
      </c>
      <c r="C22" s="26" t="s">
        <v>34</v>
      </c>
      <c r="D22" s="352">
        <f>'[1]02'!C49</f>
        <v>0</v>
      </c>
      <c r="E22" s="352">
        <v>0</v>
      </c>
      <c r="F22" s="352">
        <f t="shared" si="1"/>
        <v>0</v>
      </c>
      <c r="G22" s="352">
        <f>'[1]02'!D49</f>
        <v>0</v>
      </c>
      <c r="H22" s="352">
        <f>'[1]02'!E49</f>
        <v>0</v>
      </c>
      <c r="I22" s="306"/>
    </row>
    <row r="23" spans="1:9" s="22" customFormat="1" ht="12" customHeight="1">
      <c r="A23" s="25" t="s">
        <v>35</v>
      </c>
      <c r="B23" s="117" t="s">
        <v>293</v>
      </c>
      <c r="C23" s="26" t="s">
        <v>36</v>
      </c>
      <c r="D23" s="356">
        <f>'[1]02'!C60</f>
        <v>0</v>
      </c>
      <c r="E23" s="356">
        <v>0</v>
      </c>
      <c r="F23" s="356">
        <f t="shared" si="1"/>
        <v>0</v>
      </c>
      <c r="G23" s="356">
        <f>'[1]02'!D60</f>
        <v>0</v>
      </c>
      <c r="H23" s="356">
        <f>'[1]02'!E60</f>
        <v>0</v>
      </c>
      <c r="I23" s="306"/>
    </row>
    <row r="24" spans="1:9" s="22" customFormat="1" ht="12" customHeight="1">
      <c r="A24" s="25" t="s">
        <v>37</v>
      </c>
      <c r="B24" s="117" t="s">
        <v>294</v>
      </c>
      <c r="C24" s="26" t="s">
        <v>38</v>
      </c>
      <c r="D24" s="356">
        <f>'[1]02'!C71</f>
        <v>1235449693</v>
      </c>
      <c r="E24" s="356">
        <v>1235449693</v>
      </c>
      <c r="F24" s="356">
        <f t="shared" si="1"/>
        <v>1940480000</v>
      </c>
      <c r="G24" s="356">
        <f>'[1]02'!D71</f>
        <v>3175929693</v>
      </c>
      <c r="H24" s="356">
        <f>'[1]02'!E71</f>
        <v>1379495439</v>
      </c>
      <c r="I24" s="306">
        <f t="shared" si="2"/>
        <v>43.435956470967128</v>
      </c>
    </row>
    <row r="25" spans="1:9" s="22" customFormat="1" ht="12" customHeight="1" thickBot="1">
      <c r="A25" s="47" t="s">
        <v>1465</v>
      </c>
      <c r="B25" s="122" t="s">
        <v>294</v>
      </c>
      <c r="C25" s="517" t="s">
        <v>1466</v>
      </c>
      <c r="D25" s="405"/>
      <c r="E25" s="405">
        <v>1235449693</v>
      </c>
      <c r="F25" s="405">
        <f t="shared" si="1"/>
        <v>0</v>
      </c>
      <c r="G25" s="405">
        <v>1235449693</v>
      </c>
      <c r="H25" s="405"/>
      <c r="I25" s="317"/>
    </row>
    <row r="26" spans="1:9" s="22" customFormat="1" ht="12" customHeight="1" thickBot="1">
      <c r="A26" s="20" t="s">
        <v>39</v>
      </c>
      <c r="B26" s="115" t="s">
        <v>295</v>
      </c>
      <c r="C26" s="21" t="s">
        <v>40</v>
      </c>
      <c r="D26" s="366">
        <f>SUM(D27:D33)</f>
        <v>688850000</v>
      </c>
      <c r="E26" s="366">
        <v>688850000</v>
      </c>
      <c r="F26" s="366">
        <f t="shared" si="1"/>
        <v>0</v>
      </c>
      <c r="G26" s="366">
        <f t="shared" ref="G26:H26" si="5">SUM(G27:G33)</f>
        <v>688850000</v>
      </c>
      <c r="H26" s="366">
        <f t="shared" si="5"/>
        <v>701718020</v>
      </c>
      <c r="I26" s="307">
        <f t="shared" si="2"/>
        <v>101.86804384118457</v>
      </c>
    </row>
    <row r="27" spans="1:9" s="22" customFormat="1" ht="12" customHeight="1">
      <c r="A27" s="23" t="s">
        <v>349</v>
      </c>
      <c r="B27" s="116" t="s">
        <v>296</v>
      </c>
      <c r="C27" s="24" t="s">
        <v>454</v>
      </c>
      <c r="D27" s="367">
        <f>'[1]02'!C111</f>
        <v>57000000</v>
      </c>
      <c r="E27" s="367">
        <v>57000000</v>
      </c>
      <c r="F27" s="367">
        <f t="shared" si="1"/>
        <v>0</v>
      </c>
      <c r="G27" s="367">
        <f>'[1]02'!D111</f>
        <v>57000000</v>
      </c>
      <c r="H27" s="367">
        <f>'[1]02'!E111</f>
        <v>57090873</v>
      </c>
      <c r="I27" s="308">
        <f t="shared" si="2"/>
        <v>100.15942631578947</v>
      </c>
    </row>
    <row r="28" spans="1:9" s="22" customFormat="1" ht="12" customHeight="1">
      <c r="A28" s="23" t="s">
        <v>350</v>
      </c>
      <c r="B28" s="116" t="s">
        <v>495</v>
      </c>
      <c r="C28" s="24" t="s">
        <v>494</v>
      </c>
      <c r="D28" s="367">
        <f>'[1]02'!C83</f>
        <v>0</v>
      </c>
      <c r="E28" s="367">
        <v>0</v>
      </c>
      <c r="F28" s="367">
        <f t="shared" si="1"/>
        <v>0</v>
      </c>
      <c r="G28" s="367">
        <f>'[1]02'!D83</f>
        <v>0</v>
      </c>
      <c r="H28" s="367">
        <f>'[1]02'!E83</f>
        <v>82335</v>
      </c>
      <c r="I28" s="308"/>
    </row>
    <row r="29" spans="1:9" s="22" customFormat="1" ht="12" customHeight="1">
      <c r="A29" s="23" t="s">
        <v>351</v>
      </c>
      <c r="B29" s="117" t="s">
        <v>451</v>
      </c>
      <c r="C29" s="26" t="s">
        <v>455</v>
      </c>
      <c r="D29" s="367">
        <f>'[1]02'!C118</f>
        <v>580500000</v>
      </c>
      <c r="E29" s="367">
        <v>580500000</v>
      </c>
      <c r="F29" s="367">
        <f t="shared" si="1"/>
        <v>0</v>
      </c>
      <c r="G29" s="367">
        <f>'[1]02'!D118</f>
        <v>580500000</v>
      </c>
      <c r="H29" s="367">
        <f>'[1]02'!E118</f>
        <v>587300703</v>
      </c>
      <c r="I29" s="308">
        <f t="shared" si="2"/>
        <v>101.17152506459948</v>
      </c>
    </row>
    <row r="30" spans="1:9" s="22" customFormat="1" ht="12" customHeight="1">
      <c r="A30" s="23" t="s">
        <v>352</v>
      </c>
      <c r="B30" s="117" t="s">
        <v>452</v>
      </c>
      <c r="C30" s="26" t="s">
        <v>456</v>
      </c>
      <c r="D30" s="356">
        <f>'[1]02'!C141</f>
        <v>0</v>
      </c>
      <c r="E30" s="356">
        <v>0</v>
      </c>
      <c r="F30" s="356">
        <f t="shared" si="1"/>
        <v>0</v>
      </c>
      <c r="G30" s="356">
        <f>'[1]02'!D141</f>
        <v>0</v>
      </c>
      <c r="H30" s="356">
        <f>'[1]02'!E141</f>
        <v>0</v>
      </c>
      <c r="I30" s="306"/>
    </row>
    <row r="31" spans="1:9" s="22" customFormat="1" ht="12" customHeight="1">
      <c r="A31" s="23" t="s">
        <v>353</v>
      </c>
      <c r="B31" s="117" t="s">
        <v>297</v>
      </c>
      <c r="C31" s="26" t="s">
        <v>457</v>
      </c>
      <c r="D31" s="356">
        <f>'[1]02'!C145</f>
        <v>49500000</v>
      </c>
      <c r="E31" s="356">
        <v>49500000</v>
      </c>
      <c r="F31" s="356">
        <f t="shared" si="1"/>
        <v>0</v>
      </c>
      <c r="G31" s="356">
        <f>'[1]02'!D145</f>
        <v>49500000</v>
      </c>
      <c r="H31" s="356">
        <f>'[1]02'!E145</f>
        <v>54639913</v>
      </c>
      <c r="I31" s="306">
        <f t="shared" si="2"/>
        <v>110.38366262626262</v>
      </c>
    </row>
    <row r="32" spans="1:9" s="22" customFormat="1" ht="12" customHeight="1">
      <c r="A32" s="23" t="s">
        <v>354</v>
      </c>
      <c r="B32" s="118" t="s">
        <v>298</v>
      </c>
      <c r="C32" s="28" t="s">
        <v>458</v>
      </c>
      <c r="D32" s="356">
        <f>'[1]02'!C150</f>
        <v>850000</v>
      </c>
      <c r="E32" s="356">
        <v>850000</v>
      </c>
      <c r="F32" s="356">
        <f t="shared" si="1"/>
        <v>0</v>
      </c>
      <c r="G32" s="356">
        <f>'[1]02'!D150</f>
        <v>850000</v>
      </c>
      <c r="H32" s="356">
        <f>'[1]02'!E150</f>
        <v>762800</v>
      </c>
      <c r="I32" s="306">
        <f t="shared" si="2"/>
        <v>89.741176470588229</v>
      </c>
    </row>
    <row r="33" spans="1:9" s="22" customFormat="1" ht="12" customHeight="1" thickBot="1">
      <c r="A33" s="23" t="s">
        <v>496</v>
      </c>
      <c r="B33" s="118" t="s">
        <v>299</v>
      </c>
      <c r="C33" s="28" t="s">
        <v>453</v>
      </c>
      <c r="D33" s="362">
        <f>'[1]02'!C168</f>
        <v>1000000</v>
      </c>
      <c r="E33" s="362">
        <v>1000000</v>
      </c>
      <c r="F33" s="362">
        <f t="shared" si="1"/>
        <v>0</v>
      </c>
      <c r="G33" s="362">
        <f>'[1]02'!D168</f>
        <v>1000000</v>
      </c>
      <c r="H33" s="362">
        <f>'[1]02'!E168</f>
        <v>1841396</v>
      </c>
      <c r="I33" s="309">
        <f t="shared" si="2"/>
        <v>184.1396</v>
      </c>
    </row>
    <row r="34" spans="1:9" s="22" customFormat="1" ht="12" customHeight="1" thickBot="1">
      <c r="A34" s="20" t="s">
        <v>41</v>
      </c>
      <c r="B34" s="115" t="s">
        <v>300</v>
      </c>
      <c r="C34" s="21" t="s">
        <v>42</v>
      </c>
      <c r="D34" s="347">
        <f>SUM(D35:D45)</f>
        <v>224650000</v>
      </c>
      <c r="E34" s="347">
        <v>236142800</v>
      </c>
      <c r="F34" s="347">
        <f t="shared" si="1"/>
        <v>-573998</v>
      </c>
      <c r="G34" s="347">
        <f t="shared" ref="G34:H34" si="6">SUM(G35:G45)</f>
        <v>235568802</v>
      </c>
      <c r="H34" s="347">
        <f t="shared" si="6"/>
        <v>264788335</v>
      </c>
      <c r="I34" s="304">
        <f t="shared" si="2"/>
        <v>112.40382119870016</v>
      </c>
    </row>
    <row r="35" spans="1:9" s="22" customFormat="1" ht="12" customHeight="1">
      <c r="A35" s="23" t="s">
        <v>43</v>
      </c>
      <c r="B35" s="116" t="s">
        <v>301</v>
      </c>
      <c r="C35" s="24" t="s">
        <v>44</v>
      </c>
      <c r="D35" s="352">
        <f>'[1]02'!C188</f>
        <v>369000</v>
      </c>
      <c r="E35" s="352">
        <v>369000</v>
      </c>
      <c r="F35" s="352">
        <f t="shared" si="1"/>
        <v>0</v>
      </c>
      <c r="G35" s="352">
        <f>'[1]02'!D188</f>
        <v>369000</v>
      </c>
      <c r="H35" s="352">
        <f>'[1]02'!E188</f>
        <v>346689</v>
      </c>
      <c r="I35" s="305">
        <f t="shared" si="2"/>
        <v>93.953658536585365</v>
      </c>
    </row>
    <row r="36" spans="1:9" s="22" customFormat="1" ht="12" customHeight="1">
      <c r="A36" s="25" t="s">
        <v>45</v>
      </c>
      <c r="B36" s="117" t="s">
        <v>302</v>
      </c>
      <c r="C36" s="26" t="s">
        <v>46</v>
      </c>
      <c r="D36" s="352">
        <f>'[1]02'!C189</f>
        <v>93493000</v>
      </c>
      <c r="E36" s="352">
        <v>99493000</v>
      </c>
      <c r="F36" s="352">
        <f t="shared" si="1"/>
        <v>-3444900</v>
      </c>
      <c r="G36" s="352">
        <f>'[1]02'!D189</f>
        <v>96048100</v>
      </c>
      <c r="H36" s="352">
        <f>'[1]02'!E189</f>
        <v>102859952</v>
      </c>
      <c r="I36" s="306">
        <f t="shared" si="2"/>
        <v>107.09212571617763</v>
      </c>
    </row>
    <row r="37" spans="1:9" s="22" customFormat="1" ht="12" customHeight="1">
      <c r="A37" s="25" t="s">
        <v>47</v>
      </c>
      <c r="B37" s="117" t="s">
        <v>303</v>
      </c>
      <c r="C37" s="26" t="s">
        <v>48</v>
      </c>
      <c r="D37" s="356">
        <f>'[1]02'!C192</f>
        <v>4337400</v>
      </c>
      <c r="E37" s="356">
        <v>9148400</v>
      </c>
      <c r="F37" s="356">
        <f t="shared" si="1"/>
        <v>-1012400</v>
      </c>
      <c r="G37" s="356">
        <f>'[1]02'!D192</f>
        <v>8136000</v>
      </c>
      <c r="H37" s="356">
        <f>'[1]02'!E192</f>
        <v>7391118</v>
      </c>
      <c r="I37" s="306">
        <f t="shared" si="2"/>
        <v>90.844616519174039</v>
      </c>
    </row>
    <row r="38" spans="1:9" s="22" customFormat="1" ht="12" customHeight="1">
      <c r="A38" s="25" t="s">
        <v>49</v>
      </c>
      <c r="B38" s="117" t="s">
        <v>304</v>
      </c>
      <c r="C38" s="26" t="s">
        <v>50</v>
      </c>
      <c r="D38" s="356">
        <f>'[1]02'!C194</f>
        <v>54000000</v>
      </c>
      <c r="E38" s="356">
        <v>56681800</v>
      </c>
      <c r="F38" s="356">
        <f t="shared" si="1"/>
        <v>0</v>
      </c>
      <c r="G38" s="356">
        <f>'[1]02'!D194</f>
        <v>56681800</v>
      </c>
      <c r="H38" s="356">
        <f>'[1]02'!E194</f>
        <v>60446540</v>
      </c>
      <c r="I38" s="306">
        <f t="shared" si="2"/>
        <v>106.64188504952207</v>
      </c>
    </row>
    <row r="39" spans="1:9" s="22" customFormat="1" ht="12" customHeight="1">
      <c r="A39" s="25" t="s">
        <v>51</v>
      </c>
      <c r="B39" s="117" t="s">
        <v>305</v>
      </c>
      <c r="C39" s="26" t="s">
        <v>52</v>
      </c>
      <c r="D39" s="356">
        <f>'[1]02'!C201</f>
        <v>36328000</v>
      </c>
      <c r="E39" s="356">
        <v>36328000</v>
      </c>
      <c r="F39" s="356">
        <f t="shared" si="1"/>
        <v>-367000</v>
      </c>
      <c r="G39" s="356">
        <f>'[1]02'!D201</f>
        <v>35961000</v>
      </c>
      <c r="H39" s="356">
        <f>'[1]02'!E201</f>
        <v>35270177</v>
      </c>
      <c r="I39" s="306">
        <f t="shared" si="2"/>
        <v>98.078966102166234</v>
      </c>
    </row>
    <row r="40" spans="1:9" s="22" customFormat="1" ht="12" customHeight="1">
      <c r="A40" s="25" t="s">
        <v>53</v>
      </c>
      <c r="B40" s="117" t="s">
        <v>306</v>
      </c>
      <c r="C40" s="26" t="s">
        <v>54</v>
      </c>
      <c r="D40" s="356">
        <f>'[1]02'!C202</f>
        <v>26995600</v>
      </c>
      <c r="E40" s="356">
        <v>26995600</v>
      </c>
      <c r="F40" s="356">
        <f t="shared" si="1"/>
        <v>1180700</v>
      </c>
      <c r="G40" s="356">
        <f>'[1]02'!D202</f>
        <v>28176300</v>
      </c>
      <c r="H40" s="356">
        <f>'[1]02'!E202</f>
        <v>33058958</v>
      </c>
      <c r="I40" s="306">
        <f t="shared" si="2"/>
        <v>117.32895376610838</v>
      </c>
    </row>
    <row r="41" spans="1:9" s="22" customFormat="1" ht="12" customHeight="1">
      <c r="A41" s="25" t="s">
        <v>55</v>
      </c>
      <c r="B41" s="117" t="s">
        <v>307</v>
      </c>
      <c r="C41" s="26" t="s">
        <v>56</v>
      </c>
      <c r="D41" s="356">
        <f>'[1]02'!C203</f>
        <v>7123000</v>
      </c>
      <c r="E41" s="356">
        <v>7123000</v>
      </c>
      <c r="F41" s="356">
        <f t="shared" si="1"/>
        <v>0</v>
      </c>
      <c r="G41" s="356">
        <f>'[1]02'!D203</f>
        <v>7123000</v>
      </c>
      <c r="H41" s="356">
        <f>'[1]02'!E203</f>
        <v>7170000</v>
      </c>
      <c r="I41" s="306">
        <f t="shared" si="2"/>
        <v>100.6598343394637</v>
      </c>
    </row>
    <row r="42" spans="1:9" s="22" customFormat="1" ht="12" customHeight="1">
      <c r="A42" s="25" t="s">
        <v>57</v>
      </c>
      <c r="B42" s="117" t="s">
        <v>308</v>
      </c>
      <c r="C42" s="26" t="s">
        <v>58</v>
      </c>
      <c r="D42" s="356">
        <f>'[1]02'!C207</f>
        <v>4000</v>
      </c>
      <c r="E42" s="356">
        <v>4000</v>
      </c>
      <c r="F42" s="356">
        <f t="shared" si="1"/>
        <v>2</v>
      </c>
      <c r="G42" s="356">
        <f>'[1]02'!D207</f>
        <v>4002</v>
      </c>
      <c r="H42" s="356">
        <f>'[1]02'!E207</f>
        <v>1440</v>
      </c>
      <c r="I42" s="306">
        <f t="shared" si="2"/>
        <v>35.982008995502248</v>
      </c>
    </row>
    <row r="43" spans="1:9" s="22" customFormat="1" ht="12" customHeight="1">
      <c r="A43" s="25" t="s">
        <v>59</v>
      </c>
      <c r="B43" s="117" t="s">
        <v>309</v>
      </c>
      <c r="C43" s="26" t="s">
        <v>60</v>
      </c>
      <c r="D43" s="371">
        <f>'[1]02'!C218</f>
        <v>2000000</v>
      </c>
      <c r="E43" s="371">
        <v>0</v>
      </c>
      <c r="F43" s="371">
        <f t="shared" si="1"/>
        <v>0</v>
      </c>
      <c r="G43" s="371">
        <f>'[1]02'!D218</f>
        <v>0</v>
      </c>
      <c r="H43" s="371">
        <f>'[1]02'!E218</f>
        <v>0</v>
      </c>
      <c r="I43" s="310"/>
    </row>
    <row r="44" spans="1:9" s="22" customFormat="1" ht="12" customHeight="1">
      <c r="A44" s="27" t="s">
        <v>61</v>
      </c>
      <c r="B44" s="117" t="s">
        <v>310</v>
      </c>
      <c r="C44" s="28" t="s">
        <v>1467</v>
      </c>
      <c r="D44" s="369">
        <f>'[1]02'!C219</f>
        <v>0</v>
      </c>
      <c r="E44" s="369">
        <v>0</v>
      </c>
      <c r="F44" s="369">
        <f t="shared" si="1"/>
        <v>3066000</v>
      </c>
      <c r="G44" s="369">
        <f>'[1]02'!D219</f>
        <v>3066000</v>
      </c>
      <c r="H44" s="369">
        <f>'[1]02'!E219</f>
        <v>17413520</v>
      </c>
      <c r="I44" s="311"/>
    </row>
    <row r="45" spans="1:9" s="22" customFormat="1" ht="12" customHeight="1" thickBot="1">
      <c r="A45" s="27" t="s">
        <v>1468</v>
      </c>
      <c r="B45" s="117" t="s">
        <v>1469</v>
      </c>
      <c r="C45" s="28" t="s">
        <v>62</v>
      </c>
      <c r="D45" s="369">
        <f>'[1]02'!C220</f>
        <v>0</v>
      </c>
      <c r="E45" s="369">
        <v>0</v>
      </c>
      <c r="F45" s="369">
        <f t="shared" si="1"/>
        <v>3600</v>
      </c>
      <c r="G45" s="369">
        <f>'[1]02'!D220</f>
        <v>3600</v>
      </c>
      <c r="H45" s="369">
        <f>'[1]02'!E220</f>
        <v>829941</v>
      </c>
      <c r="I45" s="311"/>
    </row>
    <row r="46" spans="1:9" s="22" customFormat="1" ht="12" customHeight="1" thickBot="1">
      <c r="A46" s="20" t="s">
        <v>63</v>
      </c>
      <c r="B46" s="115" t="s">
        <v>311</v>
      </c>
      <c r="C46" s="21" t="s">
        <v>64</v>
      </c>
      <c r="D46" s="347">
        <f>SUM(D47:D51)</f>
        <v>16000000</v>
      </c>
      <c r="E46" s="347">
        <v>38419000</v>
      </c>
      <c r="F46" s="347">
        <f t="shared" si="1"/>
        <v>25007000</v>
      </c>
      <c r="G46" s="347">
        <f t="shared" ref="G46:H46" si="7">SUM(G47:G51)</f>
        <v>63426000</v>
      </c>
      <c r="H46" s="347">
        <f t="shared" si="7"/>
        <v>64651659</v>
      </c>
      <c r="I46" s="304">
        <f t="shared" si="2"/>
        <v>101.93242361176804</v>
      </c>
    </row>
    <row r="47" spans="1:9" s="22" customFormat="1" ht="12" customHeight="1">
      <c r="A47" s="23" t="s">
        <v>65</v>
      </c>
      <c r="B47" s="116" t="s">
        <v>312</v>
      </c>
      <c r="C47" s="24" t="s">
        <v>66</v>
      </c>
      <c r="D47" s="370">
        <f>'[1]02'!C224</f>
        <v>0</v>
      </c>
      <c r="E47" s="370">
        <v>0</v>
      </c>
      <c r="F47" s="370">
        <f t="shared" si="1"/>
        <v>0</v>
      </c>
      <c r="G47" s="370">
        <f>'[1]02'!D224</f>
        <v>0</v>
      </c>
      <c r="H47" s="370">
        <f>'[1]02'!E224</f>
        <v>0</v>
      </c>
      <c r="I47" s="312"/>
    </row>
    <row r="48" spans="1:9" s="22" customFormat="1" ht="12" customHeight="1">
      <c r="A48" s="25" t="s">
        <v>67</v>
      </c>
      <c r="B48" s="117" t="s">
        <v>313</v>
      </c>
      <c r="C48" s="26" t="s">
        <v>68</v>
      </c>
      <c r="D48" s="371">
        <f>'[1]02'!C226</f>
        <v>16000000</v>
      </c>
      <c r="E48" s="371">
        <v>38419000</v>
      </c>
      <c r="F48" s="371">
        <f t="shared" si="1"/>
        <v>24805000</v>
      </c>
      <c r="G48" s="371">
        <f>'[1]02'!D226</f>
        <v>63224000</v>
      </c>
      <c r="H48" s="371">
        <f>'[1]02'!E226</f>
        <v>64449297</v>
      </c>
      <c r="I48" s="310">
        <f t="shared" si="2"/>
        <v>101.93802511704415</v>
      </c>
    </row>
    <row r="49" spans="1:9" s="22" customFormat="1" ht="12" customHeight="1">
      <c r="A49" s="25" t="s">
        <v>69</v>
      </c>
      <c r="B49" s="117" t="s">
        <v>314</v>
      </c>
      <c r="C49" s="26" t="s">
        <v>70</v>
      </c>
      <c r="D49" s="371">
        <f>'[1]02'!C228</f>
        <v>0</v>
      </c>
      <c r="E49" s="371">
        <v>0</v>
      </c>
      <c r="F49" s="371">
        <f t="shared" si="1"/>
        <v>202000</v>
      </c>
      <c r="G49" s="371">
        <f>'[1]02'!D228</f>
        <v>202000</v>
      </c>
      <c r="H49" s="371">
        <f>'[1]02'!E228</f>
        <v>202362</v>
      </c>
      <c r="I49" s="310"/>
    </row>
    <row r="50" spans="1:9" s="22" customFormat="1" ht="12" customHeight="1">
      <c r="A50" s="25" t="s">
        <v>71</v>
      </c>
      <c r="B50" s="117" t="s">
        <v>315</v>
      </c>
      <c r="C50" s="26" t="s">
        <v>72</v>
      </c>
      <c r="D50" s="371">
        <f>'[1]02'!C229</f>
        <v>0</v>
      </c>
      <c r="E50" s="371">
        <v>0</v>
      </c>
      <c r="F50" s="371">
        <f t="shared" si="1"/>
        <v>0</v>
      </c>
      <c r="G50" s="371">
        <f>'[1]02'!D229</f>
        <v>0</v>
      </c>
      <c r="H50" s="371">
        <f>'[1]02'!E229</f>
        <v>0</v>
      </c>
      <c r="I50" s="310"/>
    </row>
    <row r="51" spans="1:9" s="22" customFormat="1" ht="12" customHeight="1" thickBot="1">
      <c r="A51" s="27" t="s">
        <v>73</v>
      </c>
      <c r="B51" s="117" t="s">
        <v>316</v>
      </c>
      <c r="C51" s="28" t="s">
        <v>74</v>
      </c>
      <c r="D51" s="369">
        <f>'[1]02'!C231</f>
        <v>0</v>
      </c>
      <c r="E51" s="369">
        <v>0</v>
      </c>
      <c r="F51" s="369">
        <f t="shared" si="1"/>
        <v>0</v>
      </c>
      <c r="G51" s="369">
        <f>'[1]02'!D231</f>
        <v>0</v>
      </c>
      <c r="H51" s="369">
        <f>'[1]02'!E231</f>
        <v>0</v>
      </c>
      <c r="I51" s="311"/>
    </row>
    <row r="52" spans="1:9" s="22" customFormat="1" ht="12" customHeight="1" thickBot="1">
      <c r="A52" s="20" t="s">
        <v>75</v>
      </c>
      <c r="B52" s="115" t="s">
        <v>317</v>
      </c>
      <c r="C52" s="21" t="s">
        <v>76</v>
      </c>
      <c r="D52" s="347">
        <f>SUM(D53:D57)</f>
        <v>0</v>
      </c>
      <c r="E52" s="347">
        <v>0</v>
      </c>
      <c r="F52" s="347">
        <f t="shared" si="1"/>
        <v>3100000</v>
      </c>
      <c r="G52" s="347">
        <f t="shared" ref="G52:H52" si="8">SUM(G53:G57)</f>
        <v>3100000</v>
      </c>
      <c r="H52" s="347">
        <f t="shared" si="8"/>
        <v>4032799</v>
      </c>
      <c r="I52" s="304"/>
    </row>
    <row r="53" spans="1:9" s="22" customFormat="1" ht="12" customHeight="1">
      <c r="A53" s="23" t="s">
        <v>463</v>
      </c>
      <c r="B53" s="116" t="s">
        <v>318</v>
      </c>
      <c r="C53" s="24" t="s">
        <v>460</v>
      </c>
      <c r="D53" s="352">
        <f>'[1]02'!C233</f>
        <v>0</v>
      </c>
      <c r="E53" s="352">
        <v>0</v>
      </c>
      <c r="F53" s="352">
        <f t="shared" si="1"/>
        <v>0</v>
      </c>
      <c r="G53" s="352">
        <f>'[1]02'!D233</f>
        <v>0</v>
      </c>
      <c r="H53" s="352">
        <f>'[1]02'!E233</f>
        <v>0</v>
      </c>
      <c r="I53" s="305"/>
    </row>
    <row r="54" spans="1:9" s="22" customFormat="1" ht="12" customHeight="1">
      <c r="A54" s="23" t="s">
        <v>464</v>
      </c>
      <c r="B54" s="117" t="s">
        <v>319</v>
      </c>
      <c r="C54" s="26" t="s">
        <v>461</v>
      </c>
      <c r="D54" s="352">
        <f>'[1]02'!C234</f>
        <v>0</v>
      </c>
      <c r="E54" s="352">
        <v>0</v>
      </c>
      <c r="F54" s="352">
        <f t="shared" si="1"/>
        <v>0</v>
      </c>
      <c r="G54" s="352">
        <f>'[1]02'!D234</f>
        <v>0</v>
      </c>
      <c r="H54" s="352">
        <f>'[1]02'!E234</f>
        <v>0</v>
      </c>
      <c r="I54" s="305"/>
    </row>
    <row r="55" spans="1:9" s="22" customFormat="1" ht="13.5" customHeight="1">
      <c r="A55" s="23" t="s">
        <v>465</v>
      </c>
      <c r="B55" s="117" t="s">
        <v>320</v>
      </c>
      <c r="C55" s="26" t="s">
        <v>489</v>
      </c>
      <c r="D55" s="352">
        <f>'[1]02'!C235</f>
        <v>0</v>
      </c>
      <c r="E55" s="352">
        <v>0</v>
      </c>
      <c r="F55" s="352">
        <f t="shared" si="1"/>
        <v>0</v>
      </c>
      <c r="G55" s="352">
        <f>'[1]02'!D235</f>
        <v>0</v>
      </c>
      <c r="H55" s="352">
        <f>'[1]02'!E235</f>
        <v>0</v>
      </c>
      <c r="I55" s="305"/>
    </row>
    <row r="56" spans="1:9" s="22" customFormat="1" ht="12" customHeight="1">
      <c r="A56" s="27" t="s">
        <v>466</v>
      </c>
      <c r="B56" s="118" t="s">
        <v>462</v>
      </c>
      <c r="C56" s="28" t="s">
        <v>468</v>
      </c>
      <c r="D56" s="352">
        <f>'[1]02'!C236</f>
        <v>0</v>
      </c>
      <c r="E56" s="352">
        <v>0</v>
      </c>
      <c r="F56" s="352">
        <f t="shared" si="1"/>
        <v>0</v>
      </c>
      <c r="G56" s="352">
        <f>'[1]02'!D236</f>
        <v>0</v>
      </c>
      <c r="H56" s="352">
        <f>'[1]02'!E236</f>
        <v>25000</v>
      </c>
      <c r="I56" s="309"/>
    </row>
    <row r="57" spans="1:9" s="22" customFormat="1" ht="12" customHeight="1">
      <c r="A57" s="25" t="s">
        <v>467</v>
      </c>
      <c r="B57" s="117" t="s">
        <v>459</v>
      </c>
      <c r="C57" s="26" t="s">
        <v>469</v>
      </c>
      <c r="D57" s="356">
        <f>'[1]02'!C246</f>
        <v>0</v>
      </c>
      <c r="E57" s="356">
        <v>0</v>
      </c>
      <c r="F57" s="356">
        <f t="shared" si="1"/>
        <v>3100000</v>
      </c>
      <c r="G57" s="356">
        <f>'[1]02'!D246</f>
        <v>3100000</v>
      </c>
      <c r="H57" s="356">
        <f>'[1]02'!E246</f>
        <v>4007799</v>
      </c>
      <c r="I57" s="306"/>
    </row>
    <row r="58" spans="1:9" s="22" customFormat="1" ht="12" customHeight="1" thickBot="1">
      <c r="A58" s="47" t="s">
        <v>1470</v>
      </c>
      <c r="B58" s="122" t="s">
        <v>459</v>
      </c>
      <c r="C58" s="517" t="s">
        <v>1471</v>
      </c>
      <c r="D58" s="405"/>
      <c r="E58" s="405">
        <v>0</v>
      </c>
      <c r="F58" s="405">
        <f t="shared" si="1"/>
        <v>0</v>
      </c>
      <c r="G58" s="405"/>
      <c r="H58" s="405"/>
      <c r="I58" s="317"/>
    </row>
    <row r="59" spans="1:9" s="22" customFormat="1" ht="12" customHeight="1" thickBot="1">
      <c r="A59" s="20" t="s">
        <v>81</v>
      </c>
      <c r="B59" s="115" t="s">
        <v>321</v>
      </c>
      <c r="C59" s="29" t="s">
        <v>82</v>
      </c>
      <c r="D59" s="347">
        <f>SUM(D60:D64)</f>
        <v>0</v>
      </c>
      <c r="E59" s="347">
        <v>0</v>
      </c>
      <c r="F59" s="347">
        <f t="shared" si="1"/>
        <v>0</v>
      </c>
      <c r="G59" s="347">
        <f t="shared" ref="G59:H59" si="9">SUM(G60:G64)</f>
        <v>0</v>
      </c>
      <c r="H59" s="347">
        <f t="shared" si="9"/>
        <v>477924</v>
      </c>
      <c r="I59" s="304"/>
    </row>
    <row r="60" spans="1:9" s="22" customFormat="1" ht="12" customHeight="1">
      <c r="A60" s="23" t="s">
        <v>475</v>
      </c>
      <c r="B60" s="116" t="s">
        <v>322</v>
      </c>
      <c r="C60" s="24" t="s">
        <v>470</v>
      </c>
      <c r="D60" s="371">
        <f>'[1]02'!C259</f>
        <v>0</v>
      </c>
      <c r="E60" s="371">
        <v>0</v>
      </c>
      <c r="F60" s="371">
        <f t="shared" si="1"/>
        <v>0</v>
      </c>
      <c r="G60" s="371">
        <f>'[1]02'!D259</f>
        <v>0</v>
      </c>
      <c r="H60" s="371">
        <f>'[1]02'!E259</f>
        <v>0</v>
      </c>
      <c r="I60" s="310"/>
    </row>
    <row r="61" spans="1:9" s="22" customFormat="1" ht="12" customHeight="1">
      <c r="A61" s="23" t="s">
        <v>476</v>
      </c>
      <c r="B61" s="116" t="s">
        <v>323</v>
      </c>
      <c r="C61" s="26" t="s">
        <v>471</v>
      </c>
      <c r="D61" s="371">
        <f>'[1]02'!C260</f>
        <v>0</v>
      </c>
      <c r="E61" s="371">
        <v>0</v>
      </c>
      <c r="F61" s="371">
        <f t="shared" si="1"/>
        <v>0</v>
      </c>
      <c r="G61" s="371">
        <f>'[1]02'!D260</f>
        <v>0</v>
      </c>
      <c r="H61" s="371">
        <f>'[1]02'!E260</f>
        <v>0</v>
      </c>
      <c r="I61" s="310"/>
    </row>
    <row r="62" spans="1:9" s="22" customFormat="1" ht="11.25" customHeight="1">
      <c r="A62" s="23" t="s">
        <v>477</v>
      </c>
      <c r="B62" s="116" t="s">
        <v>324</v>
      </c>
      <c r="C62" s="26" t="s">
        <v>490</v>
      </c>
      <c r="D62" s="371">
        <f>'[1]02'!C261</f>
        <v>0</v>
      </c>
      <c r="E62" s="371">
        <v>0</v>
      </c>
      <c r="F62" s="371">
        <f t="shared" si="1"/>
        <v>0</v>
      </c>
      <c r="G62" s="371">
        <f>'[1]02'!D261</f>
        <v>0</v>
      </c>
      <c r="H62" s="371">
        <f>'[1]02'!E261</f>
        <v>0</v>
      </c>
      <c r="I62" s="310"/>
    </row>
    <row r="63" spans="1:9" s="22" customFormat="1" ht="12" customHeight="1">
      <c r="A63" s="23" t="s">
        <v>478</v>
      </c>
      <c r="B63" s="122" t="s">
        <v>473</v>
      </c>
      <c r="C63" s="28" t="s">
        <v>472</v>
      </c>
      <c r="D63" s="371">
        <f>'[1]02'!C262</f>
        <v>0</v>
      </c>
      <c r="E63" s="371">
        <v>0</v>
      </c>
      <c r="F63" s="371">
        <f t="shared" si="1"/>
        <v>0</v>
      </c>
      <c r="G63" s="371">
        <f>'[1]02'!D262</f>
        <v>0</v>
      </c>
      <c r="H63" s="371">
        <f>'[1]02'!E262</f>
        <v>117924</v>
      </c>
      <c r="I63" s="310"/>
    </row>
    <row r="64" spans="1:9" s="22" customFormat="1" ht="12" customHeight="1">
      <c r="A64" s="23" t="s">
        <v>479</v>
      </c>
      <c r="B64" s="125" t="s">
        <v>480</v>
      </c>
      <c r="C64" s="26" t="s">
        <v>474</v>
      </c>
      <c r="D64" s="371">
        <f>'[1]02'!C272</f>
        <v>0</v>
      </c>
      <c r="E64" s="371">
        <v>0</v>
      </c>
      <c r="F64" s="371">
        <f t="shared" si="1"/>
        <v>0</v>
      </c>
      <c r="G64" s="371">
        <f>'[1]02'!D272</f>
        <v>0</v>
      </c>
      <c r="H64" s="371">
        <f>'[1]02'!E272</f>
        <v>360000</v>
      </c>
      <c r="I64" s="310"/>
    </row>
    <row r="65" spans="1:9" s="22" customFormat="1" ht="12" customHeight="1" thickBot="1">
      <c r="A65" s="47" t="s">
        <v>1472</v>
      </c>
      <c r="B65" s="122" t="s">
        <v>480</v>
      </c>
      <c r="C65" s="517" t="s">
        <v>1473</v>
      </c>
      <c r="D65" s="982"/>
      <c r="E65" s="982">
        <v>0</v>
      </c>
      <c r="F65" s="982">
        <f t="shared" si="1"/>
        <v>0</v>
      </c>
      <c r="G65" s="982"/>
      <c r="H65" s="982"/>
      <c r="I65" s="518"/>
    </row>
    <row r="66" spans="1:9" s="22" customFormat="1" ht="12" customHeight="1" thickBot="1">
      <c r="A66" s="20" t="s">
        <v>83</v>
      </c>
      <c r="B66" s="115"/>
      <c r="C66" s="21" t="s">
        <v>84</v>
      </c>
      <c r="D66" s="366">
        <f>+D5+D12+D19+D26+D34+D46+D52+D59</f>
        <v>3093882760</v>
      </c>
      <c r="E66" s="366">
        <v>3249885429</v>
      </c>
      <c r="F66" s="366">
        <f t="shared" si="1"/>
        <v>2109107082</v>
      </c>
      <c r="G66" s="366">
        <f t="shared" ref="G66:H66" si="10">+G5+G12+G19+G26+G34+G46+G52+G59</f>
        <v>5358992511</v>
      </c>
      <c r="H66" s="366">
        <f t="shared" si="10"/>
        <v>3585114362</v>
      </c>
      <c r="I66" s="307">
        <f t="shared" si="2"/>
        <v>66.899036612592866</v>
      </c>
    </row>
    <row r="67" spans="1:9" s="22" customFormat="1" ht="12" customHeight="1" thickBot="1">
      <c r="A67" s="30" t="s">
        <v>85</v>
      </c>
      <c r="B67" s="115" t="s">
        <v>326</v>
      </c>
      <c r="C67" s="29" t="s">
        <v>86</v>
      </c>
      <c r="D67" s="347">
        <f>SUM(D68:D70)</f>
        <v>183000000</v>
      </c>
      <c r="E67" s="347">
        <v>183000000</v>
      </c>
      <c r="F67" s="347">
        <f t="shared" si="1"/>
        <v>0</v>
      </c>
      <c r="G67" s="347">
        <f t="shared" ref="G67:H67" si="11">SUM(G68:G70)</f>
        <v>183000000</v>
      </c>
      <c r="H67" s="347">
        <f t="shared" si="11"/>
        <v>179975616</v>
      </c>
      <c r="I67" s="304"/>
    </row>
    <row r="68" spans="1:9" s="22" customFormat="1" ht="12" customHeight="1">
      <c r="A68" s="23" t="s">
        <v>87</v>
      </c>
      <c r="B68" s="116" t="s">
        <v>327</v>
      </c>
      <c r="C68" s="24" t="s">
        <v>88</v>
      </c>
      <c r="D68" s="371">
        <f>'[1]04'!C4</f>
        <v>183000000</v>
      </c>
      <c r="E68" s="371">
        <v>183000000</v>
      </c>
      <c r="F68" s="371">
        <f t="shared" si="1"/>
        <v>0</v>
      </c>
      <c r="G68" s="371">
        <f>'[1]04'!D4</f>
        <v>183000000</v>
      </c>
      <c r="H68" s="371">
        <f>'[1]04'!E4</f>
        <v>179975616</v>
      </c>
      <c r="I68" s="310"/>
    </row>
    <row r="69" spans="1:9" s="22" customFormat="1" ht="12" customHeight="1">
      <c r="A69" s="25" t="s">
        <v>89</v>
      </c>
      <c r="B69" s="116" t="s">
        <v>328</v>
      </c>
      <c r="C69" s="26" t="s">
        <v>90</v>
      </c>
      <c r="D69" s="371">
        <f>'[1]04'!C5</f>
        <v>0</v>
      </c>
      <c r="E69" s="371">
        <v>0</v>
      </c>
      <c r="F69" s="371">
        <f t="shared" si="1"/>
        <v>0</v>
      </c>
      <c r="G69" s="371">
        <f>'[1]04'!D5</f>
        <v>0</v>
      </c>
      <c r="H69" s="371">
        <f>'[1]04'!E5</f>
        <v>0</v>
      </c>
      <c r="I69" s="310"/>
    </row>
    <row r="70" spans="1:9" s="22" customFormat="1" ht="12" customHeight="1" thickBot="1">
      <c r="A70" s="27" t="s">
        <v>91</v>
      </c>
      <c r="B70" s="116" t="s">
        <v>329</v>
      </c>
      <c r="C70" s="31" t="s">
        <v>92</v>
      </c>
      <c r="D70" s="371">
        <f>'[1]04'!C6</f>
        <v>0</v>
      </c>
      <c r="E70" s="371">
        <v>0</v>
      </c>
      <c r="F70" s="371">
        <f t="shared" ref="F70:F91" si="12">G70-E70</f>
        <v>0</v>
      </c>
      <c r="G70" s="371">
        <f>'[1]04'!D6</f>
        <v>0</v>
      </c>
      <c r="H70" s="371">
        <f>'[1]04'!E6</f>
        <v>0</v>
      </c>
      <c r="I70" s="310"/>
    </row>
    <row r="71" spans="1:9" s="22" customFormat="1" ht="12" customHeight="1" thickBot="1">
      <c r="A71" s="30" t="s">
        <v>93</v>
      </c>
      <c r="B71" s="115" t="s">
        <v>330</v>
      </c>
      <c r="C71" s="29" t="s">
        <v>94</v>
      </c>
      <c r="D71" s="347">
        <f>SUM(D72:D75)</f>
        <v>0</v>
      </c>
      <c r="E71" s="347">
        <v>0</v>
      </c>
      <c r="F71" s="347">
        <f t="shared" si="12"/>
        <v>0</v>
      </c>
      <c r="G71" s="347">
        <f t="shared" ref="G71:H71" si="13">SUM(G72:G75)</f>
        <v>0</v>
      </c>
      <c r="H71" s="347">
        <f t="shared" si="13"/>
        <v>0</v>
      </c>
      <c r="I71" s="304"/>
    </row>
    <row r="72" spans="1:9" s="22" customFormat="1" ht="12" customHeight="1">
      <c r="A72" s="23" t="s">
        <v>95</v>
      </c>
      <c r="B72" s="116" t="s">
        <v>331</v>
      </c>
      <c r="C72" s="24" t="s">
        <v>96</v>
      </c>
      <c r="D72" s="371">
        <f>'[1]04'!C8</f>
        <v>0</v>
      </c>
      <c r="E72" s="371">
        <v>0</v>
      </c>
      <c r="F72" s="371">
        <f t="shared" si="12"/>
        <v>0</v>
      </c>
      <c r="G72" s="371">
        <f>'[1]04'!D8</f>
        <v>0</v>
      </c>
      <c r="H72" s="371">
        <f>'[1]04'!E8</f>
        <v>0</v>
      </c>
      <c r="I72" s="310"/>
    </row>
    <row r="73" spans="1:9" s="22" customFormat="1" ht="12" customHeight="1">
      <c r="A73" s="25" t="s">
        <v>97</v>
      </c>
      <c r="B73" s="116" t="s">
        <v>332</v>
      </c>
      <c r="C73" s="26" t="s">
        <v>98</v>
      </c>
      <c r="D73" s="371">
        <f>'[1]04'!C11</f>
        <v>0</v>
      </c>
      <c r="E73" s="371">
        <v>0</v>
      </c>
      <c r="F73" s="371">
        <f t="shared" si="12"/>
        <v>0</v>
      </c>
      <c r="G73" s="371">
        <f>'[1]04'!D11</f>
        <v>0</v>
      </c>
      <c r="H73" s="371">
        <f>'[1]04'!E11</f>
        <v>0</v>
      </c>
      <c r="I73" s="310"/>
    </row>
    <row r="74" spans="1:9" s="22" customFormat="1" ht="12" customHeight="1">
      <c r="A74" s="25" t="s">
        <v>99</v>
      </c>
      <c r="B74" s="116" t="s">
        <v>333</v>
      </c>
      <c r="C74" s="26" t="s">
        <v>100</v>
      </c>
      <c r="D74" s="371">
        <f>'[1]04'!C12</f>
        <v>0</v>
      </c>
      <c r="E74" s="371">
        <v>0</v>
      </c>
      <c r="F74" s="371">
        <f t="shared" si="12"/>
        <v>0</v>
      </c>
      <c r="G74" s="371">
        <f>'[1]04'!D12</f>
        <v>0</v>
      </c>
      <c r="H74" s="371">
        <f>'[1]04'!E12</f>
        <v>0</v>
      </c>
      <c r="I74" s="310"/>
    </row>
    <row r="75" spans="1:9" s="22" customFormat="1" ht="12" customHeight="1" thickBot="1">
      <c r="A75" s="27" t="s">
        <v>101</v>
      </c>
      <c r="B75" s="116" t="s">
        <v>334</v>
      </c>
      <c r="C75" s="28" t="s">
        <v>102</v>
      </c>
      <c r="D75" s="371">
        <f>'[1]04'!C13</f>
        <v>0</v>
      </c>
      <c r="E75" s="371">
        <v>0</v>
      </c>
      <c r="F75" s="371">
        <f t="shared" si="12"/>
        <v>0</v>
      </c>
      <c r="G75" s="371">
        <f>'[1]04'!D13</f>
        <v>0</v>
      </c>
      <c r="H75" s="371">
        <f>'[1]04'!E13</f>
        <v>0</v>
      </c>
      <c r="I75" s="310"/>
    </row>
    <row r="76" spans="1:9" s="22" customFormat="1" ht="12" customHeight="1" thickBot="1">
      <c r="A76" s="30" t="s">
        <v>103</v>
      </c>
      <c r="B76" s="115" t="s">
        <v>335</v>
      </c>
      <c r="C76" s="29" t="s">
        <v>104</v>
      </c>
      <c r="D76" s="347">
        <f>SUM(D77:D78)</f>
        <v>1351813505</v>
      </c>
      <c r="E76" s="347">
        <v>1351813505</v>
      </c>
      <c r="F76" s="347">
        <f t="shared" si="12"/>
        <v>0</v>
      </c>
      <c r="G76" s="347">
        <f t="shared" ref="G76:H76" si="14">SUM(G77:G78)</f>
        <v>1351813505</v>
      </c>
      <c r="H76" s="347">
        <f t="shared" si="14"/>
        <v>1351813505</v>
      </c>
      <c r="I76" s="304">
        <f t="shared" ref="I76:I91" si="15">H76/G76*100</f>
        <v>100</v>
      </c>
    </row>
    <row r="77" spans="1:9" s="22" customFormat="1" ht="12" customHeight="1">
      <c r="A77" s="23" t="s">
        <v>105</v>
      </c>
      <c r="B77" s="116" t="s">
        <v>336</v>
      </c>
      <c r="C77" s="24" t="s">
        <v>106</v>
      </c>
      <c r="D77" s="371">
        <f>'[1]04'!C15</f>
        <v>1351813505</v>
      </c>
      <c r="E77" s="371">
        <v>1351813505</v>
      </c>
      <c r="F77" s="371">
        <f t="shared" si="12"/>
        <v>0</v>
      </c>
      <c r="G77" s="371">
        <f>'[1]04'!D15</f>
        <v>1351813505</v>
      </c>
      <c r="H77" s="371">
        <f>'[1]04'!E15</f>
        <v>1351813505</v>
      </c>
      <c r="I77" s="310">
        <f t="shared" si="15"/>
        <v>100</v>
      </c>
    </row>
    <row r="78" spans="1:9" s="22" customFormat="1" ht="12" customHeight="1" thickBot="1">
      <c r="A78" s="27" t="s">
        <v>107</v>
      </c>
      <c r="B78" s="116" t="s">
        <v>337</v>
      </c>
      <c r="C78" s="28" t="s">
        <v>108</v>
      </c>
      <c r="D78" s="371">
        <f>'[1]04'!C16</f>
        <v>0</v>
      </c>
      <c r="E78" s="371">
        <v>0</v>
      </c>
      <c r="F78" s="371">
        <f t="shared" si="12"/>
        <v>0</v>
      </c>
      <c r="G78" s="371">
        <f>'[1]04'!D16</f>
        <v>0</v>
      </c>
      <c r="H78" s="371">
        <f>'[1]04'!E16</f>
        <v>0</v>
      </c>
      <c r="I78" s="310"/>
    </row>
    <row r="79" spans="1:9" s="22" customFormat="1" ht="12" customHeight="1" thickBot="1">
      <c r="A79" s="30" t="s">
        <v>109</v>
      </c>
      <c r="B79" s="115"/>
      <c r="C79" s="29" t="s">
        <v>110</v>
      </c>
      <c r="D79" s="347">
        <f>SUM(D80:D82)</f>
        <v>0</v>
      </c>
      <c r="E79" s="347">
        <v>0</v>
      </c>
      <c r="F79" s="347">
        <f t="shared" si="12"/>
        <v>467651</v>
      </c>
      <c r="G79" s="347">
        <f t="shared" ref="G79:H79" si="16">SUM(G80:G82)</f>
        <v>467651</v>
      </c>
      <c r="H79" s="347">
        <f t="shared" si="16"/>
        <v>35493874</v>
      </c>
      <c r="I79" s="304"/>
    </row>
    <row r="80" spans="1:9" s="22" customFormat="1" ht="12" customHeight="1">
      <c r="A80" s="23" t="s">
        <v>482</v>
      </c>
      <c r="B80" s="116" t="s">
        <v>338</v>
      </c>
      <c r="C80" s="24" t="s">
        <v>111</v>
      </c>
      <c r="D80" s="371">
        <f>'[1]04'!C18</f>
        <v>0</v>
      </c>
      <c r="E80" s="371">
        <v>0</v>
      </c>
      <c r="F80" s="371">
        <f t="shared" si="12"/>
        <v>467651</v>
      </c>
      <c r="G80" s="371">
        <f>'[1]04'!D18</f>
        <v>467651</v>
      </c>
      <c r="H80" s="371">
        <f>'[1]04'!E18</f>
        <v>35493874</v>
      </c>
      <c r="I80" s="310"/>
    </row>
    <row r="81" spans="1:9" s="22" customFormat="1" ht="12" customHeight="1">
      <c r="A81" s="25" t="s">
        <v>483</v>
      </c>
      <c r="B81" s="117" t="s">
        <v>339</v>
      </c>
      <c r="C81" s="26" t="s">
        <v>112</v>
      </c>
      <c r="D81" s="371">
        <f>'[1]04'!C19</f>
        <v>0</v>
      </c>
      <c r="E81" s="371">
        <v>0</v>
      </c>
      <c r="F81" s="371">
        <f t="shared" si="12"/>
        <v>0</v>
      </c>
      <c r="G81" s="371">
        <f>'[1]04'!D19</f>
        <v>0</v>
      </c>
      <c r="H81" s="371">
        <f>'[1]04'!E19</f>
        <v>0</v>
      </c>
      <c r="I81" s="310"/>
    </row>
    <row r="82" spans="1:9" s="22" customFormat="1" ht="12" customHeight="1" thickBot="1">
      <c r="A82" s="27" t="s">
        <v>484</v>
      </c>
      <c r="B82" s="118" t="s">
        <v>481</v>
      </c>
      <c r="C82" s="28" t="s">
        <v>645</v>
      </c>
      <c r="D82" s="371">
        <f>'[1]04'!C21</f>
        <v>0</v>
      </c>
      <c r="E82" s="371">
        <v>0</v>
      </c>
      <c r="F82" s="371">
        <f t="shared" si="12"/>
        <v>0</v>
      </c>
      <c r="G82" s="371">
        <f>'[1]04'!D21</f>
        <v>0</v>
      </c>
      <c r="H82" s="371">
        <f>'[1]04'!E21</f>
        <v>0</v>
      </c>
      <c r="I82" s="310"/>
    </row>
    <row r="83" spans="1:9" s="22" customFormat="1" ht="12" customHeight="1" thickBot="1">
      <c r="A83" s="30" t="s">
        <v>113</v>
      </c>
      <c r="B83" s="115" t="s">
        <v>340</v>
      </c>
      <c r="C83" s="29" t="s">
        <v>114</v>
      </c>
      <c r="D83" s="347">
        <f>SUM(D84:D87)</f>
        <v>0</v>
      </c>
      <c r="E83" s="347">
        <v>0</v>
      </c>
      <c r="F83" s="347">
        <f t="shared" si="12"/>
        <v>0</v>
      </c>
      <c r="G83" s="347">
        <f t="shared" ref="G83:H83" si="17">SUM(G84:G87)</f>
        <v>0</v>
      </c>
      <c r="H83" s="347">
        <f t="shared" si="17"/>
        <v>0</v>
      </c>
      <c r="I83" s="304"/>
    </row>
    <row r="84" spans="1:9" s="22" customFormat="1" ht="12" customHeight="1">
      <c r="A84" s="32" t="s">
        <v>485</v>
      </c>
      <c r="B84" s="116" t="s">
        <v>341</v>
      </c>
      <c r="C84" s="24" t="s">
        <v>646</v>
      </c>
      <c r="D84" s="371">
        <f>'[1]04'!C27</f>
        <v>0</v>
      </c>
      <c r="E84" s="371">
        <v>0</v>
      </c>
      <c r="F84" s="371">
        <f t="shared" si="12"/>
        <v>0</v>
      </c>
      <c r="G84" s="371">
        <f>'[1]04'!D27</f>
        <v>0</v>
      </c>
      <c r="H84" s="371">
        <f>'[1]04'!E27</f>
        <v>0</v>
      </c>
      <c r="I84" s="310"/>
    </row>
    <row r="85" spans="1:9" s="22" customFormat="1" ht="12" customHeight="1">
      <c r="A85" s="33" t="s">
        <v>486</v>
      </c>
      <c r="B85" s="116" t="s">
        <v>342</v>
      </c>
      <c r="C85" s="26" t="s">
        <v>647</v>
      </c>
      <c r="D85" s="371">
        <f>'[1]04'!C28</f>
        <v>0</v>
      </c>
      <c r="E85" s="371">
        <v>0</v>
      </c>
      <c r="F85" s="371">
        <f t="shared" si="12"/>
        <v>0</v>
      </c>
      <c r="G85" s="371">
        <f>'[1]04'!D28</f>
        <v>0</v>
      </c>
      <c r="H85" s="371">
        <f>'[1]04'!E28</f>
        <v>0</v>
      </c>
      <c r="I85" s="310"/>
    </row>
    <row r="86" spans="1:9" s="22" customFormat="1" ht="12" customHeight="1">
      <c r="A86" s="33" t="s">
        <v>487</v>
      </c>
      <c r="B86" s="116" t="s">
        <v>343</v>
      </c>
      <c r="C86" s="26" t="s">
        <v>648</v>
      </c>
      <c r="D86" s="371">
        <f>'[1]04'!C29</f>
        <v>0</v>
      </c>
      <c r="E86" s="371">
        <v>0</v>
      </c>
      <c r="F86" s="371">
        <f t="shared" si="12"/>
        <v>0</v>
      </c>
      <c r="G86" s="371">
        <f>'[1]04'!D29</f>
        <v>0</v>
      </c>
      <c r="H86" s="371">
        <f>'[1]04'!E29</f>
        <v>0</v>
      </c>
      <c r="I86" s="310"/>
    </row>
    <row r="87" spans="1:9" s="22" customFormat="1" ht="12" customHeight="1" thickBot="1">
      <c r="A87" s="34" t="s">
        <v>488</v>
      </c>
      <c r="B87" s="116" t="s">
        <v>344</v>
      </c>
      <c r="C87" s="28" t="s">
        <v>649</v>
      </c>
      <c r="D87" s="371">
        <f>'[1]04'!C30</f>
        <v>0</v>
      </c>
      <c r="E87" s="371">
        <v>0</v>
      </c>
      <c r="F87" s="371">
        <f t="shared" si="12"/>
        <v>0</v>
      </c>
      <c r="G87" s="371">
        <f>'[1]04'!D30</f>
        <v>0</v>
      </c>
      <c r="H87" s="371">
        <f>'[1]04'!E30</f>
        <v>0</v>
      </c>
      <c r="I87" s="310"/>
    </row>
    <row r="88" spans="1:9" s="22" customFormat="1" ht="13.5" customHeight="1" thickBot="1">
      <c r="A88" s="30" t="s">
        <v>115</v>
      </c>
      <c r="B88" s="115" t="s">
        <v>345</v>
      </c>
      <c r="C88" s="29" t="s">
        <v>116</v>
      </c>
      <c r="D88" s="378"/>
      <c r="E88" s="378"/>
      <c r="F88" s="378">
        <f t="shared" si="12"/>
        <v>0</v>
      </c>
      <c r="G88" s="378"/>
      <c r="H88" s="378"/>
      <c r="I88" s="313"/>
    </row>
    <row r="89" spans="1:9" s="22" customFormat="1" ht="13.5" customHeight="1" thickBot="1">
      <c r="A89" s="285" t="s">
        <v>175</v>
      </c>
      <c r="B89" s="115"/>
      <c r="C89" s="29" t="s">
        <v>671</v>
      </c>
      <c r="D89" s="378"/>
      <c r="E89" s="378"/>
      <c r="F89" s="378">
        <f t="shared" si="12"/>
        <v>0</v>
      </c>
      <c r="G89" s="378"/>
      <c r="H89" s="378"/>
      <c r="I89" s="313"/>
    </row>
    <row r="90" spans="1:9" s="22" customFormat="1" ht="15.75" customHeight="1" thickBot="1">
      <c r="A90" s="285" t="s">
        <v>178</v>
      </c>
      <c r="B90" s="115" t="s">
        <v>325</v>
      </c>
      <c r="C90" s="35" t="s">
        <v>117</v>
      </c>
      <c r="D90" s="366">
        <f>+D67+D71+D76+D79+D83+D88</f>
        <v>1534813505</v>
      </c>
      <c r="E90" s="366">
        <v>1534813505</v>
      </c>
      <c r="F90" s="366">
        <f t="shared" si="12"/>
        <v>467651</v>
      </c>
      <c r="G90" s="366">
        <f t="shared" ref="G90:H90" si="18">+G67+G71+G76+G79+G83+G88</f>
        <v>1535281156</v>
      </c>
      <c r="H90" s="366">
        <f t="shared" si="18"/>
        <v>1567282995</v>
      </c>
      <c r="I90" s="307">
        <f t="shared" si="15"/>
        <v>102.08442856703701</v>
      </c>
    </row>
    <row r="91" spans="1:9" s="22" customFormat="1" ht="16.5" customHeight="1" thickBot="1">
      <c r="A91" s="285" t="s">
        <v>181</v>
      </c>
      <c r="B91" s="119"/>
      <c r="C91" s="36" t="s">
        <v>118</v>
      </c>
      <c r="D91" s="366">
        <f>+D66+D90</f>
        <v>4628696265</v>
      </c>
      <c r="E91" s="366">
        <v>4784698934</v>
      </c>
      <c r="F91" s="366">
        <f t="shared" si="12"/>
        <v>2109574733</v>
      </c>
      <c r="G91" s="366">
        <f t="shared" ref="G91:H91" si="19">+G66+G90</f>
        <v>6894273667</v>
      </c>
      <c r="H91" s="366">
        <f t="shared" si="19"/>
        <v>5152397357</v>
      </c>
      <c r="I91" s="307">
        <f t="shared" si="15"/>
        <v>74.734447831138013</v>
      </c>
    </row>
    <row r="92" spans="1:9" s="22" customFormat="1" ht="15">
      <c r="A92" s="55"/>
      <c r="B92" s="37"/>
      <c r="C92" s="56"/>
      <c r="D92" s="386"/>
      <c r="E92" s="386"/>
      <c r="F92" s="386"/>
      <c r="G92" s="386"/>
      <c r="H92" s="386"/>
      <c r="I92" s="314"/>
    </row>
    <row r="93" spans="1:9" ht="16.5" customHeight="1">
      <c r="A93" s="1004" t="s">
        <v>119</v>
      </c>
      <c r="B93" s="1004"/>
      <c r="C93" s="1004"/>
      <c r="D93" s="1004"/>
      <c r="E93" s="949"/>
      <c r="F93" s="949"/>
      <c r="G93" s="949"/>
      <c r="H93" s="949"/>
      <c r="I93" s="301"/>
    </row>
    <row r="94" spans="1:9" s="38" customFormat="1" ht="16.5" customHeight="1" thickBot="1">
      <c r="A94" s="1005" t="s">
        <v>120</v>
      </c>
      <c r="B94" s="1005"/>
      <c r="C94" s="1005"/>
      <c r="D94" s="335"/>
      <c r="E94" s="335" t="s">
        <v>675</v>
      </c>
      <c r="F94" s="335"/>
      <c r="G94" s="335"/>
      <c r="H94" s="335"/>
      <c r="I94" s="302" t="s">
        <v>675</v>
      </c>
    </row>
    <row r="95" spans="1:9" ht="38.15" customHeight="1" thickBot="1">
      <c r="A95" s="13" t="s">
        <v>2</v>
      </c>
      <c r="B95" s="114" t="s">
        <v>251</v>
      </c>
      <c r="C95" s="14" t="s">
        <v>121</v>
      </c>
      <c r="D95" s="339" t="s">
        <v>1462</v>
      </c>
      <c r="E95" s="339" t="s">
        <v>708</v>
      </c>
      <c r="F95" s="339" t="s">
        <v>1649</v>
      </c>
      <c r="G95" s="339" t="s">
        <v>708</v>
      </c>
      <c r="H95" s="339" t="s">
        <v>709</v>
      </c>
      <c r="I95" s="303" t="s">
        <v>1393</v>
      </c>
    </row>
    <row r="96" spans="1:9" s="19" customFormat="1" ht="12" customHeight="1" thickBot="1">
      <c r="A96" s="10">
        <v>1</v>
      </c>
      <c r="B96" s="10">
        <v>2</v>
      </c>
      <c r="C96" s="39">
        <v>2</v>
      </c>
      <c r="D96" s="389">
        <v>3</v>
      </c>
      <c r="E96" s="389">
        <v>7</v>
      </c>
      <c r="F96" s="389"/>
      <c r="G96" s="389">
        <v>4</v>
      </c>
      <c r="H96" s="389">
        <v>5</v>
      </c>
      <c r="I96" s="40">
        <v>6</v>
      </c>
    </row>
    <row r="97" spans="1:9" ht="12" customHeight="1" thickBot="1">
      <c r="A97" s="41" t="s">
        <v>4</v>
      </c>
      <c r="B97" s="120"/>
      <c r="C97" s="42" t="s">
        <v>122</v>
      </c>
      <c r="D97" s="393">
        <f>SUM(D98:D102)</f>
        <v>1880490153</v>
      </c>
      <c r="E97" s="393">
        <v>2039182118</v>
      </c>
      <c r="F97" s="393">
        <f t="shared" ref="F97:F140" si="20">G97-E97</f>
        <v>67873538</v>
      </c>
      <c r="G97" s="393">
        <f t="shared" ref="G97:H97" si="21">SUM(G98:G102)</f>
        <v>2107055656</v>
      </c>
      <c r="H97" s="393">
        <f t="shared" si="21"/>
        <v>1965544781</v>
      </c>
      <c r="I97" s="315">
        <f t="shared" ref="I97:I140" si="22">H97/G97*100</f>
        <v>93.283951726807175</v>
      </c>
    </row>
    <row r="98" spans="1:9" ht="12" customHeight="1">
      <c r="A98" s="43" t="s">
        <v>6</v>
      </c>
      <c r="B98" s="121" t="s">
        <v>252</v>
      </c>
      <c r="C98" s="44" t="s">
        <v>123</v>
      </c>
      <c r="D98" s="397">
        <f>'[1]01'!C23</f>
        <v>697083000</v>
      </c>
      <c r="E98" s="397">
        <v>752385780</v>
      </c>
      <c r="F98" s="397">
        <f t="shared" si="20"/>
        <v>17958890</v>
      </c>
      <c r="G98" s="397">
        <f>'[1]01'!D23</f>
        <v>770344670</v>
      </c>
      <c r="H98" s="397">
        <f>'[1]01'!E23</f>
        <v>746786657</v>
      </c>
      <c r="I98" s="316">
        <f t="shared" si="22"/>
        <v>96.941886675220317</v>
      </c>
    </row>
    <row r="99" spans="1:9" ht="12" customHeight="1">
      <c r="A99" s="25" t="s">
        <v>8</v>
      </c>
      <c r="B99" s="117" t="s">
        <v>253</v>
      </c>
      <c r="C99" s="2" t="s">
        <v>124</v>
      </c>
      <c r="D99" s="356">
        <f>'[1]01'!C24</f>
        <v>140350000</v>
      </c>
      <c r="E99" s="356">
        <v>144521272</v>
      </c>
      <c r="F99" s="356">
        <f t="shared" si="20"/>
        <v>3394100</v>
      </c>
      <c r="G99" s="356">
        <f>'[1]01'!D24</f>
        <v>147915372</v>
      </c>
      <c r="H99" s="356">
        <f>'[1]01'!E24</f>
        <v>140992019</v>
      </c>
      <c r="I99" s="306">
        <f t="shared" si="22"/>
        <v>95.319382356013676</v>
      </c>
    </row>
    <row r="100" spans="1:9" ht="12" customHeight="1">
      <c r="A100" s="25" t="s">
        <v>10</v>
      </c>
      <c r="B100" s="117" t="s">
        <v>254</v>
      </c>
      <c r="C100" s="2" t="s">
        <v>125</v>
      </c>
      <c r="D100" s="362">
        <f>'[1]01'!C63</f>
        <v>651608077</v>
      </c>
      <c r="E100" s="362">
        <v>675202551</v>
      </c>
      <c r="F100" s="362">
        <f t="shared" si="20"/>
        <v>60602498</v>
      </c>
      <c r="G100" s="362">
        <f>'[1]01'!D63</f>
        <v>735805049</v>
      </c>
      <c r="H100" s="362">
        <f>'[1]01'!E63</f>
        <v>656609656</v>
      </c>
      <c r="I100" s="309">
        <f t="shared" si="22"/>
        <v>89.236905467333912</v>
      </c>
    </row>
    <row r="101" spans="1:9" ht="12" customHeight="1">
      <c r="A101" s="25" t="s">
        <v>11</v>
      </c>
      <c r="B101" s="117" t="s">
        <v>255</v>
      </c>
      <c r="C101" s="45" t="s">
        <v>126</v>
      </c>
      <c r="D101" s="362">
        <f>'[1]01'!C122</f>
        <v>19412000</v>
      </c>
      <c r="E101" s="362">
        <v>17024000</v>
      </c>
      <c r="F101" s="362">
        <f t="shared" si="20"/>
        <v>-771100</v>
      </c>
      <c r="G101" s="362">
        <f>'[1]01'!D122</f>
        <v>16252900</v>
      </c>
      <c r="H101" s="362">
        <f>'[1]01'!E122</f>
        <v>12509370</v>
      </c>
      <c r="I101" s="309">
        <f t="shared" si="22"/>
        <v>76.967002811805898</v>
      </c>
    </row>
    <row r="102" spans="1:9" ht="12" customHeight="1" thickBot="1">
      <c r="A102" s="25" t="s">
        <v>127</v>
      </c>
      <c r="B102" s="124" t="s">
        <v>256</v>
      </c>
      <c r="C102" s="46" t="s">
        <v>128</v>
      </c>
      <c r="D102" s="362">
        <f>'[1]01'!C192-'[1]01'!C191</f>
        <v>372037076</v>
      </c>
      <c r="E102" s="362">
        <v>450048515</v>
      </c>
      <c r="F102" s="362">
        <f t="shared" si="20"/>
        <v>-13310850</v>
      </c>
      <c r="G102" s="362">
        <f>'[1]01'!D192-'[1]01'!D191</f>
        <v>436737665</v>
      </c>
      <c r="H102" s="362">
        <f>'[1]01'!E192-'[1]01'!E191</f>
        <v>408647079</v>
      </c>
      <c r="I102" s="309">
        <f t="shared" si="22"/>
        <v>93.56808714906694</v>
      </c>
    </row>
    <row r="103" spans="1:9" ht="12" customHeight="1" thickBot="1">
      <c r="A103" s="20" t="s">
        <v>15</v>
      </c>
      <c r="B103" s="115" t="s">
        <v>704</v>
      </c>
      <c r="C103" s="5" t="s">
        <v>650</v>
      </c>
      <c r="D103" s="347">
        <f>+D104+D106+D105</f>
        <v>126447928</v>
      </c>
      <c r="E103" s="347">
        <v>113424368</v>
      </c>
      <c r="F103" s="347">
        <f t="shared" si="20"/>
        <v>312122875</v>
      </c>
      <c r="G103" s="347">
        <f t="shared" ref="G103:H103" si="23">+G104+G106+G105</f>
        <v>425547243</v>
      </c>
      <c r="H103" s="347">
        <f t="shared" si="23"/>
        <v>0</v>
      </c>
      <c r="I103" s="304"/>
    </row>
    <row r="104" spans="1:9" ht="12" customHeight="1">
      <c r="A104" s="23" t="s">
        <v>346</v>
      </c>
      <c r="B104" s="116" t="s">
        <v>704</v>
      </c>
      <c r="C104" s="4" t="s">
        <v>134</v>
      </c>
      <c r="D104" s="352">
        <v>5000000</v>
      </c>
      <c r="E104" s="352">
        <v>52352139</v>
      </c>
      <c r="F104" s="352">
        <f t="shared" si="20"/>
        <v>-52352139</v>
      </c>
      <c r="G104" s="352">
        <v>0</v>
      </c>
      <c r="H104" s="352"/>
      <c r="I104" s="305"/>
    </row>
    <row r="105" spans="1:9" ht="12" customHeight="1">
      <c r="A105" s="23" t="s">
        <v>347</v>
      </c>
      <c r="B105" s="122" t="s">
        <v>704</v>
      </c>
      <c r="C105" s="126" t="s">
        <v>492</v>
      </c>
      <c r="D105" s="405">
        <v>111447928</v>
      </c>
      <c r="E105" s="405">
        <v>52842229</v>
      </c>
      <c r="F105" s="405">
        <f t="shared" si="20"/>
        <v>368042299</v>
      </c>
      <c r="G105" s="405">
        <v>420884528</v>
      </c>
      <c r="H105" s="405"/>
      <c r="I105" s="317"/>
    </row>
    <row r="106" spans="1:9" ht="12" customHeight="1" thickBot="1">
      <c r="A106" s="23" t="s">
        <v>348</v>
      </c>
      <c r="B106" s="118" t="s">
        <v>704</v>
      </c>
      <c r="C106" s="49" t="s">
        <v>491</v>
      </c>
      <c r="D106" s="362">
        <v>10000000</v>
      </c>
      <c r="E106" s="362">
        <v>8230000</v>
      </c>
      <c r="F106" s="362">
        <f t="shared" si="20"/>
        <v>-3567285</v>
      </c>
      <c r="G106" s="362">
        <v>4662715</v>
      </c>
      <c r="H106" s="362"/>
      <c r="I106" s="309"/>
    </row>
    <row r="107" spans="1:9" ht="12" customHeight="1" thickBot="1">
      <c r="A107" s="20" t="s">
        <v>27</v>
      </c>
      <c r="B107" s="115"/>
      <c r="C107" s="48" t="s">
        <v>653</v>
      </c>
      <c r="D107" s="347">
        <f>+D108+D110+D112</f>
        <v>2576061781</v>
      </c>
      <c r="E107" s="347">
        <v>2586396045</v>
      </c>
      <c r="F107" s="347">
        <f t="shared" si="20"/>
        <v>1729110669</v>
      </c>
      <c r="G107" s="347">
        <f>+G108+G110+G112</f>
        <v>4315506714</v>
      </c>
      <c r="H107" s="347">
        <f t="shared" ref="H107" si="24">+H108+H110+H112</f>
        <v>1563108755</v>
      </c>
      <c r="I107" s="304">
        <f t="shared" si="22"/>
        <v>36.220746683792555</v>
      </c>
    </row>
    <row r="108" spans="1:9" ht="12" customHeight="1">
      <c r="A108" s="23" t="s">
        <v>622</v>
      </c>
      <c r="B108" s="116" t="s">
        <v>257</v>
      </c>
      <c r="C108" s="2" t="s">
        <v>129</v>
      </c>
      <c r="D108" s="352">
        <f>'[1]01'!C201</f>
        <v>2311807088</v>
      </c>
      <c r="E108" s="352">
        <v>2319349745</v>
      </c>
      <c r="F108" s="352">
        <f t="shared" si="20"/>
        <v>109482389</v>
      </c>
      <c r="G108" s="352">
        <f>'[1]01'!D201</f>
        <v>2428832134</v>
      </c>
      <c r="H108" s="352">
        <f>'[1]01'!E201</f>
        <v>1205640129</v>
      </c>
      <c r="I108" s="305">
        <f t="shared" si="22"/>
        <v>49.638676634867018</v>
      </c>
    </row>
    <row r="109" spans="1:9" ht="12" customHeight="1">
      <c r="A109" s="23" t="s">
        <v>623</v>
      </c>
      <c r="B109" s="125" t="s">
        <v>257</v>
      </c>
      <c r="C109" s="49" t="s">
        <v>130</v>
      </c>
      <c r="D109" s="352"/>
      <c r="E109" s="352">
        <v>2063526088</v>
      </c>
      <c r="F109" s="352">
        <f t="shared" si="20"/>
        <v>0</v>
      </c>
      <c r="G109" s="352">
        <v>2063526088</v>
      </c>
      <c r="H109" s="352"/>
      <c r="I109" s="305"/>
    </row>
    <row r="110" spans="1:9" ht="12" customHeight="1">
      <c r="A110" s="23" t="s">
        <v>624</v>
      </c>
      <c r="B110" s="125" t="s">
        <v>258</v>
      </c>
      <c r="C110" s="49" t="s">
        <v>131</v>
      </c>
      <c r="D110" s="356">
        <f>'[1]01'!C206</f>
        <v>263654693</v>
      </c>
      <c r="E110" s="356">
        <v>263446300</v>
      </c>
      <c r="F110" s="356">
        <f t="shared" si="20"/>
        <v>1551486000</v>
      </c>
      <c r="G110" s="356">
        <f>'[1]01'!D206</f>
        <v>1814932300</v>
      </c>
      <c r="H110" s="356">
        <f>'[1]01'!E206</f>
        <v>285726346</v>
      </c>
      <c r="I110" s="306">
        <f t="shared" si="22"/>
        <v>15.743085623634556</v>
      </c>
    </row>
    <row r="111" spans="1:9" ht="12" customHeight="1">
      <c r="A111" s="23" t="s">
        <v>651</v>
      </c>
      <c r="B111" s="125" t="s">
        <v>258</v>
      </c>
      <c r="C111" s="49" t="s">
        <v>132</v>
      </c>
      <c r="D111" s="409"/>
      <c r="E111" s="409">
        <v>29974693</v>
      </c>
      <c r="F111" s="409">
        <f t="shared" si="20"/>
        <v>0</v>
      </c>
      <c r="G111" s="409">
        <v>29974693</v>
      </c>
      <c r="H111" s="409"/>
      <c r="I111" s="318"/>
    </row>
    <row r="112" spans="1:9" ht="12" customHeight="1" thickBot="1">
      <c r="A112" s="23" t="s">
        <v>652</v>
      </c>
      <c r="B112" s="122" t="s">
        <v>259</v>
      </c>
      <c r="C112" s="50" t="s">
        <v>133</v>
      </c>
      <c r="D112" s="409">
        <f>'[1]01'!C268</f>
        <v>600000</v>
      </c>
      <c r="E112" s="409">
        <v>3600000</v>
      </c>
      <c r="F112" s="409">
        <f t="shared" si="20"/>
        <v>68142280</v>
      </c>
      <c r="G112" s="409">
        <f>'[1]01'!D268</f>
        <v>71742280</v>
      </c>
      <c r="H112" s="409">
        <f>'[1]01'!E268</f>
        <v>71742280</v>
      </c>
      <c r="I112" s="318"/>
    </row>
    <row r="113" spans="1:9" ht="12" customHeight="1" thickBot="1">
      <c r="A113" s="20" t="s">
        <v>135</v>
      </c>
      <c r="B113" s="115"/>
      <c r="C113" s="5" t="s">
        <v>136</v>
      </c>
      <c r="D113" s="347">
        <f>+D97+D107+D103</f>
        <v>4582999862</v>
      </c>
      <c r="E113" s="347">
        <v>4739002531</v>
      </c>
      <c r="F113" s="347">
        <f t="shared" si="20"/>
        <v>2109107082</v>
      </c>
      <c r="G113" s="347">
        <f t="shared" ref="G113:H113" si="25">+G97+G107+G103</f>
        <v>6848109613</v>
      </c>
      <c r="H113" s="347">
        <f t="shared" si="25"/>
        <v>3528653536</v>
      </c>
      <c r="I113" s="304">
        <f t="shared" si="22"/>
        <v>51.527410269564569</v>
      </c>
    </row>
    <row r="114" spans="1:9" ht="12" customHeight="1" thickBot="1">
      <c r="A114" s="20" t="s">
        <v>41</v>
      </c>
      <c r="B114" s="115"/>
      <c r="C114" s="5" t="s">
        <v>137</v>
      </c>
      <c r="D114" s="347">
        <f>+D115+D116+D117</f>
        <v>15729000</v>
      </c>
      <c r="E114" s="347">
        <v>15729000</v>
      </c>
      <c r="F114" s="347">
        <f t="shared" si="20"/>
        <v>0</v>
      </c>
      <c r="G114" s="347">
        <f t="shared" ref="G114:H114" si="26">+G115+G116+G117</f>
        <v>15729000</v>
      </c>
      <c r="H114" s="347">
        <f t="shared" si="26"/>
        <v>15728133</v>
      </c>
      <c r="I114" s="304">
        <f t="shared" si="22"/>
        <v>99.994487888613392</v>
      </c>
    </row>
    <row r="115" spans="1:9" ht="12" customHeight="1">
      <c r="A115" s="23" t="s">
        <v>43</v>
      </c>
      <c r="B115" s="116" t="s">
        <v>260</v>
      </c>
      <c r="C115" s="4" t="s">
        <v>138</v>
      </c>
      <c r="D115" s="409">
        <f>'[1]03'!C4</f>
        <v>15729000</v>
      </c>
      <c r="E115" s="409">
        <v>15729000</v>
      </c>
      <c r="F115" s="409">
        <f t="shared" si="20"/>
        <v>0</v>
      </c>
      <c r="G115" s="409">
        <f>'[1]03'!D4</f>
        <v>15729000</v>
      </c>
      <c r="H115" s="409">
        <f>'[1]03'!E4</f>
        <v>15728133</v>
      </c>
      <c r="I115" s="318">
        <f t="shared" si="22"/>
        <v>99.994487888613392</v>
      </c>
    </row>
    <row r="116" spans="1:9" ht="12" customHeight="1">
      <c r="A116" s="23" t="s">
        <v>45</v>
      </c>
      <c r="B116" s="116" t="s">
        <v>261</v>
      </c>
      <c r="C116" s="4" t="s">
        <v>139</v>
      </c>
      <c r="D116" s="409">
        <f>'[1]03'!C6</f>
        <v>0</v>
      </c>
      <c r="E116" s="409">
        <v>0</v>
      </c>
      <c r="F116" s="409">
        <f t="shared" si="20"/>
        <v>0</v>
      </c>
      <c r="G116" s="409">
        <f>'[1]03'!D6</f>
        <v>0</v>
      </c>
      <c r="H116" s="409">
        <f>'[1]03'!E6</f>
        <v>0</v>
      </c>
      <c r="I116" s="318"/>
    </row>
    <row r="117" spans="1:9" ht="12" customHeight="1" thickBot="1">
      <c r="A117" s="47" t="s">
        <v>47</v>
      </c>
      <c r="B117" s="122" t="s">
        <v>262</v>
      </c>
      <c r="C117" s="11" t="s">
        <v>140</v>
      </c>
      <c r="D117" s="409">
        <f>'[1]03'!C7</f>
        <v>0</v>
      </c>
      <c r="E117" s="409">
        <v>0</v>
      </c>
      <c r="F117" s="409">
        <f t="shared" si="20"/>
        <v>0</v>
      </c>
      <c r="G117" s="409">
        <f>'[1]03'!D7</f>
        <v>0</v>
      </c>
      <c r="H117" s="409">
        <f>'[1]03'!E7</f>
        <v>0</v>
      </c>
      <c r="I117" s="318"/>
    </row>
    <row r="118" spans="1:9" ht="12" customHeight="1" thickBot="1">
      <c r="A118" s="20" t="s">
        <v>63</v>
      </c>
      <c r="B118" s="115" t="s">
        <v>263</v>
      </c>
      <c r="C118" s="5" t="s">
        <v>141</v>
      </c>
      <c r="D118" s="347">
        <f>+D119+D122+D123+D124</f>
        <v>0</v>
      </c>
      <c r="E118" s="347">
        <v>0</v>
      </c>
      <c r="F118" s="347">
        <f t="shared" si="20"/>
        <v>0</v>
      </c>
      <c r="G118" s="347">
        <f t="shared" ref="G118:H118" si="27">+G119+G122+G123+G124</f>
        <v>0</v>
      </c>
      <c r="H118" s="347">
        <f t="shared" si="27"/>
        <v>0</v>
      </c>
      <c r="I118" s="304"/>
    </row>
    <row r="119" spans="1:9" ht="12" customHeight="1">
      <c r="A119" s="23" t="s">
        <v>355</v>
      </c>
      <c r="B119" s="116" t="s">
        <v>264</v>
      </c>
      <c r="C119" s="4" t="s">
        <v>654</v>
      </c>
      <c r="D119" s="409">
        <f>'[1]03'!C10</f>
        <v>0</v>
      </c>
      <c r="E119" s="409">
        <v>0</v>
      </c>
      <c r="F119" s="409">
        <f t="shared" si="20"/>
        <v>0</v>
      </c>
      <c r="G119" s="409">
        <f>'[1]03'!D10</f>
        <v>0</v>
      </c>
      <c r="H119" s="409">
        <f>'[1]03'!E10</f>
        <v>0</v>
      </c>
      <c r="I119" s="318"/>
    </row>
    <row r="120" spans="1:9" ht="12" customHeight="1">
      <c r="A120" s="23" t="s">
        <v>356</v>
      </c>
      <c r="B120" s="116"/>
      <c r="C120" s="4" t="s">
        <v>655</v>
      </c>
      <c r="D120" s="409">
        <f>'[1]03'!C13</f>
        <v>0</v>
      </c>
      <c r="E120" s="409">
        <v>0</v>
      </c>
      <c r="F120" s="409">
        <f t="shared" si="20"/>
        <v>0</v>
      </c>
      <c r="G120" s="409">
        <f>'[1]03'!D13</f>
        <v>0</v>
      </c>
      <c r="H120" s="409">
        <f>'[1]03'!E13</f>
        <v>0</v>
      </c>
      <c r="I120" s="318"/>
    </row>
    <row r="121" spans="1:9" ht="12" customHeight="1">
      <c r="A121" s="23" t="s">
        <v>357</v>
      </c>
      <c r="B121" s="116"/>
      <c r="C121" s="4" t="s">
        <v>656</v>
      </c>
      <c r="D121" s="409">
        <f>'[1]03'!C14</f>
        <v>0</v>
      </c>
      <c r="E121" s="409">
        <v>0</v>
      </c>
      <c r="F121" s="409">
        <f t="shared" si="20"/>
        <v>0</v>
      </c>
      <c r="G121" s="409">
        <f>'[1]03'!D14</f>
        <v>0</v>
      </c>
      <c r="H121" s="409">
        <f>'[1]03'!E14</f>
        <v>0</v>
      </c>
      <c r="I121" s="318"/>
    </row>
    <row r="122" spans="1:9" ht="12" customHeight="1">
      <c r="A122" s="23" t="s">
        <v>358</v>
      </c>
      <c r="B122" s="116" t="s">
        <v>265</v>
      </c>
      <c r="C122" s="4" t="s">
        <v>657</v>
      </c>
      <c r="D122" s="409">
        <f>'[1]03'!C15</f>
        <v>0</v>
      </c>
      <c r="E122" s="409">
        <v>0</v>
      </c>
      <c r="F122" s="409">
        <f t="shared" si="20"/>
        <v>0</v>
      </c>
      <c r="G122" s="409">
        <f>'[1]03'!D15</f>
        <v>0</v>
      </c>
      <c r="H122" s="409">
        <f>'[1]03'!E15</f>
        <v>0</v>
      </c>
      <c r="I122" s="318"/>
    </row>
    <row r="123" spans="1:9" ht="12" customHeight="1">
      <c r="A123" s="23" t="s">
        <v>493</v>
      </c>
      <c r="B123" s="116" t="s">
        <v>266</v>
      </c>
      <c r="C123" s="4" t="s">
        <v>658</v>
      </c>
      <c r="D123" s="409">
        <f>'[1]03'!C19</f>
        <v>0</v>
      </c>
      <c r="E123" s="409">
        <v>0</v>
      </c>
      <c r="F123" s="409">
        <f t="shared" si="20"/>
        <v>0</v>
      </c>
      <c r="G123" s="409">
        <f>'[1]03'!D19</f>
        <v>0</v>
      </c>
      <c r="H123" s="409">
        <f>'[1]03'!E19</f>
        <v>0</v>
      </c>
      <c r="I123" s="318"/>
    </row>
    <row r="124" spans="1:9" ht="12" customHeight="1" thickBot="1">
      <c r="A124" s="23" t="s">
        <v>660</v>
      </c>
      <c r="B124" s="122" t="s">
        <v>267</v>
      </c>
      <c r="C124" s="11" t="s">
        <v>659</v>
      </c>
      <c r="D124" s="409">
        <f>'[1]03'!C20</f>
        <v>0</v>
      </c>
      <c r="E124" s="409">
        <v>0</v>
      </c>
      <c r="F124" s="409">
        <f t="shared" si="20"/>
        <v>0</v>
      </c>
      <c r="G124" s="409">
        <f>'[1]03'!D20</f>
        <v>0</v>
      </c>
      <c r="H124" s="409">
        <f>'[1]03'!E20</f>
        <v>0</v>
      </c>
      <c r="I124" s="318"/>
    </row>
    <row r="125" spans="1:9" ht="12" customHeight="1" thickBot="1">
      <c r="A125" s="20" t="s">
        <v>142</v>
      </c>
      <c r="B125" s="115"/>
      <c r="C125" s="5" t="s">
        <v>143</v>
      </c>
      <c r="D125" s="366">
        <f>SUM(D126:D130)</f>
        <v>29967403</v>
      </c>
      <c r="E125" s="366">
        <v>29967403</v>
      </c>
      <c r="F125" s="366">
        <f t="shared" si="20"/>
        <v>467651</v>
      </c>
      <c r="G125" s="366">
        <f t="shared" ref="G125:H125" si="28">SUM(G126:G130)</f>
        <v>30435054</v>
      </c>
      <c r="H125" s="366">
        <f t="shared" si="28"/>
        <v>30435054</v>
      </c>
      <c r="I125" s="307">
        <f t="shared" si="22"/>
        <v>100</v>
      </c>
    </row>
    <row r="126" spans="1:9" ht="12" customHeight="1">
      <c r="A126" s="23" t="s">
        <v>77</v>
      </c>
      <c r="B126" s="116" t="s">
        <v>268</v>
      </c>
      <c r="C126" s="4" t="s">
        <v>144</v>
      </c>
      <c r="D126" s="409">
        <f>'[1]03'!C23</f>
        <v>0</v>
      </c>
      <c r="E126" s="409">
        <v>0</v>
      </c>
      <c r="F126" s="409">
        <f t="shared" si="20"/>
        <v>0</v>
      </c>
      <c r="G126" s="409">
        <f>'[1]03'!D23</f>
        <v>0</v>
      </c>
      <c r="H126" s="409">
        <f>'[1]03'!E23</f>
        <v>0</v>
      </c>
      <c r="I126" s="318"/>
    </row>
    <row r="127" spans="1:9" ht="12" customHeight="1">
      <c r="A127" s="23" t="s">
        <v>78</v>
      </c>
      <c r="B127" s="116" t="s">
        <v>269</v>
      </c>
      <c r="C127" s="4" t="s">
        <v>145</v>
      </c>
      <c r="D127" s="409">
        <f>'[1]03'!C24</f>
        <v>29967403</v>
      </c>
      <c r="E127" s="409">
        <v>29967403</v>
      </c>
      <c r="F127" s="409">
        <f t="shared" si="20"/>
        <v>467651</v>
      </c>
      <c r="G127" s="409">
        <f>'[1]03'!D24</f>
        <v>30435054</v>
      </c>
      <c r="H127" s="409">
        <f>'[1]03'!E24</f>
        <v>30435054</v>
      </c>
      <c r="I127" s="318">
        <f t="shared" si="22"/>
        <v>100</v>
      </c>
    </row>
    <row r="128" spans="1:9" ht="12" customHeight="1">
      <c r="A128" s="23" t="s">
        <v>79</v>
      </c>
      <c r="B128" s="116" t="s">
        <v>270</v>
      </c>
      <c r="C128" s="4" t="s">
        <v>661</v>
      </c>
      <c r="D128" s="409">
        <f>'[1]03'!C26</f>
        <v>0</v>
      </c>
      <c r="E128" s="409">
        <v>0</v>
      </c>
      <c r="F128" s="409">
        <f t="shared" si="20"/>
        <v>0</v>
      </c>
      <c r="G128" s="409">
        <f>'[1]03'!D26</f>
        <v>0</v>
      </c>
      <c r="H128" s="409">
        <f>'[1]03'!E26</f>
        <v>0</v>
      </c>
      <c r="I128" s="318"/>
    </row>
    <row r="129" spans="1:11" ht="12" customHeight="1">
      <c r="A129" s="23" t="s">
        <v>466</v>
      </c>
      <c r="B129" s="116" t="s">
        <v>271</v>
      </c>
      <c r="C129" s="4" t="s">
        <v>223</v>
      </c>
      <c r="D129" s="409">
        <f>'[1]03'!C27</f>
        <v>0</v>
      </c>
      <c r="E129" s="409">
        <v>0</v>
      </c>
      <c r="F129" s="409">
        <f t="shared" si="20"/>
        <v>0</v>
      </c>
      <c r="G129" s="409">
        <f>'[1]03'!D27</f>
        <v>0</v>
      </c>
      <c r="H129" s="409">
        <f>'[1]03'!E27</f>
        <v>0</v>
      </c>
      <c r="I129" s="318"/>
    </row>
    <row r="130" spans="1:11" ht="12" customHeight="1" thickBot="1">
      <c r="A130" s="23" t="s">
        <v>467</v>
      </c>
      <c r="B130" s="122" t="s">
        <v>677</v>
      </c>
      <c r="C130" s="11" t="s">
        <v>676</v>
      </c>
      <c r="D130" s="413">
        <f>'[1]03'!C31</f>
        <v>0</v>
      </c>
      <c r="E130" s="413">
        <v>0</v>
      </c>
      <c r="F130" s="413">
        <f t="shared" si="20"/>
        <v>0</v>
      </c>
      <c r="G130" s="413">
        <f>'[1]03'!D31</f>
        <v>0</v>
      </c>
      <c r="H130" s="413">
        <f>'[1]03'!E31</f>
        <v>0</v>
      </c>
      <c r="I130" s="319"/>
    </row>
    <row r="131" spans="1:11" ht="12" customHeight="1" thickBot="1">
      <c r="A131" s="20" t="s">
        <v>81</v>
      </c>
      <c r="B131" s="115" t="s">
        <v>272</v>
      </c>
      <c r="C131" s="5" t="s">
        <v>146</v>
      </c>
      <c r="D131" s="414">
        <f>+D132+D133+D135+D136</f>
        <v>0</v>
      </c>
      <c r="E131" s="414">
        <v>0</v>
      </c>
      <c r="F131" s="414">
        <f t="shared" si="20"/>
        <v>0</v>
      </c>
      <c r="G131" s="414">
        <f t="shared" ref="G131:H131" si="29">+G132+G133+G135+G136</f>
        <v>0</v>
      </c>
      <c r="H131" s="414">
        <f t="shared" si="29"/>
        <v>0</v>
      </c>
      <c r="I131" s="320"/>
    </row>
    <row r="132" spans="1:11" ht="12" customHeight="1">
      <c r="A132" s="23" t="s">
        <v>475</v>
      </c>
      <c r="B132" s="116" t="s">
        <v>273</v>
      </c>
      <c r="C132" s="4" t="s">
        <v>662</v>
      </c>
      <c r="D132" s="409">
        <f>'[1]03'!C33</f>
        <v>0</v>
      </c>
      <c r="E132" s="409">
        <v>0</v>
      </c>
      <c r="F132" s="409">
        <f t="shared" si="20"/>
        <v>0</v>
      </c>
      <c r="G132" s="409">
        <f>'[1]03'!D33</f>
        <v>0</v>
      </c>
      <c r="H132" s="409">
        <f>'[1]03'!E33</f>
        <v>0</v>
      </c>
      <c r="I132" s="318"/>
    </row>
    <row r="133" spans="1:11" ht="12" customHeight="1">
      <c r="A133" s="23" t="s">
        <v>476</v>
      </c>
      <c r="B133" s="116" t="s">
        <v>274</v>
      </c>
      <c r="C133" s="4" t="s">
        <v>663</v>
      </c>
      <c r="D133" s="409">
        <f>'[1]03'!C34</f>
        <v>0</v>
      </c>
      <c r="E133" s="409">
        <v>0</v>
      </c>
      <c r="F133" s="409">
        <f t="shared" si="20"/>
        <v>0</v>
      </c>
      <c r="G133" s="409">
        <f>'[1]03'!D34</f>
        <v>0</v>
      </c>
      <c r="H133" s="409">
        <f>'[1]03'!E34</f>
        <v>0</v>
      </c>
      <c r="I133" s="318"/>
    </row>
    <row r="134" spans="1:11" ht="12" customHeight="1">
      <c r="A134" s="23" t="s">
        <v>477</v>
      </c>
      <c r="B134" s="116" t="s">
        <v>275</v>
      </c>
      <c r="C134" s="4" t="s">
        <v>664</v>
      </c>
      <c r="D134" s="409">
        <f>'[1]03'!C35</f>
        <v>0</v>
      </c>
      <c r="E134" s="409">
        <v>0</v>
      </c>
      <c r="F134" s="409">
        <f t="shared" si="20"/>
        <v>0</v>
      </c>
      <c r="G134" s="409">
        <f>'[1]03'!D35</f>
        <v>0</v>
      </c>
      <c r="H134" s="409">
        <f>'[1]03'!E35</f>
        <v>0</v>
      </c>
      <c r="I134" s="318"/>
    </row>
    <row r="135" spans="1:11" ht="12" customHeight="1">
      <c r="A135" s="23" t="s">
        <v>478</v>
      </c>
      <c r="B135" s="116" t="s">
        <v>276</v>
      </c>
      <c r="C135" s="4" t="s">
        <v>665</v>
      </c>
      <c r="D135" s="409">
        <f>'[1]03'!C37</f>
        <v>0</v>
      </c>
      <c r="E135" s="409">
        <v>0</v>
      </c>
      <c r="F135" s="409">
        <f t="shared" si="20"/>
        <v>0</v>
      </c>
      <c r="G135" s="409">
        <f>'[1]03'!D37</f>
        <v>0</v>
      </c>
      <c r="H135" s="409">
        <f>'[1]03'!E37</f>
        <v>0</v>
      </c>
      <c r="I135" s="318"/>
    </row>
    <row r="136" spans="1:11" ht="12" customHeight="1" thickBot="1">
      <c r="A136" s="47" t="s">
        <v>479</v>
      </c>
      <c r="B136" s="116" t="s">
        <v>678</v>
      </c>
      <c r="C136" s="11" t="s">
        <v>666</v>
      </c>
      <c r="D136" s="409">
        <f>'[1]03'!C38</f>
        <v>0</v>
      </c>
      <c r="E136" s="409">
        <v>0</v>
      </c>
      <c r="F136" s="409">
        <f t="shared" si="20"/>
        <v>0</v>
      </c>
      <c r="G136" s="409">
        <f>'[1]03'!D38</f>
        <v>0</v>
      </c>
      <c r="H136" s="409">
        <f>'[1]03'!E38</f>
        <v>0</v>
      </c>
      <c r="I136" s="321"/>
    </row>
    <row r="137" spans="1:11" ht="12" customHeight="1" thickBot="1">
      <c r="A137" s="283" t="s">
        <v>497</v>
      </c>
      <c r="B137" s="284" t="s">
        <v>672</v>
      </c>
      <c r="C137" s="5" t="s">
        <v>667</v>
      </c>
      <c r="D137" s="418">
        <f>'[1]03'!C41</f>
        <v>0</v>
      </c>
      <c r="E137" s="418"/>
      <c r="F137" s="418">
        <f t="shared" si="20"/>
        <v>0</v>
      </c>
      <c r="G137" s="418">
        <f>'[1]03'!D41</f>
        <v>0</v>
      </c>
      <c r="H137" s="418">
        <f>'[1]03'!E41</f>
        <v>0</v>
      </c>
      <c r="I137" s="322"/>
    </row>
    <row r="138" spans="1:11" ht="12" customHeight="1" thickBot="1">
      <c r="A138" s="283" t="s">
        <v>498</v>
      </c>
      <c r="B138" s="284" t="s">
        <v>673</v>
      </c>
      <c r="C138" s="5" t="s">
        <v>668</v>
      </c>
      <c r="D138" s="418">
        <f>'[1]03'!C42</f>
        <v>0</v>
      </c>
      <c r="E138" s="418"/>
      <c r="F138" s="418">
        <f t="shared" si="20"/>
        <v>0</v>
      </c>
      <c r="G138" s="418">
        <f>'[1]03'!D42</f>
        <v>0</v>
      </c>
      <c r="H138" s="418">
        <f>'[1]03'!E42</f>
        <v>0</v>
      </c>
      <c r="I138" s="322"/>
    </row>
    <row r="139" spans="1:11" ht="15" customHeight="1" thickBot="1">
      <c r="A139" s="20" t="s">
        <v>164</v>
      </c>
      <c r="B139" s="115" t="s">
        <v>674</v>
      </c>
      <c r="C139" s="5" t="s">
        <v>670</v>
      </c>
      <c r="D139" s="419">
        <f>+D114+D118+D125+D131</f>
        <v>45696403</v>
      </c>
      <c r="E139" s="419">
        <v>45696403</v>
      </c>
      <c r="F139" s="419">
        <f t="shared" si="20"/>
        <v>467651</v>
      </c>
      <c r="G139" s="419">
        <f t="shared" ref="G139:H139" si="30">+G114+G118+G125+G131</f>
        <v>46164054</v>
      </c>
      <c r="H139" s="419">
        <f t="shared" si="30"/>
        <v>46163187</v>
      </c>
      <c r="I139" s="323">
        <f t="shared" si="22"/>
        <v>99.998121915375975</v>
      </c>
      <c r="J139" s="51"/>
      <c r="K139" s="51"/>
    </row>
    <row r="140" spans="1:11" s="22" customFormat="1" ht="13" customHeight="1" thickBot="1">
      <c r="A140" s="52" t="s">
        <v>165</v>
      </c>
      <c r="B140" s="123"/>
      <c r="C140" s="53" t="s">
        <v>669</v>
      </c>
      <c r="D140" s="419">
        <f>+D113+D139</f>
        <v>4628696265</v>
      </c>
      <c r="E140" s="419">
        <v>4784698934</v>
      </c>
      <c r="F140" s="419">
        <f t="shared" si="20"/>
        <v>2109574733</v>
      </c>
      <c r="G140" s="419">
        <f t="shared" ref="G140:H140" si="31">+G113+G139</f>
        <v>6894273667</v>
      </c>
      <c r="H140" s="419">
        <f t="shared" si="31"/>
        <v>3574816723</v>
      </c>
      <c r="I140" s="323">
        <f t="shared" si="22"/>
        <v>51.851970137349646</v>
      </c>
    </row>
    <row r="141" spans="1:11" ht="7.5" customHeight="1"/>
    <row r="142" spans="1:11">
      <c r="A142" s="1006" t="s">
        <v>148</v>
      </c>
      <c r="B142" s="1006"/>
      <c r="C142" s="1006"/>
      <c r="D142" s="1006"/>
      <c r="E142" s="948"/>
      <c r="F142" s="948"/>
      <c r="G142" s="948"/>
      <c r="H142" s="948"/>
      <c r="I142" s="325"/>
    </row>
    <row r="143" spans="1:11" ht="15" customHeight="1" thickBot="1">
      <c r="A143" s="1003" t="s">
        <v>149</v>
      </c>
      <c r="B143" s="1003"/>
      <c r="C143" s="1003"/>
      <c r="D143" s="335"/>
      <c r="E143" s="335" t="s">
        <v>675</v>
      </c>
      <c r="F143" s="335"/>
      <c r="G143" s="335"/>
      <c r="H143" s="335"/>
      <c r="I143" s="302" t="s">
        <v>675</v>
      </c>
    </row>
    <row r="144" spans="1:11" ht="13.5" customHeight="1" thickBot="1">
      <c r="A144" s="20">
        <v>1</v>
      </c>
      <c r="B144" s="115"/>
      <c r="C144" s="48" t="s">
        <v>150</v>
      </c>
      <c r="D144" s="347">
        <f>+D66-D113</f>
        <v>-1489117102</v>
      </c>
      <c r="E144" s="347">
        <v>-1489117102</v>
      </c>
      <c r="F144" s="347"/>
      <c r="G144" s="347">
        <f t="shared" ref="G144:H144" si="32">+G66-G113</f>
        <v>-1489117102</v>
      </c>
      <c r="H144" s="347">
        <f t="shared" si="32"/>
        <v>56460826</v>
      </c>
      <c r="I144" s="304">
        <f t="shared" ref="I144" si="33">+I66-I113</f>
        <v>15.371626343028296</v>
      </c>
    </row>
    <row r="145" spans="1:9" ht="27.75" customHeight="1" thickBot="1">
      <c r="A145" s="20" t="s">
        <v>15</v>
      </c>
      <c r="B145" s="115"/>
      <c r="C145" s="48" t="s">
        <v>151</v>
      </c>
      <c r="D145" s="347">
        <f>+D90-D139</f>
        <v>1489117102</v>
      </c>
      <c r="E145" s="347">
        <v>1489117102</v>
      </c>
      <c r="F145" s="347"/>
      <c r="G145" s="347">
        <f t="shared" ref="G145:H145" si="34">+G90-G139</f>
        <v>1489117102</v>
      </c>
      <c r="H145" s="347">
        <f t="shared" si="34"/>
        <v>1521119808</v>
      </c>
      <c r="I145" s="304">
        <f t="shared" ref="I145" si="35">+I90-I139</f>
        <v>2.0863066516610331</v>
      </c>
    </row>
    <row r="147" spans="1:9">
      <c r="D147" s="425">
        <f>D140-D91</f>
        <v>0</v>
      </c>
      <c r="E147" s="425"/>
      <c r="F147" s="425"/>
      <c r="G147" s="425">
        <f t="shared" ref="G147" si="36">G140-G91</f>
        <v>0</v>
      </c>
      <c r="H147" s="425"/>
    </row>
  </sheetData>
  <mergeCells count="6">
    <mergeCell ref="A143:C143"/>
    <mergeCell ref="A1:D1"/>
    <mergeCell ref="A2:C2"/>
    <mergeCell ref="A93:D93"/>
    <mergeCell ref="A94:C94"/>
    <mergeCell ref="A142:D142"/>
  </mergeCells>
  <phoneticPr fontId="24" type="noConversion"/>
  <printOptions horizontalCentered="1"/>
  <pageMargins left="0.23622047244094491" right="0.23622047244094491" top="0.74803149606299213" bottom="0.46" header="0.31496062992125984" footer="0.2"/>
  <pageSetup paperSize="9" scale="63" fitToHeight="2" orientation="portrait" r:id="rId1"/>
  <headerFooter alignWithMargins="0">
    <oddHeader xml:space="preserve">&amp;C&amp;"Times New Roman CE,Félkövér"&amp;12BONYHÁD VÁROS ÖNKORMÁNYZATA
 2017. ÉVI KÖLTSÉGVETÉSÉNEK ÖSSZEVONT MÉRLEGE&amp;R&amp;"Times New Roman CE,Félkövér dőlt" 1.1. melléklet
</oddHeader>
  </headerFooter>
  <rowBreaks count="2" manualBreakCount="2">
    <brk id="70" max="6" man="1"/>
    <brk id="92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AB148"/>
  <sheetViews>
    <sheetView view="pageBreakPreview" zoomScale="130" zoomScaleNormal="120" zoomScaleSheetLayoutView="130" workbookViewId="0">
      <pane xSplit="3" ySplit="4" topLeftCell="D77" activePane="bottomRight" state="frozen"/>
      <selection activeCell="D95" sqref="D95:G95"/>
      <selection pane="topRight" activeCell="D95" sqref="D95:G95"/>
      <selection pane="bottomLeft" activeCell="D95" sqref="D95:G95"/>
      <selection pane="bottomRight" activeCell="F3" sqref="F3"/>
    </sheetView>
  </sheetViews>
  <sheetFormatPr defaultColWidth="9.1796875" defaultRowHeight="15.5"/>
  <cols>
    <col min="1" max="2" width="8.1796875" style="334" customWidth="1"/>
    <col min="3" max="3" width="65.81640625" style="334" customWidth="1"/>
    <col min="4" max="4" width="13.26953125" style="424" customWidth="1"/>
    <col min="5" max="5" width="12.7265625" style="424" customWidth="1"/>
    <col min="6" max="6" width="12.453125" style="424" customWidth="1"/>
    <col min="7" max="7" width="13.1796875" style="975" customWidth="1"/>
    <col min="8" max="9" width="9.1796875" style="334"/>
    <col min="10" max="10" width="12" style="424" customWidth="1"/>
    <col min="11" max="11" width="14.453125" style="424" bestFit="1" customWidth="1"/>
    <col min="12" max="12" width="11.7265625" style="424" customWidth="1"/>
    <col min="13" max="13" width="16.54296875" style="424" customWidth="1"/>
    <col min="14" max="14" width="14.453125" style="424" bestFit="1" customWidth="1"/>
    <col min="15" max="15" width="17" style="424" bestFit="1" customWidth="1"/>
    <col min="16" max="16" width="16.54296875" style="424" customWidth="1"/>
    <col min="17" max="17" width="12.26953125" style="424" bestFit="1" customWidth="1"/>
    <col min="18" max="18" width="11.7265625" style="424" customWidth="1"/>
    <col min="19" max="19" width="16.54296875" style="424" customWidth="1"/>
    <col min="20" max="21" width="13.1796875" style="424" bestFit="1" customWidth="1"/>
    <col min="22" max="22" width="16.54296875" style="424" customWidth="1"/>
    <col min="23" max="23" width="12.26953125" style="424" bestFit="1" customWidth="1"/>
    <col min="24" max="24" width="11.7265625" style="424" customWidth="1"/>
    <col min="25" max="25" width="9.1796875" style="334"/>
    <col min="26" max="27" width="11.81640625" style="334" bestFit="1" customWidth="1"/>
    <col min="28" max="16384" width="9.1796875" style="334"/>
  </cols>
  <sheetData>
    <row r="1" spans="1:24" ht="16" customHeight="1">
      <c r="A1" s="1017" t="s">
        <v>0</v>
      </c>
      <c r="B1" s="1017"/>
      <c r="C1" s="1017"/>
      <c r="D1" s="1017"/>
      <c r="E1" s="1017"/>
      <c r="F1" s="612"/>
      <c r="G1" s="950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</row>
    <row r="2" spans="1:24" ht="16" customHeight="1" thickBot="1">
      <c r="A2" s="1014" t="s">
        <v>1</v>
      </c>
      <c r="B2" s="1014"/>
      <c r="C2" s="1014"/>
      <c r="D2" s="335"/>
      <c r="E2" s="335"/>
      <c r="F2" s="335"/>
      <c r="G2" s="951" t="s">
        <v>675</v>
      </c>
      <c r="J2" s="335" t="s">
        <v>675</v>
      </c>
      <c r="K2" s="335"/>
      <c r="L2" s="335"/>
      <c r="M2" s="335" t="s">
        <v>675</v>
      </c>
      <c r="N2" s="335"/>
      <c r="O2" s="335"/>
      <c r="P2" s="335" t="s">
        <v>675</v>
      </c>
      <c r="Q2" s="335"/>
      <c r="R2" s="335"/>
      <c r="S2" s="335" t="s">
        <v>675</v>
      </c>
      <c r="T2" s="335"/>
      <c r="U2" s="335"/>
      <c r="V2" s="335" t="s">
        <v>675</v>
      </c>
      <c r="W2" s="335"/>
      <c r="X2" s="335"/>
    </row>
    <row r="3" spans="1:24" ht="23.5" thickBot="1">
      <c r="A3" s="336" t="s">
        <v>2</v>
      </c>
      <c r="B3" s="337" t="s">
        <v>251</v>
      </c>
      <c r="C3" s="338" t="s">
        <v>3</v>
      </c>
      <c r="D3" s="339" t="s">
        <v>1462</v>
      </c>
      <c r="E3" s="535" t="s">
        <v>708</v>
      </c>
      <c r="F3" s="535" t="s">
        <v>709</v>
      </c>
      <c r="G3" s="952" t="s">
        <v>1393</v>
      </c>
      <c r="J3" s="339" t="s">
        <v>1462</v>
      </c>
      <c r="K3" s="339" t="s">
        <v>708</v>
      </c>
      <c r="L3" s="339" t="s">
        <v>709</v>
      </c>
      <c r="M3" s="339" t="s">
        <v>1568</v>
      </c>
      <c r="N3" s="339" t="s">
        <v>708</v>
      </c>
      <c r="O3" s="339" t="s">
        <v>709</v>
      </c>
      <c r="P3" s="339" t="s">
        <v>1569</v>
      </c>
      <c r="Q3" s="339" t="s">
        <v>708</v>
      </c>
      <c r="R3" s="339" t="s">
        <v>709</v>
      </c>
      <c r="S3" s="339" t="s">
        <v>1570</v>
      </c>
      <c r="T3" s="339" t="s">
        <v>708</v>
      </c>
      <c r="U3" s="339" t="s">
        <v>709</v>
      </c>
      <c r="V3" s="339" t="s">
        <v>1572</v>
      </c>
      <c r="W3" s="339" t="s">
        <v>708</v>
      </c>
      <c r="X3" s="339" t="s">
        <v>709</v>
      </c>
    </row>
    <row r="4" spans="1:24" s="343" customFormat="1" ht="12" customHeight="1" thickBot="1">
      <c r="A4" s="340">
        <v>1</v>
      </c>
      <c r="B4" s="340">
        <v>2</v>
      </c>
      <c r="C4" s="341">
        <v>2</v>
      </c>
      <c r="D4" s="342">
        <v>3</v>
      </c>
      <c r="E4" s="342">
        <v>4</v>
      </c>
      <c r="F4" s="342">
        <v>5</v>
      </c>
      <c r="G4" s="342">
        <v>6</v>
      </c>
      <c r="J4" s="342">
        <v>3</v>
      </c>
      <c r="K4" s="342">
        <v>3</v>
      </c>
      <c r="L4" s="342">
        <v>3</v>
      </c>
      <c r="M4" s="342">
        <v>3</v>
      </c>
      <c r="N4" s="342">
        <v>3</v>
      </c>
      <c r="O4" s="342">
        <v>3</v>
      </c>
      <c r="P4" s="342">
        <v>3</v>
      </c>
      <c r="Q4" s="342">
        <v>3</v>
      </c>
      <c r="R4" s="342">
        <v>3</v>
      </c>
      <c r="S4" s="342">
        <v>3</v>
      </c>
      <c r="T4" s="342">
        <v>3</v>
      </c>
      <c r="U4" s="342">
        <v>3</v>
      </c>
      <c r="V4" s="342">
        <v>3</v>
      </c>
      <c r="W4" s="342">
        <v>3</v>
      </c>
      <c r="X4" s="342">
        <v>3</v>
      </c>
    </row>
    <row r="5" spans="1:24" s="348" customFormat="1" ht="12" customHeight="1" thickBot="1">
      <c r="A5" s="344" t="s">
        <v>4</v>
      </c>
      <c r="B5" s="345" t="s">
        <v>277</v>
      </c>
      <c r="C5" s="346" t="s">
        <v>5</v>
      </c>
      <c r="D5" s="347">
        <f>+D6+D7+D8+D9+D10+D11</f>
        <v>0</v>
      </c>
      <c r="E5" s="347">
        <f t="shared" ref="E5" si="0">+E6+E7+E8+E9+E10+E11</f>
        <v>2143580</v>
      </c>
      <c r="F5" s="347">
        <v>0</v>
      </c>
      <c r="G5" s="954"/>
      <c r="J5" s="347">
        <f t="shared" ref="J5:J45" si="1">SUM(M5,P5,S5,V5)</f>
        <v>0</v>
      </c>
      <c r="K5" s="347">
        <f t="shared" ref="K5:K45" si="2">SUM(N5,Q5,T5,W5)</f>
        <v>2143580</v>
      </c>
      <c r="L5" s="347">
        <f t="shared" ref="L5:L45" si="3">SUM(O5,R5,U5,X5)</f>
        <v>0</v>
      </c>
      <c r="M5" s="347">
        <f>+M6+M7+M8+M9+M10+M11</f>
        <v>0</v>
      </c>
      <c r="N5" s="347">
        <f t="shared" ref="N5:O5" si="4">+N6+N7+N8+N9+N10+N11</f>
        <v>2143580</v>
      </c>
      <c r="O5" s="347">
        <f t="shared" si="4"/>
        <v>0</v>
      </c>
      <c r="P5" s="347">
        <f>+P6+P7+P8+P9+P10+P11</f>
        <v>0</v>
      </c>
      <c r="Q5" s="347">
        <f t="shared" ref="Q5:R5" si="5">+Q6+Q7+Q8+Q9+Q10+Q11</f>
        <v>0</v>
      </c>
      <c r="R5" s="347">
        <f t="shared" si="5"/>
        <v>0</v>
      </c>
      <c r="S5" s="347">
        <f>+S6+S7+S8+S9+S10+S11</f>
        <v>0</v>
      </c>
      <c r="T5" s="347">
        <f t="shared" ref="T5:U5" si="6">+T6+T7+T8+T9+T10+T11</f>
        <v>0</v>
      </c>
      <c r="U5" s="347">
        <f t="shared" si="6"/>
        <v>0</v>
      </c>
      <c r="V5" s="347">
        <f>+V6+V7+V8+V9+V10+V11</f>
        <v>0</v>
      </c>
      <c r="W5" s="347">
        <f t="shared" ref="W5:X5" si="7">+W6+W7+W8+W9+W10+W11</f>
        <v>0</v>
      </c>
      <c r="X5" s="347">
        <f t="shared" si="7"/>
        <v>0</v>
      </c>
    </row>
    <row r="6" spans="1:24" s="348" customFormat="1" ht="12" customHeight="1">
      <c r="A6" s="349" t="s">
        <v>6</v>
      </c>
      <c r="B6" s="350" t="s">
        <v>278</v>
      </c>
      <c r="C6" s="351" t="s">
        <v>7</v>
      </c>
      <c r="D6" s="352"/>
      <c r="E6" s="352">
        <v>1442951</v>
      </c>
      <c r="F6" s="352">
        <v>0</v>
      </c>
      <c r="G6" s="955"/>
      <c r="J6" s="352">
        <f t="shared" si="1"/>
        <v>0</v>
      </c>
      <c r="K6" s="352">
        <f t="shared" si="2"/>
        <v>1442951</v>
      </c>
      <c r="L6" s="352">
        <f t="shared" si="3"/>
        <v>0</v>
      </c>
      <c r="M6" s="352"/>
      <c r="N6" s="352">
        <v>1442951</v>
      </c>
      <c r="O6" s="352"/>
      <c r="P6" s="352"/>
      <c r="Q6" s="352"/>
      <c r="R6" s="352"/>
      <c r="S6" s="352"/>
      <c r="T6" s="352"/>
      <c r="U6" s="352"/>
      <c r="V6" s="352"/>
      <c r="W6" s="352"/>
      <c r="X6" s="352"/>
    </row>
    <row r="7" spans="1:24" s="348" customFormat="1" ht="12" customHeight="1">
      <c r="A7" s="353" t="s">
        <v>8</v>
      </c>
      <c r="B7" s="354" t="s">
        <v>279</v>
      </c>
      <c r="C7" s="355" t="s">
        <v>9</v>
      </c>
      <c r="D7" s="356"/>
      <c r="E7" s="356">
        <v>0</v>
      </c>
      <c r="F7" s="356">
        <v>0</v>
      </c>
      <c r="G7" s="956"/>
      <c r="J7" s="356">
        <f t="shared" si="1"/>
        <v>0</v>
      </c>
      <c r="K7" s="356">
        <f t="shared" si="2"/>
        <v>0</v>
      </c>
      <c r="L7" s="356">
        <f t="shared" si="3"/>
        <v>0</v>
      </c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6"/>
      <c r="X7" s="356"/>
    </row>
    <row r="8" spans="1:24" s="348" customFormat="1" ht="12" customHeight="1">
      <c r="A8" s="353" t="s">
        <v>10</v>
      </c>
      <c r="B8" s="354" t="s">
        <v>280</v>
      </c>
      <c r="C8" s="355" t="s">
        <v>448</v>
      </c>
      <c r="D8" s="356"/>
      <c r="E8" s="356">
        <v>0</v>
      </c>
      <c r="F8" s="356">
        <v>0</v>
      </c>
      <c r="G8" s="956"/>
      <c r="J8" s="356">
        <f t="shared" si="1"/>
        <v>0</v>
      </c>
      <c r="K8" s="356">
        <f t="shared" si="2"/>
        <v>0</v>
      </c>
      <c r="L8" s="356">
        <f t="shared" si="3"/>
        <v>0</v>
      </c>
      <c r="M8" s="356"/>
      <c r="N8" s="356"/>
      <c r="O8" s="356"/>
      <c r="P8" s="356"/>
      <c r="Q8" s="356"/>
      <c r="R8" s="356"/>
      <c r="S8" s="356"/>
      <c r="T8" s="356"/>
      <c r="U8" s="356"/>
      <c r="V8" s="356"/>
      <c r="W8" s="356"/>
      <c r="X8" s="356"/>
    </row>
    <row r="9" spans="1:24" s="348" customFormat="1" ht="12" customHeight="1">
      <c r="A9" s="353" t="s">
        <v>11</v>
      </c>
      <c r="B9" s="354" t="s">
        <v>281</v>
      </c>
      <c r="C9" s="355" t="s">
        <v>12</v>
      </c>
      <c r="D9" s="356"/>
      <c r="E9" s="356">
        <v>0</v>
      </c>
      <c r="F9" s="356">
        <v>0</v>
      </c>
      <c r="G9" s="956"/>
      <c r="J9" s="356">
        <f t="shared" si="1"/>
        <v>0</v>
      </c>
      <c r="K9" s="356">
        <f t="shared" si="2"/>
        <v>0</v>
      </c>
      <c r="L9" s="356">
        <f t="shared" si="3"/>
        <v>0</v>
      </c>
      <c r="M9" s="356"/>
      <c r="N9" s="356"/>
      <c r="O9" s="356"/>
      <c r="P9" s="356"/>
      <c r="Q9" s="356"/>
      <c r="R9" s="356"/>
      <c r="S9" s="356"/>
      <c r="T9" s="356"/>
      <c r="U9" s="356"/>
      <c r="V9" s="356"/>
      <c r="W9" s="356"/>
      <c r="X9" s="356"/>
    </row>
    <row r="10" spans="1:24" s="348" customFormat="1" ht="12" customHeight="1">
      <c r="A10" s="353" t="s">
        <v>13</v>
      </c>
      <c r="B10" s="354" t="s">
        <v>282</v>
      </c>
      <c r="C10" s="355" t="s">
        <v>449</v>
      </c>
      <c r="D10" s="356"/>
      <c r="E10" s="356">
        <v>700629</v>
      </c>
      <c r="F10" s="356">
        <v>0</v>
      </c>
      <c r="G10" s="956"/>
      <c r="J10" s="356">
        <f t="shared" si="1"/>
        <v>0</v>
      </c>
      <c r="K10" s="356">
        <f t="shared" si="2"/>
        <v>700629</v>
      </c>
      <c r="L10" s="356">
        <f t="shared" si="3"/>
        <v>0</v>
      </c>
      <c r="M10" s="356"/>
      <c r="N10" s="356">
        <v>700629</v>
      </c>
      <c r="O10" s="356"/>
      <c r="P10" s="356"/>
      <c r="Q10" s="356"/>
      <c r="R10" s="356"/>
      <c r="S10" s="356"/>
      <c r="T10" s="356"/>
      <c r="U10" s="356"/>
      <c r="V10" s="356"/>
      <c r="W10" s="356"/>
      <c r="X10" s="356"/>
    </row>
    <row r="11" spans="1:24" s="348" customFormat="1" ht="12" customHeight="1" thickBot="1">
      <c r="A11" s="357" t="s">
        <v>14</v>
      </c>
      <c r="B11" s="358" t="s">
        <v>283</v>
      </c>
      <c r="C11" s="359" t="s">
        <v>450</v>
      </c>
      <c r="D11" s="356"/>
      <c r="E11" s="356">
        <v>0</v>
      </c>
      <c r="F11" s="356">
        <v>0</v>
      </c>
      <c r="G11" s="956"/>
      <c r="J11" s="356">
        <f t="shared" si="1"/>
        <v>0</v>
      </c>
      <c r="K11" s="356">
        <f t="shared" si="2"/>
        <v>0</v>
      </c>
      <c r="L11" s="356">
        <f t="shared" si="3"/>
        <v>0</v>
      </c>
      <c r="M11" s="356"/>
      <c r="N11" s="356"/>
      <c r="O11" s="356"/>
      <c r="P11" s="356"/>
      <c r="Q11" s="356"/>
      <c r="R11" s="356"/>
      <c r="S11" s="356"/>
      <c r="T11" s="356"/>
      <c r="U11" s="356"/>
      <c r="V11" s="356"/>
      <c r="W11" s="356"/>
      <c r="X11" s="356"/>
    </row>
    <row r="12" spans="1:24" s="348" customFormat="1" ht="12" customHeight="1" thickBot="1">
      <c r="A12" s="344" t="s">
        <v>15</v>
      </c>
      <c r="B12" s="345"/>
      <c r="C12" s="360" t="s">
        <v>16</v>
      </c>
      <c r="D12" s="347">
        <f>+D13+D14+D15+D16+D17</f>
        <v>28260000</v>
      </c>
      <c r="E12" s="347">
        <f t="shared" ref="E12" si="8">+E13+E14+E15+E16+E17</f>
        <v>60319673</v>
      </c>
      <c r="F12" s="347">
        <v>36217675</v>
      </c>
      <c r="G12" s="954">
        <f t="shared" ref="G12:G68" si="9">F12/E12*100</f>
        <v>60.042890152935676</v>
      </c>
      <c r="J12" s="347">
        <f t="shared" si="1"/>
        <v>43388000</v>
      </c>
      <c r="K12" s="347">
        <f t="shared" si="2"/>
        <v>60319673</v>
      </c>
      <c r="L12" s="347">
        <f t="shared" si="3"/>
        <v>36217675</v>
      </c>
      <c r="M12" s="347">
        <f t="shared" ref="M12" si="10">+M13+M14+M15+M17+M18</f>
        <v>30256000</v>
      </c>
      <c r="N12" s="347">
        <f>SUM(N13:N17)</f>
        <v>43761462</v>
      </c>
      <c r="O12" s="347">
        <f t="shared" ref="O12:X12" si="11">SUM(O13:O17)</f>
        <v>20521818</v>
      </c>
      <c r="P12" s="347">
        <f t="shared" si="11"/>
        <v>13132000</v>
      </c>
      <c r="Q12" s="347">
        <f t="shared" si="11"/>
        <v>13132000</v>
      </c>
      <c r="R12" s="347">
        <f t="shared" si="11"/>
        <v>12269646</v>
      </c>
      <c r="S12" s="347">
        <f t="shared" si="11"/>
        <v>0</v>
      </c>
      <c r="T12" s="347">
        <f t="shared" si="11"/>
        <v>3426211</v>
      </c>
      <c r="U12" s="347">
        <f t="shared" si="11"/>
        <v>3426211</v>
      </c>
      <c r="V12" s="347">
        <f t="shared" si="11"/>
        <v>0</v>
      </c>
      <c r="W12" s="347">
        <f t="shared" si="11"/>
        <v>0</v>
      </c>
      <c r="X12" s="347">
        <f t="shared" si="11"/>
        <v>0</v>
      </c>
    </row>
    <row r="13" spans="1:24" s="348" customFormat="1" ht="12" customHeight="1">
      <c r="A13" s="349" t="s">
        <v>17</v>
      </c>
      <c r="B13" s="350" t="s">
        <v>284</v>
      </c>
      <c r="C13" s="351" t="s">
        <v>18</v>
      </c>
      <c r="D13" s="352"/>
      <c r="E13" s="352">
        <v>0</v>
      </c>
      <c r="F13" s="352">
        <v>0</v>
      </c>
      <c r="G13" s="955"/>
      <c r="J13" s="352">
        <f t="shared" si="1"/>
        <v>0</v>
      </c>
      <c r="K13" s="352">
        <f t="shared" si="2"/>
        <v>0</v>
      </c>
      <c r="L13" s="352">
        <f t="shared" si="3"/>
        <v>0</v>
      </c>
      <c r="M13" s="352"/>
      <c r="N13" s="352"/>
      <c r="O13" s="352"/>
      <c r="P13" s="352"/>
      <c r="Q13" s="352"/>
      <c r="R13" s="352"/>
      <c r="S13" s="352"/>
      <c r="T13" s="352"/>
      <c r="U13" s="352"/>
      <c r="V13" s="352"/>
      <c r="W13" s="352"/>
      <c r="X13" s="352"/>
    </row>
    <row r="14" spans="1:24" s="348" customFormat="1" ht="12" customHeight="1">
      <c r="A14" s="353" t="s">
        <v>19</v>
      </c>
      <c r="B14" s="354" t="s">
        <v>285</v>
      </c>
      <c r="C14" s="355" t="s">
        <v>20</v>
      </c>
      <c r="D14" s="356"/>
      <c r="E14" s="356">
        <v>0</v>
      </c>
      <c r="F14" s="356">
        <v>0</v>
      </c>
      <c r="G14" s="956"/>
      <c r="J14" s="352">
        <f t="shared" si="1"/>
        <v>0</v>
      </c>
      <c r="K14" s="352">
        <f t="shared" si="2"/>
        <v>0</v>
      </c>
      <c r="L14" s="352">
        <f t="shared" si="3"/>
        <v>0</v>
      </c>
      <c r="M14" s="356"/>
      <c r="N14" s="356"/>
      <c r="O14" s="356"/>
      <c r="P14" s="356"/>
      <c r="Q14" s="356"/>
      <c r="R14" s="356"/>
      <c r="S14" s="356"/>
      <c r="T14" s="356"/>
      <c r="U14" s="356"/>
      <c r="V14" s="356"/>
      <c r="W14" s="356"/>
      <c r="X14" s="356"/>
    </row>
    <row r="15" spans="1:24" s="348" customFormat="1" ht="12" customHeight="1">
      <c r="A15" s="353" t="s">
        <v>21</v>
      </c>
      <c r="B15" s="354" t="s">
        <v>286</v>
      </c>
      <c r="C15" s="355" t="s">
        <v>22</v>
      </c>
      <c r="D15" s="356"/>
      <c r="E15" s="356">
        <v>0</v>
      </c>
      <c r="F15" s="356">
        <v>0</v>
      </c>
      <c r="G15" s="956"/>
      <c r="J15" s="352">
        <f t="shared" si="1"/>
        <v>0</v>
      </c>
      <c r="K15" s="352">
        <f t="shared" si="2"/>
        <v>0</v>
      </c>
      <c r="L15" s="352">
        <f t="shared" si="3"/>
        <v>0</v>
      </c>
      <c r="M15" s="356"/>
      <c r="N15" s="356"/>
      <c r="O15" s="356"/>
      <c r="P15" s="356"/>
      <c r="Q15" s="356"/>
      <c r="R15" s="356"/>
      <c r="S15" s="356"/>
      <c r="T15" s="356"/>
      <c r="U15" s="356"/>
      <c r="V15" s="356"/>
      <c r="W15" s="356"/>
      <c r="X15" s="356"/>
    </row>
    <row r="16" spans="1:24" s="348" customFormat="1" ht="12" customHeight="1">
      <c r="A16" s="353" t="s">
        <v>23</v>
      </c>
      <c r="B16" s="354" t="s">
        <v>287</v>
      </c>
      <c r="C16" s="355" t="s">
        <v>24</v>
      </c>
      <c r="D16" s="356"/>
      <c r="E16" s="356">
        <v>92611</v>
      </c>
      <c r="F16" s="356">
        <v>0</v>
      </c>
      <c r="G16" s="956"/>
      <c r="J16" s="352">
        <f t="shared" si="1"/>
        <v>0</v>
      </c>
      <c r="K16" s="352">
        <f t="shared" si="2"/>
        <v>0</v>
      </c>
      <c r="L16" s="352">
        <f t="shared" si="3"/>
        <v>0</v>
      </c>
      <c r="M16" s="356"/>
      <c r="N16" s="356"/>
      <c r="O16" s="356"/>
      <c r="P16" s="356"/>
      <c r="Q16" s="356"/>
      <c r="R16" s="356"/>
      <c r="S16" s="356"/>
      <c r="T16" s="356"/>
      <c r="U16" s="356"/>
      <c r="V16" s="356"/>
      <c r="W16" s="356"/>
      <c r="X16" s="356"/>
    </row>
    <row r="17" spans="1:24" s="348" customFormat="1" ht="12" customHeight="1">
      <c r="A17" s="353" t="s">
        <v>25</v>
      </c>
      <c r="B17" s="354" t="s">
        <v>288</v>
      </c>
      <c r="C17" s="355" t="s">
        <v>26</v>
      </c>
      <c r="D17" s="356">
        <v>28260000</v>
      </c>
      <c r="E17" s="356">
        <v>60227062</v>
      </c>
      <c r="F17" s="356">
        <v>36217675</v>
      </c>
      <c r="G17" s="956">
        <f t="shared" si="9"/>
        <v>60.135217952355035</v>
      </c>
      <c r="J17" s="352">
        <f t="shared" si="1"/>
        <v>28260000</v>
      </c>
      <c r="K17" s="352">
        <f t="shared" si="2"/>
        <v>60319673</v>
      </c>
      <c r="L17" s="352">
        <f t="shared" si="3"/>
        <v>36217675</v>
      </c>
      <c r="M17" s="356">
        <v>15128000</v>
      </c>
      <c r="N17" s="356">
        <v>43761462</v>
      </c>
      <c r="O17" s="356">
        <v>20521818</v>
      </c>
      <c r="P17" s="356">
        <v>13132000</v>
      </c>
      <c r="Q17" s="356">
        <v>13132000</v>
      </c>
      <c r="R17" s="356">
        <v>12269646</v>
      </c>
      <c r="S17" s="356"/>
      <c r="T17" s="356">
        <v>3426211</v>
      </c>
      <c r="U17" s="356">
        <v>3426211</v>
      </c>
      <c r="V17" s="356"/>
      <c r="W17" s="356"/>
      <c r="X17" s="356"/>
    </row>
    <row r="18" spans="1:24" s="348" customFormat="1" ht="12" customHeight="1" thickBot="1">
      <c r="A18" s="357" t="s">
        <v>1463</v>
      </c>
      <c r="B18" s="354" t="s">
        <v>288</v>
      </c>
      <c r="C18" s="361" t="s">
        <v>1464</v>
      </c>
      <c r="D18" s="362"/>
      <c r="E18" s="362">
        <v>15128000</v>
      </c>
      <c r="F18" s="362">
        <v>12269646</v>
      </c>
      <c r="G18" s="957"/>
      <c r="J18" s="352">
        <f t="shared" si="1"/>
        <v>15128000</v>
      </c>
      <c r="K18" s="352">
        <f t="shared" si="2"/>
        <v>28260000</v>
      </c>
      <c r="L18" s="352">
        <f t="shared" si="3"/>
        <v>12269646</v>
      </c>
      <c r="M18" s="356">
        <v>15128000</v>
      </c>
      <c r="N18" s="356">
        <v>15128000</v>
      </c>
      <c r="O18" s="356"/>
      <c r="P18" s="356"/>
      <c r="Q18" s="356">
        <v>13132000</v>
      </c>
      <c r="R18" s="356">
        <v>12269646</v>
      </c>
      <c r="S18" s="356"/>
      <c r="T18" s="356"/>
      <c r="U18" s="356"/>
      <c r="V18" s="356"/>
      <c r="W18" s="356"/>
      <c r="X18" s="356"/>
    </row>
    <row r="19" spans="1:24" s="348" customFormat="1" ht="12" customHeight="1" thickBot="1">
      <c r="A19" s="344" t="s">
        <v>27</v>
      </c>
      <c r="B19" s="345" t="s">
        <v>289</v>
      </c>
      <c r="C19" s="346" t="s">
        <v>28</v>
      </c>
      <c r="D19" s="347">
        <f>+D20+D21+D22+D23+D24</f>
        <v>1235449693</v>
      </c>
      <c r="E19" s="347">
        <f t="shared" ref="E19" si="12">+E20+E21+E22+E23+E24</f>
        <v>3205929693</v>
      </c>
      <c r="F19" s="347">
        <v>1409495439</v>
      </c>
      <c r="G19" s="954">
        <f t="shared" si="9"/>
        <v>43.965263557637222</v>
      </c>
      <c r="J19" s="347">
        <f t="shared" si="1"/>
        <v>1235449693</v>
      </c>
      <c r="K19" s="347">
        <f t="shared" si="2"/>
        <v>3205929693</v>
      </c>
      <c r="L19" s="347">
        <f t="shared" si="3"/>
        <v>1409495439</v>
      </c>
      <c r="M19" s="347">
        <f t="shared" ref="M19:X19" si="13">+M20+M21+M23+M24+M25</f>
        <v>1235449693</v>
      </c>
      <c r="N19" s="347">
        <f t="shared" si="13"/>
        <v>3205929693</v>
      </c>
      <c r="O19" s="347">
        <f t="shared" si="13"/>
        <v>1409495439</v>
      </c>
      <c r="P19" s="347">
        <f t="shared" si="13"/>
        <v>0</v>
      </c>
      <c r="Q19" s="347">
        <f t="shared" si="13"/>
        <v>0</v>
      </c>
      <c r="R19" s="347">
        <f t="shared" si="13"/>
        <v>0</v>
      </c>
      <c r="S19" s="347">
        <f t="shared" si="13"/>
        <v>0</v>
      </c>
      <c r="T19" s="347">
        <f t="shared" si="13"/>
        <v>0</v>
      </c>
      <c r="U19" s="347">
        <f t="shared" si="13"/>
        <v>0</v>
      </c>
      <c r="V19" s="347">
        <f t="shared" si="13"/>
        <v>0</v>
      </c>
      <c r="W19" s="347">
        <f t="shared" si="13"/>
        <v>0</v>
      </c>
      <c r="X19" s="347">
        <f t="shared" si="13"/>
        <v>0</v>
      </c>
    </row>
    <row r="20" spans="1:24" s="348" customFormat="1" ht="12" customHeight="1">
      <c r="A20" s="349" t="s">
        <v>29</v>
      </c>
      <c r="B20" s="350" t="s">
        <v>290</v>
      </c>
      <c r="C20" s="351" t="s">
        <v>30</v>
      </c>
      <c r="D20" s="352"/>
      <c r="E20" s="352">
        <v>30000000</v>
      </c>
      <c r="F20" s="352">
        <v>30000000</v>
      </c>
      <c r="G20" s="955">
        <f t="shared" si="9"/>
        <v>100</v>
      </c>
      <c r="J20" s="352">
        <f t="shared" si="1"/>
        <v>0</v>
      </c>
      <c r="K20" s="352">
        <f t="shared" si="2"/>
        <v>30000000</v>
      </c>
      <c r="L20" s="352">
        <f t="shared" si="3"/>
        <v>30000000</v>
      </c>
      <c r="M20" s="352"/>
      <c r="N20" s="352">
        <v>30000000</v>
      </c>
      <c r="O20" s="352">
        <v>30000000</v>
      </c>
      <c r="P20" s="352"/>
      <c r="Q20" s="352"/>
      <c r="R20" s="352"/>
      <c r="S20" s="352"/>
      <c r="T20" s="352"/>
      <c r="U20" s="352"/>
      <c r="V20" s="352"/>
      <c r="W20" s="352"/>
      <c r="X20" s="352"/>
    </row>
    <row r="21" spans="1:24" s="348" customFormat="1" ht="12" customHeight="1">
      <c r="A21" s="353" t="s">
        <v>31</v>
      </c>
      <c r="B21" s="354" t="s">
        <v>291</v>
      </c>
      <c r="C21" s="355" t="s">
        <v>32</v>
      </c>
      <c r="D21" s="356"/>
      <c r="E21" s="356">
        <v>0</v>
      </c>
      <c r="F21" s="356">
        <v>0</v>
      </c>
      <c r="G21" s="956"/>
      <c r="J21" s="352">
        <f t="shared" si="1"/>
        <v>0</v>
      </c>
      <c r="K21" s="352">
        <f t="shared" si="2"/>
        <v>0</v>
      </c>
      <c r="L21" s="356">
        <f t="shared" si="3"/>
        <v>0</v>
      </c>
      <c r="M21" s="356"/>
      <c r="N21" s="356"/>
      <c r="O21" s="356"/>
      <c r="P21" s="356"/>
      <c r="Q21" s="356"/>
      <c r="R21" s="356"/>
      <c r="S21" s="356"/>
      <c r="T21" s="356"/>
      <c r="U21" s="356"/>
      <c r="V21" s="356"/>
      <c r="W21" s="356"/>
      <c r="X21" s="356"/>
    </row>
    <row r="22" spans="1:24" s="348" customFormat="1" ht="12" customHeight="1">
      <c r="A22" s="353" t="s">
        <v>33</v>
      </c>
      <c r="B22" s="354" t="s">
        <v>292</v>
      </c>
      <c r="C22" s="355" t="s">
        <v>34</v>
      </c>
      <c r="D22" s="356"/>
      <c r="E22" s="356">
        <v>0</v>
      </c>
      <c r="F22" s="356">
        <v>0</v>
      </c>
      <c r="G22" s="956"/>
      <c r="J22" s="352">
        <f t="shared" si="1"/>
        <v>0</v>
      </c>
      <c r="K22" s="352">
        <f t="shared" si="2"/>
        <v>0</v>
      </c>
      <c r="L22" s="356">
        <f t="shared" si="3"/>
        <v>0</v>
      </c>
      <c r="M22" s="356"/>
      <c r="N22" s="356"/>
      <c r="O22" s="356"/>
      <c r="P22" s="356"/>
      <c r="Q22" s="356"/>
      <c r="R22" s="356"/>
      <c r="S22" s="356"/>
      <c r="T22" s="356"/>
      <c r="U22" s="356"/>
      <c r="V22" s="356"/>
      <c r="W22" s="356"/>
      <c r="X22" s="356"/>
    </row>
    <row r="23" spans="1:24" s="348" customFormat="1" ht="12" customHeight="1">
      <c r="A23" s="353" t="s">
        <v>35</v>
      </c>
      <c r="B23" s="354" t="s">
        <v>293</v>
      </c>
      <c r="C23" s="355" t="s">
        <v>36</v>
      </c>
      <c r="D23" s="356"/>
      <c r="E23" s="356">
        <v>0</v>
      </c>
      <c r="F23" s="356">
        <v>0</v>
      </c>
      <c r="G23" s="956"/>
      <c r="J23" s="352">
        <f t="shared" si="1"/>
        <v>0</v>
      </c>
      <c r="K23" s="352">
        <f t="shared" si="2"/>
        <v>0</v>
      </c>
      <c r="L23" s="356">
        <f t="shared" si="3"/>
        <v>0</v>
      </c>
      <c r="M23" s="356"/>
      <c r="N23" s="356"/>
      <c r="O23" s="356"/>
      <c r="P23" s="356"/>
      <c r="Q23" s="356"/>
      <c r="R23" s="356"/>
      <c r="S23" s="356"/>
      <c r="T23" s="356"/>
      <c r="U23" s="356"/>
      <c r="V23" s="356"/>
      <c r="W23" s="356"/>
      <c r="X23" s="356"/>
    </row>
    <row r="24" spans="1:24" s="348" customFormat="1" ht="12" customHeight="1">
      <c r="A24" s="353" t="s">
        <v>37</v>
      </c>
      <c r="B24" s="354" t="s">
        <v>294</v>
      </c>
      <c r="C24" s="355" t="s">
        <v>38</v>
      </c>
      <c r="D24" s="356">
        <v>1235449693</v>
      </c>
      <c r="E24" s="356">
        <v>3175929693</v>
      </c>
      <c r="F24" s="356">
        <v>1379495439</v>
      </c>
      <c r="G24" s="956">
        <f t="shared" si="9"/>
        <v>43.435956470967128</v>
      </c>
      <c r="J24" s="352">
        <f t="shared" si="1"/>
        <v>1235449693</v>
      </c>
      <c r="K24" s="352">
        <f t="shared" si="2"/>
        <v>3175929693</v>
      </c>
      <c r="L24" s="356">
        <f t="shared" si="3"/>
        <v>1379495439</v>
      </c>
      <c r="M24" s="356">
        <v>1235449693</v>
      </c>
      <c r="N24" s="356">
        <v>3175929693</v>
      </c>
      <c r="O24" s="356">
        <v>1379495439</v>
      </c>
      <c r="P24" s="356"/>
      <c r="Q24" s="356"/>
      <c r="R24" s="356"/>
      <c r="S24" s="356"/>
      <c r="T24" s="356"/>
      <c r="U24" s="356"/>
      <c r="V24" s="356"/>
      <c r="W24" s="356"/>
      <c r="X24" s="356"/>
    </row>
    <row r="25" spans="1:24" s="365" customFormat="1" ht="12" customHeight="1" thickBot="1">
      <c r="A25" s="353" t="s">
        <v>1465</v>
      </c>
      <c r="B25" s="354" t="s">
        <v>294</v>
      </c>
      <c r="C25" s="363" t="s">
        <v>1466</v>
      </c>
      <c r="D25" s="364"/>
      <c r="E25" s="356">
        <v>1235449693</v>
      </c>
      <c r="F25" s="356">
        <v>0</v>
      </c>
      <c r="G25" s="956"/>
      <c r="J25" s="352">
        <f t="shared" si="1"/>
        <v>0</v>
      </c>
      <c r="K25" s="352">
        <f t="shared" si="2"/>
        <v>0</v>
      </c>
      <c r="L25" s="356">
        <f t="shared" si="3"/>
        <v>0</v>
      </c>
      <c r="M25" s="356"/>
      <c r="N25" s="356"/>
      <c r="O25" s="356"/>
      <c r="P25" s="356"/>
      <c r="Q25" s="356"/>
      <c r="R25" s="356"/>
      <c r="S25" s="356"/>
      <c r="T25" s="356"/>
      <c r="U25" s="356"/>
      <c r="V25" s="356"/>
      <c r="W25" s="356"/>
      <c r="X25" s="356"/>
    </row>
    <row r="26" spans="1:24" s="348" customFormat="1" ht="12" customHeight="1" thickBot="1">
      <c r="A26" s="344" t="s">
        <v>39</v>
      </c>
      <c r="B26" s="345" t="s">
        <v>295</v>
      </c>
      <c r="C26" s="346" t="s">
        <v>40</v>
      </c>
      <c r="D26" s="366">
        <f>SUM(D27:D33)</f>
        <v>486576291</v>
      </c>
      <c r="E26" s="366">
        <f t="shared" ref="E26" si="14">SUM(E27:E33)</f>
        <v>557387294</v>
      </c>
      <c r="F26" s="366">
        <v>0</v>
      </c>
      <c r="G26" s="959"/>
      <c r="J26" s="366">
        <f t="shared" si="1"/>
        <v>22771709</v>
      </c>
      <c r="K26" s="366">
        <f t="shared" si="2"/>
        <v>557387294</v>
      </c>
      <c r="L26" s="366">
        <f t="shared" si="3"/>
        <v>0</v>
      </c>
      <c r="M26" s="366">
        <f>SUM(M27:M33)</f>
        <v>22771709</v>
      </c>
      <c r="N26" s="366">
        <f t="shared" ref="N26:O26" si="15">SUM(N27:N33)</f>
        <v>557387294</v>
      </c>
      <c r="O26" s="366">
        <f t="shared" si="15"/>
        <v>0</v>
      </c>
      <c r="P26" s="366">
        <f>SUM(P27:P33)</f>
        <v>0</v>
      </c>
      <c r="Q26" s="366">
        <f t="shared" ref="Q26:R26" si="16">SUM(Q27:Q33)</f>
        <v>0</v>
      </c>
      <c r="R26" s="366">
        <f t="shared" si="16"/>
        <v>0</v>
      </c>
      <c r="S26" s="366">
        <f>SUM(S27:S33)</f>
        <v>0</v>
      </c>
      <c r="T26" s="366">
        <f t="shared" ref="T26:U26" si="17">SUM(T27:T33)</f>
        <v>0</v>
      </c>
      <c r="U26" s="366">
        <f t="shared" si="17"/>
        <v>0</v>
      </c>
      <c r="V26" s="366">
        <f>SUM(V27:V33)</f>
        <v>0</v>
      </c>
      <c r="W26" s="366">
        <f t="shared" ref="W26:X26" si="18">SUM(W27:W33)</f>
        <v>0</v>
      </c>
      <c r="X26" s="366">
        <f t="shared" si="18"/>
        <v>0</v>
      </c>
    </row>
    <row r="27" spans="1:24" s="348" customFormat="1" ht="12" customHeight="1">
      <c r="A27" s="349" t="s">
        <v>349</v>
      </c>
      <c r="B27" s="350" t="s">
        <v>296</v>
      </c>
      <c r="C27" s="351" t="s">
        <v>454</v>
      </c>
      <c r="D27" s="367"/>
      <c r="E27" s="367">
        <v>49291501</v>
      </c>
      <c r="F27" s="367">
        <v>0</v>
      </c>
      <c r="G27" s="960"/>
      <c r="J27" s="367">
        <f t="shared" si="1"/>
        <v>22771709</v>
      </c>
      <c r="K27" s="367">
        <f t="shared" si="2"/>
        <v>49291501</v>
      </c>
      <c r="L27" s="367">
        <f t="shared" si="3"/>
        <v>0</v>
      </c>
      <c r="M27" s="367">
        <v>22771709</v>
      </c>
      <c r="N27" s="367">
        <v>49291501</v>
      </c>
      <c r="O27" s="367"/>
      <c r="P27" s="367"/>
      <c r="Q27" s="367"/>
      <c r="R27" s="367"/>
      <c r="S27" s="367"/>
      <c r="T27" s="367"/>
      <c r="U27" s="367"/>
      <c r="V27" s="367"/>
      <c r="W27" s="367"/>
      <c r="X27" s="367"/>
    </row>
    <row r="28" spans="1:24" s="348" customFormat="1" ht="12" customHeight="1">
      <c r="A28" s="349" t="s">
        <v>350</v>
      </c>
      <c r="B28" s="350" t="s">
        <v>495</v>
      </c>
      <c r="C28" s="351" t="s">
        <v>494</v>
      </c>
      <c r="D28" s="367"/>
      <c r="E28" s="367">
        <v>0</v>
      </c>
      <c r="F28" s="367">
        <v>0</v>
      </c>
      <c r="G28" s="960"/>
      <c r="J28" s="367">
        <f t="shared" si="1"/>
        <v>0</v>
      </c>
      <c r="K28" s="367">
        <f t="shared" si="2"/>
        <v>0</v>
      </c>
      <c r="L28" s="367">
        <f t="shared" si="3"/>
        <v>0</v>
      </c>
      <c r="M28" s="367"/>
      <c r="N28" s="367"/>
      <c r="O28" s="367"/>
      <c r="P28" s="367"/>
      <c r="Q28" s="367"/>
      <c r="R28" s="367"/>
      <c r="S28" s="367"/>
      <c r="T28" s="367"/>
      <c r="U28" s="367"/>
      <c r="V28" s="367"/>
      <c r="W28" s="367"/>
      <c r="X28" s="367"/>
    </row>
    <row r="29" spans="1:24" s="348" customFormat="1" ht="12" customHeight="1">
      <c r="A29" s="349" t="s">
        <v>351</v>
      </c>
      <c r="B29" s="354" t="s">
        <v>451</v>
      </c>
      <c r="C29" s="355" t="s">
        <v>455</v>
      </c>
      <c r="D29" s="367">
        <v>486576291</v>
      </c>
      <c r="E29" s="367">
        <v>508095793</v>
      </c>
      <c r="F29" s="367">
        <v>0</v>
      </c>
      <c r="G29" s="960"/>
      <c r="J29" s="367">
        <f t="shared" si="1"/>
        <v>0</v>
      </c>
      <c r="K29" s="367">
        <f t="shared" si="2"/>
        <v>508095793</v>
      </c>
      <c r="L29" s="367">
        <f t="shared" si="3"/>
        <v>0</v>
      </c>
      <c r="M29" s="367"/>
      <c r="N29" s="367">
        <v>508095793</v>
      </c>
      <c r="O29" s="367"/>
      <c r="P29" s="367"/>
      <c r="Q29" s="367"/>
      <c r="R29" s="367"/>
      <c r="S29" s="367"/>
      <c r="T29" s="367"/>
      <c r="U29" s="367"/>
      <c r="V29" s="367"/>
      <c r="W29" s="367"/>
      <c r="X29" s="367"/>
    </row>
    <row r="30" spans="1:24" s="348" customFormat="1" ht="12" customHeight="1">
      <c r="A30" s="349" t="s">
        <v>352</v>
      </c>
      <c r="B30" s="354" t="s">
        <v>452</v>
      </c>
      <c r="C30" s="355" t="s">
        <v>456</v>
      </c>
      <c r="D30" s="356"/>
      <c r="E30" s="356">
        <v>0</v>
      </c>
      <c r="F30" s="356">
        <v>0</v>
      </c>
      <c r="G30" s="956"/>
      <c r="J30" s="356">
        <f t="shared" si="1"/>
        <v>0</v>
      </c>
      <c r="K30" s="356">
        <f t="shared" si="2"/>
        <v>0</v>
      </c>
      <c r="L30" s="356">
        <f t="shared" si="3"/>
        <v>0</v>
      </c>
      <c r="M30" s="356"/>
      <c r="N30" s="356"/>
      <c r="O30" s="356"/>
      <c r="P30" s="356"/>
      <c r="Q30" s="356"/>
      <c r="R30" s="356"/>
      <c r="S30" s="356"/>
      <c r="T30" s="356"/>
      <c r="U30" s="356"/>
      <c r="V30" s="356"/>
      <c r="W30" s="356"/>
      <c r="X30" s="356"/>
    </row>
    <row r="31" spans="1:24" s="348" customFormat="1" ht="12" customHeight="1">
      <c r="A31" s="349" t="s">
        <v>353</v>
      </c>
      <c r="B31" s="354" t="s">
        <v>297</v>
      </c>
      <c r="C31" s="355" t="s">
        <v>457</v>
      </c>
      <c r="D31" s="356"/>
      <c r="E31" s="356">
        <v>0</v>
      </c>
      <c r="F31" s="356">
        <v>0</v>
      </c>
      <c r="G31" s="956"/>
      <c r="J31" s="356">
        <f t="shared" si="1"/>
        <v>0</v>
      </c>
      <c r="K31" s="356">
        <f t="shared" si="2"/>
        <v>0</v>
      </c>
      <c r="L31" s="356">
        <f t="shared" si="3"/>
        <v>0</v>
      </c>
      <c r="M31" s="356"/>
      <c r="N31" s="356"/>
      <c r="O31" s="356"/>
      <c r="P31" s="356"/>
      <c r="Q31" s="356"/>
      <c r="R31" s="356"/>
      <c r="S31" s="356"/>
      <c r="T31" s="356"/>
      <c r="U31" s="356"/>
      <c r="V31" s="356"/>
      <c r="W31" s="356"/>
      <c r="X31" s="356"/>
    </row>
    <row r="32" spans="1:24" s="348" customFormat="1" ht="12" customHeight="1">
      <c r="A32" s="349" t="s">
        <v>354</v>
      </c>
      <c r="B32" s="358" t="s">
        <v>298</v>
      </c>
      <c r="C32" s="359" t="s">
        <v>458</v>
      </c>
      <c r="D32" s="356"/>
      <c r="E32" s="356">
        <v>0</v>
      </c>
      <c r="F32" s="356">
        <v>0</v>
      </c>
      <c r="G32" s="956"/>
      <c r="J32" s="356">
        <f t="shared" si="1"/>
        <v>0</v>
      </c>
      <c r="K32" s="356">
        <f t="shared" si="2"/>
        <v>0</v>
      </c>
      <c r="L32" s="356">
        <f t="shared" si="3"/>
        <v>0</v>
      </c>
      <c r="M32" s="356"/>
      <c r="N32" s="356"/>
      <c r="O32" s="356"/>
      <c r="P32" s="356"/>
      <c r="Q32" s="356"/>
      <c r="R32" s="356"/>
      <c r="S32" s="356"/>
      <c r="T32" s="356"/>
      <c r="U32" s="356"/>
      <c r="V32" s="356"/>
      <c r="W32" s="356"/>
      <c r="X32" s="356"/>
    </row>
    <row r="33" spans="1:24" s="348" customFormat="1" ht="12" customHeight="1" thickBot="1">
      <c r="A33" s="349" t="s">
        <v>496</v>
      </c>
      <c r="B33" s="358" t="s">
        <v>299</v>
      </c>
      <c r="C33" s="359" t="s">
        <v>453</v>
      </c>
      <c r="D33" s="362"/>
      <c r="E33" s="362">
        <v>0</v>
      </c>
      <c r="F33" s="362">
        <v>0</v>
      </c>
      <c r="G33" s="957"/>
      <c r="J33" s="362">
        <f t="shared" si="1"/>
        <v>0</v>
      </c>
      <c r="K33" s="362">
        <f t="shared" si="2"/>
        <v>0</v>
      </c>
      <c r="L33" s="362">
        <f t="shared" si="3"/>
        <v>0</v>
      </c>
      <c r="M33" s="362"/>
      <c r="N33" s="362"/>
      <c r="O33" s="362"/>
      <c r="P33" s="362"/>
      <c r="Q33" s="362"/>
      <c r="R33" s="362"/>
      <c r="S33" s="362"/>
      <c r="T33" s="362"/>
      <c r="U33" s="362"/>
      <c r="V33" s="362"/>
      <c r="W33" s="362"/>
      <c r="X33" s="362"/>
    </row>
    <row r="34" spans="1:24" s="348" customFormat="1" ht="12" customHeight="1" thickBot="1">
      <c r="A34" s="344" t="s">
        <v>41</v>
      </c>
      <c r="B34" s="345" t="s">
        <v>300</v>
      </c>
      <c r="C34" s="346" t="s">
        <v>42</v>
      </c>
      <c r="D34" s="347">
        <f>SUM(D35:D45)</f>
        <v>21389000</v>
      </c>
      <c r="E34" s="347">
        <f t="shared" ref="E34" si="19">SUM(E35:E45)</f>
        <v>23274800</v>
      </c>
      <c r="F34" s="347">
        <v>33461661</v>
      </c>
      <c r="G34" s="954">
        <f t="shared" si="9"/>
        <v>143.76777029233335</v>
      </c>
      <c r="J34" s="347">
        <f t="shared" si="1"/>
        <v>21389000</v>
      </c>
      <c r="K34" s="347">
        <f t="shared" si="2"/>
        <v>23274800</v>
      </c>
      <c r="L34" s="347">
        <f t="shared" si="3"/>
        <v>33461661</v>
      </c>
      <c r="M34" s="347">
        <f t="shared" ref="M34:X34" si="20">SUM(M35:M45)</f>
        <v>6320000</v>
      </c>
      <c r="N34" s="347">
        <f t="shared" si="20"/>
        <v>7056800</v>
      </c>
      <c r="O34" s="347">
        <f t="shared" si="20"/>
        <v>17176410</v>
      </c>
      <c r="P34" s="347">
        <f t="shared" si="20"/>
        <v>0</v>
      </c>
      <c r="Q34" s="347">
        <f t="shared" si="20"/>
        <v>0</v>
      </c>
      <c r="R34" s="347">
        <f t="shared" si="20"/>
        <v>0</v>
      </c>
      <c r="S34" s="347">
        <f t="shared" si="20"/>
        <v>750000</v>
      </c>
      <c r="T34" s="347">
        <f t="shared" si="20"/>
        <v>850000</v>
      </c>
      <c r="U34" s="347">
        <f t="shared" si="20"/>
        <v>934041</v>
      </c>
      <c r="V34" s="347">
        <f t="shared" si="20"/>
        <v>14319000</v>
      </c>
      <c r="W34" s="347">
        <f t="shared" si="20"/>
        <v>15368000</v>
      </c>
      <c r="X34" s="347">
        <f t="shared" si="20"/>
        <v>15351210</v>
      </c>
    </row>
    <row r="35" spans="1:24" s="348" customFormat="1" ht="12" customHeight="1">
      <c r="A35" s="349" t="s">
        <v>43</v>
      </c>
      <c r="B35" s="350" t="s">
        <v>301</v>
      </c>
      <c r="C35" s="351" t="s">
        <v>44</v>
      </c>
      <c r="D35" s="352">
        <v>0</v>
      </c>
      <c r="E35" s="352">
        <v>349000</v>
      </c>
      <c r="F35" s="352">
        <v>291540</v>
      </c>
      <c r="G35" s="955">
        <f t="shared" si="9"/>
        <v>83.53581661891117</v>
      </c>
      <c r="J35" s="352">
        <f t="shared" si="1"/>
        <v>349000</v>
      </c>
      <c r="K35" s="352">
        <f t="shared" si="2"/>
        <v>349000</v>
      </c>
      <c r="L35" s="352">
        <f t="shared" si="3"/>
        <v>291540</v>
      </c>
      <c r="M35" s="352"/>
      <c r="N35" s="352"/>
      <c r="O35" s="352"/>
      <c r="P35" s="352"/>
      <c r="Q35" s="352"/>
      <c r="R35" s="352"/>
      <c r="S35" s="352">
        <v>349000</v>
      </c>
      <c r="T35" s="352">
        <v>349000</v>
      </c>
      <c r="U35" s="352">
        <v>291540</v>
      </c>
      <c r="V35" s="352"/>
      <c r="W35" s="352"/>
      <c r="X35" s="352"/>
    </row>
    <row r="36" spans="1:24" s="348" customFormat="1" ht="12" customHeight="1">
      <c r="A36" s="353" t="s">
        <v>45</v>
      </c>
      <c r="B36" s="354" t="s">
        <v>302</v>
      </c>
      <c r="C36" s="355" t="s">
        <v>46</v>
      </c>
      <c r="D36" s="356">
        <v>0</v>
      </c>
      <c r="E36" s="356">
        <v>13219000</v>
      </c>
      <c r="F36" s="356">
        <v>17665886</v>
      </c>
      <c r="G36" s="956">
        <f t="shared" si="9"/>
        <v>133.64010893411</v>
      </c>
      <c r="J36" s="352">
        <f t="shared" si="1"/>
        <v>12219000</v>
      </c>
      <c r="K36" s="352">
        <f t="shared" si="2"/>
        <v>13219000</v>
      </c>
      <c r="L36" s="356">
        <f t="shared" si="3"/>
        <v>17665886</v>
      </c>
      <c r="M36" s="356"/>
      <c r="N36" s="356"/>
      <c r="O36" s="356">
        <v>4378975</v>
      </c>
      <c r="P36" s="356"/>
      <c r="Q36" s="356"/>
      <c r="R36" s="356"/>
      <c r="S36" s="356">
        <v>400000</v>
      </c>
      <c r="T36" s="356">
        <v>500000</v>
      </c>
      <c r="U36" s="356">
        <v>642500</v>
      </c>
      <c r="V36" s="356">
        <v>11819000</v>
      </c>
      <c r="W36" s="356">
        <v>12719000</v>
      </c>
      <c r="X36" s="356">
        <v>12644411</v>
      </c>
    </row>
    <row r="37" spans="1:24" s="348" customFormat="1" ht="12" customHeight="1">
      <c r="A37" s="353" t="s">
        <v>47</v>
      </c>
      <c r="B37" s="354" t="s">
        <v>303</v>
      </c>
      <c r="C37" s="355" t="s">
        <v>48</v>
      </c>
      <c r="D37" s="356">
        <v>0</v>
      </c>
      <c r="E37" s="356">
        <v>0</v>
      </c>
      <c r="F37" s="356">
        <v>0</v>
      </c>
      <c r="G37" s="956"/>
      <c r="J37" s="352">
        <f t="shared" si="1"/>
        <v>0</v>
      </c>
      <c r="K37" s="352">
        <f t="shared" si="2"/>
        <v>0</v>
      </c>
      <c r="L37" s="356">
        <f t="shared" si="3"/>
        <v>0</v>
      </c>
      <c r="M37" s="356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</row>
    <row r="38" spans="1:24" s="348" customFormat="1" ht="12" customHeight="1">
      <c r="A38" s="353" t="s">
        <v>49</v>
      </c>
      <c r="B38" s="354" t="s">
        <v>304</v>
      </c>
      <c r="C38" s="355" t="s">
        <v>50</v>
      </c>
      <c r="D38" s="356">
        <v>2000000</v>
      </c>
      <c r="E38" s="356">
        <v>2681800</v>
      </c>
      <c r="F38" s="356">
        <v>2681800</v>
      </c>
      <c r="G38" s="956">
        <f t="shared" si="9"/>
        <v>100</v>
      </c>
      <c r="J38" s="352">
        <f t="shared" si="1"/>
        <v>0</v>
      </c>
      <c r="K38" s="352">
        <f t="shared" si="2"/>
        <v>2681800</v>
      </c>
      <c r="L38" s="356">
        <f t="shared" si="3"/>
        <v>2681800</v>
      </c>
      <c r="M38" s="356"/>
      <c r="N38" s="356">
        <v>2681800</v>
      </c>
      <c r="O38" s="356">
        <v>2681800</v>
      </c>
      <c r="P38" s="356"/>
      <c r="Q38" s="356"/>
      <c r="R38" s="356"/>
      <c r="S38" s="356"/>
      <c r="T38" s="356"/>
      <c r="U38" s="356"/>
      <c r="V38" s="356"/>
      <c r="W38" s="356"/>
      <c r="X38" s="356"/>
    </row>
    <row r="39" spans="1:24" s="348" customFormat="1" ht="12" customHeight="1">
      <c r="A39" s="353" t="s">
        <v>51</v>
      </c>
      <c r="B39" s="354" t="s">
        <v>305</v>
      </c>
      <c r="C39" s="355" t="s">
        <v>52</v>
      </c>
      <c r="D39" s="356">
        <v>0</v>
      </c>
      <c r="E39" s="356">
        <v>0</v>
      </c>
      <c r="F39" s="356">
        <v>0</v>
      </c>
      <c r="G39" s="956"/>
      <c r="J39" s="352">
        <f t="shared" si="1"/>
        <v>0</v>
      </c>
      <c r="K39" s="352">
        <f t="shared" si="2"/>
        <v>0</v>
      </c>
      <c r="L39" s="356">
        <f t="shared" si="3"/>
        <v>0</v>
      </c>
      <c r="M39" s="356"/>
      <c r="N39" s="356"/>
      <c r="O39" s="356"/>
      <c r="P39" s="356"/>
      <c r="Q39" s="356"/>
      <c r="R39" s="356"/>
      <c r="S39" s="356"/>
      <c r="T39" s="356"/>
      <c r="U39" s="356"/>
      <c r="V39" s="356"/>
      <c r="W39" s="356"/>
      <c r="X39" s="356"/>
    </row>
    <row r="40" spans="1:24" s="348" customFormat="1" ht="12" customHeight="1">
      <c r="A40" s="353" t="s">
        <v>53</v>
      </c>
      <c r="B40" s="354" t="s">
        <v>306</v>
      </c>
      <c r="C40" s="355" t="s">
        <v>54</v>
      </c>
      <c r="D40" s="356">
        <v>4320000</v>
      </c>
      <c r="E40" s="356">
        <v>7024000</v>
      </c>
      <c r="F40" s="356">
        <v>12822434</v>
      </c>
      <c r="G40" s="956">
        <f t="shared" si="9"/>
        <v>182.55173690205012</v>
      </c>
      <c r="J40" s="352">
        <f t="shared" si="1"/>
        <v>6820000</v>
      </c>
      <c r="K40" s="352">
        <f t="shared" si="2"/>
        <v>7024000</v>
      </c>
      <c r="L40" s="356">
        <f t="shared" si="3"/>
        <v>12822434</v>
      </c>
      <c r="M40" s="978">
        <v>4320000</v>
      </c>
      <c r="N40" s="356">
        <v>4375000</v>
      </c>
      <c r="O40" s="356">
        <v>10115635</v>
      </c>
      <c r="P40" s="356"/>
      <c r="Q40" s="356"/>
      <c r="R40" s="356"/>
      <c r="S40" s="356"/>
      <c r="T40" s="356"/>
      <c r="U40" s="356"/>
      <c r="V40" s="356">
        <v>2500000</v>
      </c>
      <c r="W40" s="356">
        <v>2649000</v>
      </c>
      <c r="X40" s="356">
        <v>2706799</v>
      </c>
    </row>
    <row r="41" spans="1:24" s="348" customFormat="1" ht="12" customHeight="1">
      <c r="A41" s="353" t="s">
        <v>55</v>
      </c>
      <c r="B41" s="354" t="s">
        <v>307</v>
      </c>
      <c r="C41" s="355" t="s">
        <v>56</v>
      </c>
      <c r="D41" s="356">
        <v>0</v>
      </c>
      <c r="E41" s="356">
        <v>0</v>
      </c>
      <c r="F41" s="356">
        <v>0</v>
      </c>
      <c r="G41" s="956"/>
      <c r="J41" s="352">
        <f t="shared" si="1"/>
        <v>0</v>
      </c>
      <c r="K41" s="352">
        <f t="shared" si="2"/>
        <v>0</v>
      </c>
      <c r="L41" s="356">
        <f t="shared" si="3"/>
        <v>0</v>
      </c>
      <c r="M41" s="356"/>
      <c r="N41" s="356"/>
      <c r="O41" s="356"/>
      <c r="P41" s="356"/>
      <c r="Q41" s="356"/>
      <c r="R41" s="356"/>
      <c r="S41" s="356"/>
      <c r="T41" s="356"/>
      <c r="U41" s="356"/>
      <c r="V41" s="356"/>
      <c r="W41" s="356"/>
      <c r="X41" s="356"/>
    </row>
    <row r="42" spans="1:24" s="348" customFormat="1" ht="12" customHeight="1">
      <c r="A42" s="353" t="s">
        <v>57</v>
      </c>
      <c r="B42" s="354" t="s">
        <v>308</v>
      </c>
      <c r="C42" s="355" t="s">
        <v>58</v>
      </c>
      <c r="D42" s="356">
        <v>0</v>
      </c>
      <c r="E42" s="356">
        <v>1000</v>
      </c>
      <c r="F42" s="356">
        <v>1</v>
      </c>
      <c r="G42" s="956">
        <f t="shared" si="9"/>
        <v>0.1</v>
      </c>
      <c r="J42" s="352">
        <f t="shared" si="1"/>
        <v>1000</v>
      </c>
      <c r="K42" s="352">
        <f t="shared" si="2"/>
        <v>1000</v>
      </c>
      <c r="L42" s="356">
        <f t="shared" si="3"/>
        <v>1</v>
      </c>
      <c r="M42" s="356"/>
      <c r="N42" s="356"/>
      <c r="O42" s="356"/>
      <c r="P42" s="356"/>
      <c r="Q42" s="356"/>
      <c r="R42" s="356"/>
      <c r="S42" s="356">
        <v>1000</v>
      </c>
      <c r="T42" s="356">
        <v>1000</v>
      </c>
      <c r="U42" s="356">
        <v>1</v>
      </c>
      <c r="V42" s="356"/>
      <c r="W42" s="356"/>
      <c r="X42" s="356"/>
    </row>
    <row r="43" spans="1:24" s="348" customFormat="1" ht="12" customHeight="1">
      <c r="A43" s="353" t="s">
        <v>59</v>
      </c>
      <c r="B43" s="354" t="s">
        <v>309</v>
      </c>
      <c r="C43" s="355" t="s">
        <v>60</v>
      </c>
      <c r="D43" s="371"/>
      <c r="E43" s="371">
        <v>0</v>
      </c>
      <c r="F43" s="371">
        <v>0</v>
      </c>
      <c r="G43" s="961"/>
      <c r="J43" s="352">
        <f t="shared" si="1"/>
        <v>2000000</v>
      </c>
      <c r="K43" s="352">
        <f t="shared" si="2"/>
        <v>0</v>
      </c>
      <c r="L43" s="356">
        <f t="shared" si="3"/>
        <v>0</v>
      </c>
      <c r="M43" s="356">
        <v>2000000</v>
      </c>
      <c r="N43" s="356"/>
      <c r="O43" s="356"/>
      <c r="P43" s="356"/>
      <c r="Q43" s="356"/>
      <c r="R43" s="356"/>
      <c r="S43" s="356"/>
      <c r="T43" s="356"/>
      <c r="U43" s="356"/>
      <c r="V43" s="356"/>
      <c r="W43" s="356"/>
      <c r="X43" s="356"/>
    </row>
    <row r="44" spans="1:24" s="348" customFormat="1" ht="12" customHeight="1">
      <c r="A44" s="357" t="s">
        <v>61</v>
      </c>
      <c r="B44" s="354" t="s">
        <v>310</v>
      </c>
      <c r="C44" s="368" t="s">
        <v>1467</v>
      </c>
      <c r="D44" s="369"/>
      <c r="E44" s="369">
        <v>0</v>
      </c>
      <c r="F44" s="369">
        <v>0</v>
      </c>
      <c r="G44" s="962"/>
      <c r="J44" s="352">
        <f t="shared" si="1"/>
        <v>0</v>
      </c>
      <c r="K44" s="352">
        <f t="shared" si="2"/>
        <v>0</v>
      </c>
      <c r="L44" s="371">
        <f t="shared" si="3"/>
        <v>0</v>
      </c>
      <c r="M44" s="371"/>
      <c r="N44" s="371"/>
      <c r="O44" s="371"/>
      <c r="P44" s="371"/>
      <c r="Q44" s="371"/>
      <c r="R44" s="371"/>
      <c r="S44" s="371"/>
      <c r="T44" s="371"/>
      <c r="U44" s="371"/>
      <c r="V44" s="371"/>
      <c r="W44" s="371"/>
      <c r="X44" s="371"/>
    </row>
    <row r="45" spans="1:24" s="348" customFormat="1" ht="12" customHeight="1" thickBot="1">
      <c r="A45" s="357" t="s">
        <v>1468</v>
      </c>
      <c r="B45" s="354" t="s">
        <v>1469</v>
      </c>
      <c r="C45" s="359" t="s">
        <v>62</v>
      </c>
      <c r="D45" s="369">
        <v>15069000</v>
      </c>
      <c r="E45" s="369">
        <v>0</v>
      </c>
      <c r="F45" s="369">
        <v>0</v>
      </c>
      <c r="G45" s="962"/>
      <c r="J45" s="352">
        <f t="shared" si="1"/>
        <v>0</v>
      </c>
      <c r="K45" s="352">
        <f t="shared" si="2"/>
        <v>0</v>
      </c>
      <c r="L45" s="369">
        <f t="shared" si="3"/>
        <v>0</v>
      </c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</row>
    <row r="46" spans="1:24" s="348" customFormat="1" ht="12" customHeight="1" thickBot="1">
      <c r="A46" s="344" t="s">
        <v>63</v>
      </c>
      <c r="B46" s="345" t="s">
        <v>311</v>
      </c>
      <c r="C46" s="346" t="s">
        <v>64</v>
      </c>
      <c r="D46" s="347">
        <f>SUM(D47:D51)</f>
        <v>16000000</v>
      </c>
      <c r="E46" s="347">
        <f t="shared" ref="E46" si="21">SUM(E47:E51)</f>
        <v>63426000</v>
      </c>
      <c r="F46" s="347">
        <v>64607310</v>
      </c>
      <c r="G46" s="954">
        <f t="shared" si="9"/>
        <v>101.86250118248037</v>
      </c>
      <c r="J46" s="347">
        <f>SUM(M46,P46,S46,V46)</f>
        <v>16000000</v>
      </c>
      <c r="K46" s="347">
        <f>SUM(N46,Q46,T46,W46)</f>
        <v>63426000</v>
      </c>
      <c r="L46" s="347">
        <f>SUM(O46,R46,U46,X46)</f>
        <v>64607310</v>
      </c>
      <c r="M46" s="347">
        <f>SUM(M47:M51)</f>
        <v>16000000</v>
      </c>
      <c r="N46" s="347">
        <f t="shared" ref="N46:O46" si="22">SUM(N47:N51)</f>
        <v>63426000</v>
      </c>
      <c r="O46" s="347">
        <f t="shared" si="22"/>
        <v>64607310</v>
      </c>
      <c r="P46" s="347">
        <f>SUM(P47:P51)</f>
        <v>0</v>
      </c>
      <c r="Q46" s="347">
        <f t="shared" ref="Q46:R46" si="23">SUM(Q47:Q51)</f>
        <v>0</v>
      </c>
      <c r="R46" s="347">
        <f t="shared" si="23"/>
        <v>0</v>
      </c>
      <c r="S46" s="347">
        <f>SUM(S47:S51)</f>
        <v>0</v>
      </c>
      <c r="T46" s="347">
        <f t="shared" ref="T46:U46" si="24">SUM(T47:T51)</f>
        <v>0</v>
      </c>
      <c r="U46" s="347">
        <f t="shared" si="24"/>
        <v>0</v>
      </c>
      <c r="V46" s="347">
        <f>SUM(V47:V51)</f>
        <v>0</v>
      </c>
      <c r="W46" s="347">
        <f t="shared" ref="W46:X46" si="25">SUM(W47:W51)</f>
        <v>0</v>
      </c>
      <c r="X46" s="347">
        <f t="shared" si="25"/>
        <v>0</v>
      </c>
    </row>
    <row r="47" spans="1:24" s="348" customFormat="1" ht="12" customHeight="1">
      <c r="A47" s="349" t="s">
        <v>65</v>
      </c>
      <c r="B47" s="350" t="s">
        <v>312</v>
      </c>
      <c r="C47" s="351" t="s">
        <v>66</v>
      </c>
      <c r="D47" s="370"/>
      <c r="E47" s="370">
        <v>0</v>
      </c>
      <c r="F47" s="370">
        <v>0</v>
      </c>
      <c r="G47" s="963"/>
      <c r="J47" s="370">
        <f t="shared" ref="J47:J110" si="26">SUM(M47,P47,S47,V47)</f>
        <v>0</v>
      </c>
      <c r="K47" s="370">
        <f t="shared" ref="K47:K110" si="27">SUM(N47,Q47,T47,W47)</f>
        <v>0</v>
      </c>
      <c r="L47" s="370">
        <f t="shared" ref="L47:L110" si="28">SUM(O47,R47,U47,X47)</f>
        <v>0</v>
      </c>
      <c r="M47" s="370"/>
      <c r="N47" s="370"/>
      <c r="O47" s="370"/>
      <c r="P47" s="370"/>
      <c r="Q47" s="370"/>
      <c r="R47" s="370"/>
      <c r="S47" s="370"/>
      <c r="T47" s="370"/>
      <c r="U47" s="370"/>
      <c r="V47" s="370"/>
      <c r="W47" s="370"/>
      <c r="X47" s="370"/>
    </row>
    <row r="48" spans="1:24" s="348" customFormat="1" ht="12" customHeight="1">
      <c r="A48" s="353" t="s">
        <v>67</v>
      </c>
      <c r="B48" s="354" t="s">
        <v>313</v>
      </c>
      <c r="C48" s="355" t="s">
        <v>68</v>
      </c>
      <c r="D48" s="371">
        <v>16000000</v>
      </c>
      <c r="E48" s="371">
        <v>63426000</v>
      </c>
      <c r="F48" s="371">
        <v>64404948</v>
      </c>
      <c r="G48" s="961">
        <f t="shared" si="9"/>
        <v>101.54344905874562</v>
      </c>
      <c r="J48" s="371">
        <f t="shared" si="26"/>
        <v>16000000</v>
      </c>
      <c r="K48" s="371">
        <f t="shared" si="27"/>
        <v>63224000</v>
      </c>
      <c r="L48" s="371">
        <f t="shared" si="28"/>
        <v>64404948</v>
      </c>
      <c r="M48" s="371">
        <v>16000000</v>
      </c>
      <c r="N48" s="371">
        <v>63224000</v>
      </c>
      <c r="O48" s="371">
        <v>64404948</v>
      </c>
      <c r="P48" s="371"/>
      <c r="Q48" s="371"/>
      <c r="R48" s="371"/>
      <c r="S48" s="371"/>
      <c r="T48" s="371"/>
      <c r="U48" s="371"/>
      <c r="V48" s="371"/>
      <c r="W48" s="371"/>
      <c r="X48" s="371"/>
    </row>
    <row r="49" spans="1:24" s="348" customFormat="1" ht="12" customHeight="1">
      <c r="A49" s="353" t="s">
        <v>69</v>
      </c>
      <c r="B49" s="354" t="s">
        <v>314</v>
      </c>
      <c r="C49" s="355" t="s">
        <v>70</v>
      </c>
      <c r="D49" s="371"/>
      <c r="E49" s="371">
        <v>0</v>
      </c>
      <c r="F49" s="371">
        <v>202362</v>
      </c>
      <c r="G49" s="961"/>
      <c r="J49" s="371">
        <f t="shared" si="26"/>
        <v>0</v>
      </c>
      <c r="K49" s="371">
        <f t="shared" si="27"/>
        <v>202000</v>
      </c>
      <c r="L49" s="371">
        <f t="shared" si="28"/>
        <v>202362</v>
      </c>
      <c r="M49" s="371"/>
      <c r="N49" s="371">
        <v>202000</v>
      </c>
      <c r="O49" s="371">
        <v>202362</v>
      </c>
      <c r="P49" s="371"/>
      <c r="Q49" s="371"/>
      <c r="R49" s="371"/>
      <c r="S49" s="371"/>
      <c r="T49" s="371"/>
      <c r="U49" s="371"/>
      <c r="V49" s="371"/>
      <c r="W49" s="371"/>
      <c r="X49" s="371"/>
    </row>
    <row r="50" spans="1:24" s="348" customFormat="1" ht="12" customHeight="1">
      <c r="A50" s="353" t="s">
        <v>71</v>
      </c>
      <c r="B50" s="354" t="s">
        <v>315</v>
      </c>
      <c r="C50" s="355" t="s">
        <v>72</v>
      </c>
      <c r="D50" s="371"/>
      <c r="E50" s="371">
        <v>0</v>
      </c>
      <c r="F50" s="371">
        <v>0</v>
      </c>
      <c r="G50" s="961"/>
      <c r="J50" s="371">
        <f t="shared" si="26"/>
        <v>0</v>
      </c>
      <c r="K50" s="371">
        <f t="shared" si="27"/>
        <v>0</v>
      </c>
      <c r="L50" s="371">
        <f t="shared" si="28"/>
        <v>0</v>
      </c>
      <c r="M50" s="371"/>
      <c r="N50" s="371"/>
      <c r="O50" s="371"/>
      <c r="P50" s="371"/>
      <c r="Q50" s="371"/>
      <c r="R50" s="371"/>
      <c r="S50" s="371"/>
      <c r="T50" s="371"/>
      <c r="U50" s="371"/>
      <c r="V50" s="371"/>
      <c r="W50" s="371"/>
      <c r="X50" s="371"/>
    </row>
    <row r="51" spans="1:24" s="348" customFormat="1" ht="12" customHeight="1" thickBot="1">
      <c r="A51" s="357" t="s">
        <v>73</v>
      </c>
      <c r="B51" s="354" t="s">
        <v>316</v>
      </c>
      <c r="C51" s="359" t="s">
        <v>74</v>
      </c>
      <c r="D51" s="369"/>
      <c r="E51" s="369">
        <v>0</v>
      </c>
      <c r="F51" s="369">
        <v>0</v>
      </c>
      <c r="G51" s="962"/>
      <c r="J51" s="369">
        <f t="shared" si="26"/>
        <v>0</v>
      </c>
      <c r="K51" s="369">
        <f t="shared" si="27"/>
        <v>0</v>
      </c>
      <c r="L51" s="369">
        <f t="shared" si="28"/>
        <v>0</v>
      </c>
      <c r="M51" s="369"/>
      <c r="N51" s="369"/>
      <c r="O51" s="369"/>
      <c r="P51" s="369"/>
      <c r="Q51" s="369"/>
      <c r="R51" s="369"/>
      <c r="S51" s="369"/>
      <c r="T51" s="369"/>
      <c r="U51" s="369"/>
      <c r="V51" s="369"/>
      <c r="W51" s="369"/>
      <c r="X51" s="369"/>
    </row>
    <row r="52" spans="1:24" s="348" customFormat="1" ht="12" customHeight="1" thickBot="1">
      <c r="A52" s="344" t="s">
        <v>75</v>
      </c>
      <c r="B52" s="345" t="s">
        <v>317</v>
      </c>
      <c r="C52" s="346" t="s">
        <v>76</v>
      </c>
      <c r="D52" s="347">
        <f>SUM(D53:D57)</f>
        <v>0</v>
      </c>
      <c r="E52" s="347">
        <f t="shared" ref="E52" si="29">SUM(E53:E57)</f>
        <v>3000000</v>
      </c>
      <c r="F52" s="347">
        <v>3907799</v>
      </c>
      <c r="G52" s="954">
        <f t="shared" si="9"/>
        <v>130.25996666666666</v>
      </c>
      <c r="J52" s="347">
        <f t="shared" si="26"/>
        <v>0</v>
      </c>
      <c r="K52" s="347">
        <f t="shared" si="27"/>
        <v>3000000</v>
      </c>
      <c r="L52" s="347">
        <f t="shared" si="28"/>
        <v>3907799</v>
      </c>
      <c r="M52" s="347">
        <f t="shared" ref="M52:X52" si="30">SUM(M54:M58)</f>
        <v>0</v>
      </c>
      <c r="N52" s="347">
        <f t="shared" si="30"/>
        <v>3000000</v>
      </c>
      <c r="O52" s="347">
        <f t="shared" si="30"/>
        <v>3907799</v>
      </c>
      <c r="P52" s="347">
        <f t="shared" si="30"/>
        <v>0</v>
      </c>
      <c r="Q52" s="347">
        <f t="shared" si="30"/>
        <v>0</v>
      </c>
      <c r="R52" s="347">
        <f t="shared" si="30"/>
        <v>0</v>
      </c>
      <c r="S52" s="347">
        <f t="shared" si="30"/>
        <v>0</v>
      </c>
      <c r="T52" s="347">
        <f t="shared" si="30"/>
        <v>0</v>
      </c>
      <c r="U52" s="347">
        <f t="shared" si="30"/>
        <v>0</v>
      </c>
      <c r="V52" s="347">
        <f t="shared" si="30"/>
        <v>0</v>
      </c>
      <c r="W52" s="347">
        <f t="shared" si="30"/>
        <v>0</v>
      </c>
      <c r="X52" s="347">
        <f t="shared" si="30"/>
        <v>0</v>
      </c>
    </row>
    <row r="53" spans="1:24" s="348" customFormat="1" ht="12" customHeight="1">
      <c r="A53" s="349" t="s">
        <v>463</v>
      </c>
      <c r="B53" s="350" t="s">
        <v>318</v>
      </c>
      <c r="C53" s="351" t="s">
        <v>460</v>
      </c>
      <c r="D53" s="352"/>
      <c r="E53" s="352">
        <v>0</v>
      </c>
      <c r="F53" s="352">
        <v>0</v>
      </c>
      <c r="G53" s="955"/>
      <c r="J53" s="526">
        <f t="shared" si="26"/>
        <v>0</v>
      </c>
      <c r="K53" s="526">
        <f t="shared" si="27"/>
        <v>0</v>
      </c>
      <c r="L53" s="526">
        <f t="shared" si="28"/>
        <v>0</v>
      </c>
      <c r="M53" s="526"/>
      <c r="N53" s="526"/>
      <c r="O53" s="526"/>
      <c r="P53" s="526"/>
      <c r="Q53" s="526"/>
      <c r="R53" s="526"/>
      <c r="S53" s="526"/>
      <c r="T53" s="526"/>
      <c r="U53" s="526"/>
      <c r="V53" s="526"/>
      <c r="W53" s="526"/>
      <c r="X53" s="526"/>
    </row>
    <row r="54" spans="1:24" s="348" customFormat="1" ht="12" customHeight="1">
      <c r="A54" s="349" t="s">
        <v>464</v>
      </c>
      <c r="B54" s="354" t="s">
        <v>319</v>
      </c>
      <c r="C54" s="355" t="s">
        <v>461</v>
      </c>
      <c r="D54" s="352"/>
      <c r="E54" s="352">
        <v>0</v>
      </c>
      <c r="F54" s="352">
        <v>0</v>
      </c>
      <c r="G54" s="955"/>
      <c r="J54" s="526">
        <f t="shared" si="26"/>
        <v>0</v>
      </c>
      <c r="K54" s="526">
        <f t="shared" si="27"/>
        <v>0</v>
      </c>
      <c r="L54" s="352">
        <f t="shared" si="28"/>
        <v>0</v>
      </c>
      <c r="M54" s="352"/>
      <c r="N54" s="352"/>
      <c r="O54" s="352"/>
      <c r="P54" s="352"/>
      <c r="Q54" s="352"/>
      <c r="R54" s="352"/>
      <c r="S54" s="352"/>
      <c r="T54" s="352"/>
      <c r="U54" s="352"/>
      <c r="V54" s="352"/>
      <c r="W54" s="352"/>
      <c r="X54" s="352"/>
    </row>
    <row r="55" spans="1:24" s="348" customFormat="1" ht="13.5" customHeight="1">
      <c r="A55" s="349" t="s">
        <v>465</v>
      </c>
      <c r="B55" s="354" t="s">
        <v>320</v>
      </c>
      <c r="C55" s="355" t="s">
        <v>489</v>
      </c>
      <c r="D55" s="352"/>
      <c r="E55" s="352">
        <v>0</v>
      </c>
      <c r="F55" s="352">
        <v>0</v>
      </c>
      <c r="G55" s="955"/>
      <c r="J55" s="526">
        <f t="shared" si="26"/>
        <v>0</v>
      </c>
      <c r="K55" s="526">
        <f t="shared" si="27"/>
        <v>0</v>
      </c>
      <c r="L55" s="352">
        <f t="shared" si="28"/>
        <v>0</v>
      </c>
      <c r="M55" s="352"/>
      <c r="N55" s="352"/>
      <c r="O55" s="352"/>
      <c r="P55" s="352"/>
      <c r="Q55" s="352"/>
      <c r="R55" s="352"/>
      <c r="S55" s="352"/>
      <c r="T55" s="352"/>
      <c r="U55" s="352"/>
      <c r="V55" s="352"/>
      <c r="W55" s="352"/>
      <c r="X55" s="352"/>
    </row>
    <row r="56" spans="1:24" s="348" customFormat="1" ht="12" customHeight="1">
      <c r="A56" s="357" t="s">
        <v>466</v>
      </c>
      <c r="B56" s="358" t="s">
        <v>462</v>
      </c>
      <c r="C56" s="359" t="s">
        <v>468</v>
      </c>
      <c r="D56" s="362"/>
      <c r="E56" s="362">
        <v>0</v>
      </c>
      <c r="F56" s="362">
        <v>0</v>
      </c>
      <c r="G56" s="957"/>
      <c r="J56" s="526">
        <f t="shared" si="26"/>
        <v>0</v>
      </c>
      <c r="K56" s="526">
        <f t="shared" si="27"/>
        <v>0</v>
      </c>
      <c r="L56" s="352">
        <f t="shared" si="28"/>
        <v>0</v>
      </c>
      <c r="M56" s="352"/>
      <c r="N56" s="352"/>
      <c r="O56" s="352"/>
      <c r="P56" s="352"/>
      <c r="Q56" s="352"/>
      <c r="R56" s="352"/>
      <c r="S56" s="352"/>
      <c r="T56" s="352"/>
      <c r="U56" s="352"/>
      <c r="V56" s="352"/>
      <c r="W56" s="352"/>
      <c r="X56" s="352"/>
    </row>
    <row r="57" spans="1:24" s="348" customFormat="1" ht="12" customHeight="1">
      <c r="A57" s="357" t="s">
        <v>467</v>
      </c>
      <c r="B57" s="358" t="s">
        <v>459</v>
      </c>
      <c r="C57" s="359" t="s">
        <v>469</v>
      </c>
      <c r="D57" s="362"/>
      <c r="E57" s="362">
        <v>3000000</v>
      </c>
      <c r="F57" s="362">
        <v>3907799</v>
      </c>
      <c r="G57" s="957">
        <f t="shared" si="9"/>
        <v>130.25996666666666</v>
      </c>
      <c r="J57" s="526">
        <f t="shared" si="26"/>
        <v>0</v>
      </c>
      <c r="K57" s="526">
        <f t="shared" si="27"/>
        <v>3000000</v>
      </c>
      <c r="L57" s="362">
        <f t="shared" si="28"/>
        <v>3907799</v>
      </c>
      <c r="M57" s="362"/>
      <c r="N57" s="362">
        <v>3000000</v>
      </c>
      <c r="O57" s="362">
        <v>3907799</v>
      </c>
      <c r="P57" s="362"/>
      <c r="Q57" s="362"/>
      <c r="R57" s="362"/>
      <c r="S57" s="362"/>
      <c r="T57" s="362"/>
      <c r="U57" s="362"/>
      <c r="V57" s="362"/>
      <c r="W57" s="362"/>
      <c r="X57" s="362"/>
    </row>
    <row r="58" spans="1:24" s="348" customFormat="1" ht="12" customHeight="1" thickBot="1">
      <c r="A58" s="357" t="s">
        <v>1470</v>
      </c>
      <c r="B58" s="358" t="s">
        <v>459</v>
      </c>
      <c r="C58" s="361" t="s">
        <v>1471</v>
      </c>
      <c r="D58" s="362"/>
      <c r="E58" s="362">
        <v>0</v>
      </c>
      <c r="F58" s="362">
        <v>0</v>
      </c>
      <c r="G58" s="957"/>
      <c r="J58" s="362">
        <f t="shared" si="26"/>
        <v>0</v>
      </c>
      <c r="K58" s="362">
        <f t="shared" si="27"/>
        <v>0</v>
      </c>
      <c r="L58" s="362">
        <f t="shared" si="28"/>
        <v>0</v>
      </c>
      <c r="M58" s="362"/>
      <c r="N58" s="362"/>
      <c r="O58" s="362"/>
      <c r="P58" s="362"/>
      <c r="Q58" s="362"/>
      <c r="R58" s="362"/>
      <c r="S58" s="362"/>
      <c r="T58" s="362"/>
      <c r="U58" s="362"/>
      <c r="V58" s="362"/>
      <c r="W58" s="362"/>
      <c r="X58" s="362"/>
    </row>
    <row r="59" spans="1:24" s="348" customFormat="1" ht="12" customHeight="1" thickBot="1">
      <c r="A59" s="344" t="s">
        <v>81</v>
      </c>
      <c r="B59" s="345" t="s">
        <v>321</v>
      </c>
      <c r="C59" s="360" t="s">
        <v>82</v>
      </c>
      <c r="D59" s="347">
        <f>SUM(D60:D60)</f>
        <v>0</v>
      </c>
      <c r="E59" s="347">
        <v>0</v>
      </c>
      <c r="F59" s="347">
        <v>360000</v>
      </c>
      <c r="G59" s="954"/>
      <c r="J59" s="347">
        <f t="shared" si="26"/>
        <v>0</v>
      </c>
      <c r="K59" s="347">
        <f t="shared" si="27"/>
        <v>0</v>
      </c>
      <c r="L59" s="347">
        <f t="shared" si="28"/>
        <v>360000</v>
      </c>
      <c r="M59" s="347">
        <f>SUM(M61:M65)</f>
        <v>0</v>
      </c>
      <c r="N59" s="347">
        <f t="shared" ref="N59:O59" si="31">SUM(N61:N65)</f>
        <v>0</v>
      </c>
      <c r="O59" s="347">
        <f t="shared" si="31"/>
        <v>360000</v>
      </c>
      <c r="P59" s="347">
        <f>SUM(P61:P65)</f>
        <v>0</v>
      </c>
      <c r="Q59" s="347">
        <f t="shared" ref="Q59:R59" si="32">SUM(Q61:Q65)</f>
        <v>0</v>
      </c>
      <c r="R59" s="347">
        <f t="shared" si="32"/>
        <v>0</v>
      </c>
      <c r="S59" s="347">
        <f>SUM(S61:S65)</f>
        <v>0</v>
      </c>
      <c r="T59" s="347">
        <f t="shared" ref="T59:U59" si="33">SUM(T61:T65)</f>
        <v>0</v>
      </c>
      <c r="U59" s="347">
        <f t="shared" si="33"/>
        <v>0</v>
      </c>
      <c r="V59" s="347">
        <f>SUM(V61:V65)</f>
        <v>0</v>
      </c>
      <c r="W59" s="347">
        <f t="shared" ref="W59:X59" si="34">SUM(W61:W65)</f>
        <v>0</v>
      </c>
      <c r="X59" s="347">
        <f t="shared" si="34"/>
        <v>0</v>
      </c>
    </row>
    <row r="60" spans="1:24" s="348" customFormat="1" ht="12" customHeight="1">
      <c r="A60" s="349" t="s">
        <v>475</v>
      </c>
      <c r="B60" s="350" t="s">
        <v>322</v>
      </c>
      <c r="C60" s="351" t="s">
        <v>470</v>
      </c>
      <c r="D60" s="371"/>
      <c r="E60" s="371">
        <v>0</v>
      </c>
      <c r="F60" s="371">
        <v>0</v>
      </c>
      <c r="G60" s="961"/>
      <c r="J60" s="526">
        <f t="shared" si="26"/>
        <v>0</v>
      </c>
      <c r="K60" s="526">
        <f t="shared" si="27"/>
        <v>0</v>
      </c>
      <c r="L60" s="526">
        <f t="shared" si="28"/>
        <v>0</v>
      </c>
      <c r="M60" s="526"/>
      <c r="N60" s="526"/>
      <c r="O60" s="526"/>
      <c r="P60" s="526"/>
      <c r="Q60" s="526"/>
      <c r="R60" s="526"/>
      <c r="S60" s="526"/>
      <c r="T60" s="526"/>
      <c r="U60" s="526"/>
      <c r="V60" s="526"/>
      <c r="W60" s="526"/>
      <c r="X60" s="526"/>
    </row>
    <row r="61" spans="1:24" s="348" customFormat="1" ht="12" customHeight="1">
      <c r="A61" s="349" t="s">
        <v>476</v>
      </c>
      <c r="B61" s="350" t="s">
        <v>323</v>
      </c>
      <c r="C61" s="355" t="s">
        <v>471</v>
      </c>
      <c r="D61" s="371"/>
      <c r="E61" s="371">
        <v>0</v>
      </c>
      <c r="F61" s="371">
        <v>0</v>
      </c>
      <c r="G61" s="961"/>
      <c r="J61" s="371">
        <f t="shared" si="26"/>
        <v>0</v>
      </c>
      <c r="K61" s="371">
        <f t="shared" si="27"/>
        <v>0</v>
      </c>
      <c r="L61" s="371">
        <f t="shared" si="28"/>
        <v>0</v>
      </c>
      <c r="M61" s="371"/>
      <c r="N61" s="371">
        <v>0</v>
      </c>
      <c r="O61" s="371">
        <v>0</v>
      </c>
      <c r="P61" s="371"/>
      <c r="Q61" s="371">
        <v>0</v>
      </c>
      <c r="R61" s="371">
        <v>0</v>
      </c>
      <c r="S61" s="371"/>
      <c r="T61" s="371">
        <v>0</v>
      </c>
      <c r="U61" s="371">
        <v>0</v>
      </c>
      <c r="V61" s="371"/>
      <c r="W61" s="371">
        <v>0</v>
      </c>
      <c r="X61" s="371">
        <v>0</v>
      </c>
    </row>
    <row r="62" spans="1:24" s="348" customFormat="1" ht="11.25" customHeight="1">
      <c r="A62" s="349" t="s">
        <v>477</v>
      </c>
      <c r="B62" s="350" t="s">
        <v>324</v>
      </c>
      <c r="C62" s="355" t="s">
        <v>490</v>
      </c>
      <c r="D62" s="371"/>
      <c r="E62" s="371">
        <v>0</v>
      </c>
      <c r="F62" s="371">
        <v>0</v>
      </c>
      <c r="G62" s="961"/>
      <c r="J62" s="371">
        <f t="shared" si="26"/>
        <v>0</v>
      </c>
      <c r="K62" s="371">
        <f t="shared" si="27"/>
        <v>0</v>
      </c>
      <c r="L62" s="371">
        <f t="shared" si="28"/>
        <v>0</v>
      </c>
      <c r="M62" s="371"/>
      <c r="N62" s="371">
        <v>0</v>
      </c>
      <c r="O62" s="371">
        <v>0</v>
      </c>
      <c r="P62" s="371"/>
      <c r="Q62" s="371">
        <v>0</v>
      </c>
      <c r="R62" s="371">
        <v>0</v>
      </c>
      <c r="S62" s="371"/>
      <c r="T62" s="371">
        <v>0</v>
      </c>
      <c r="U62" s="371">
        <v>0</v>
      </c>
      <c r="V62" s="371"/>
      <c r="W62" s="371">
        <v>0</v>
      </c>
      <c r="X62" s="371">
        <v>0</v>
      </c>
    </row>
    <row r="63" spans="1:24" s="348" customFormat="1" ht="12" customHeight="1">
      <c r="A63" s="349" t="s">
        <v>478</v>
      </c>
      <c r="B63" s="372" t="s">
        <v>473</v>
      </c>
      <c r="C63" s="359" t="s">
        <v>472</v>
      </c>
      <c r="D63" s="371"/>
      <c r="E63" s="371">
        <v>0</v>
      </c>
      <c r="F63" s="371">
        <v>0</v>
      </c>
      <c r="G63" s="961"/>
      <c r="J63" s="371">
        <f t="shared" si="26"/>
        <v>0</v>
      </c>
      <c r="K63" s="371">
        <f t="shared" si="27"/>
        <v>0</v>
      </c>
      <c r="L63" s="371">
        <f t="shared" si="28"/>
        <v>0</v>
      </c>
      <c r="M63" s="371"/>
      <c r="N63" s="371">
        <v>0</v>
      </c>
      <c r="O63" s="371">
        <v>0</v>
      </c>
      <c r="P63" s="371"/>
      <c r="Q63" s="371">
        <v>0</v>
      </c>
      <c r="R63" s="371">
        <v>0</v>
      </c>
      <c r="S63" s="371"/>
      <c r="T63" s="371">
        <v>0</v>
      </c>
      <c r="U63" s="371">
        <v>0</v>
      </c>
      <c r="V63" s="371"/>
      <c r="W63" s="371">
        <v>0</v>
      </c>
      <c r="X63" s="371">
        <v>0</v>
      </c>
    </row>
    <row r="64" spans="1:24" s="348" customFormat="1" ht="12" customHeight="1">
      <c r="A64" s="349" t="s">
        <v>479</v>
      </c>
      <c r="B64" s="358" t="s">
        <v>480</v>
      </c>
      <c r="C64" s="359" t="s">
        <v>474</v>
      </c>
      <c r="D64" s="371"/>
      <c r="E64" s="371">
        <v>0</v>
      </c>
      <c r="F64" s="371">
        <v>360000</v>
      </c>
      <c r="G64" s="961"/>
      <c r="J64" s="371">
        <f t="shared" si="26"/>
        <v>0</v>
      </c>
      <c r="K64" s="371">
        <f t="shared" si="27"/>
        <v>0</v>
      </c>
      <c r="L64" s="371">
        <f t="shared" si="28"/>
        <v>360000</v>
      </c>
      <c r="M64" s="371"/>
      <c r="N64" s="371">
        <v>0</v>
      </c>
      <c r="O64" s="371">
        <v>360000</v>
      </c>
      <c r="P64" s="371"/>
      <c r="Q64" s="371">
        <v>0</v>
      </c>
      <c r="R64" s="371">
        <v>0</v>
      </c>
      <c r="S64" s="371"/>
      <c r="T64" s="371">
        <v>0</v>
      </c>
      <c r="U64" s="371">
        <v>0</v>
      </c>
      <c r="V64" s="371"/>
      <c r="W64" s="371">
        <v>0</v>
      </c>
      <c r="X64" s="371">
        <v>0</v>
      </c>
    </row>
    <row r="65" spans="1:24" s="348" customFormat="1" ht="12" customHeight="1" thickBot="1">
      <c r="A65" s="349" t="s">
        <v>1472</v>
      </c>
      <c r="B65" s="358" t="s">
        <v>480</v>
      </c>
      <c r="C65" s="361" t="s">
        <v>1473</v>
      </c>
      <c r="D65" s="371"/>
      <c r="E65" s="371">
        <v>0</v>
      </c>
      <c r="F65" s="371">
        <v>0</v>
      </c>
      <c r="G65" s="961"/>
      <c r="J65" s="371">
        <f t="shared" si="26"/>
        <v>0</v>
      </c>
      <c r="K65" s="371">
        <f t="shared" si="27"/>
        <v>0</v>
      </c>
      <c r="L65" s="371">
        <f t="shared" si="28"/>
        <v>0</v>
      </c>
      <c r="M65" s="371"/>
      <c r="N65" s="371"/>
      <c r="O65" s="371"/>
      <c r="P65" s="371"/>
      <c r="Q65" s="371"/>
      <c r="R65" s="371"/>
      <c r="S65" s="371"/>
      <c r="T65" s="371"/>
      <c r="U65" s="371"/>
      <c r="V65" s="371"/>
      <c r="W65" s="371"/>
      <c r="X65" s="371"/>
    </row>
    <row r="66" spans="1:24" s="348" customFormat="1" ht="12" customHeight="1" thickBot="1">
      <c r="A66" s="344" t="s">
        <v>83</v>
      </c>
      <c r="B66" s="345"/>
      <c r="C66" s="346" t="s">
        <v>84</v>
      </c>
      <c r="D66" s="366">
        <f>+D5+D12+D19+D26+D34+D46+D52+D59</f>
        <v>1787674984</v>
      </c>
      <c r="E66" s="366">
        <f t="shared" ref="E66" si="35">+E5+E12+E19+E26+E34+E46+E52+E59</f>
        <v>3915481040</v>
      </c>
      <c r="F66" s="366">
        <v>1548049884</v>
      </c>
      <c r="G66" s="959">
        <f t="shared" si="9"/>
        <v>39.536646153699671</v>
      </c>
      <c r="J66" s="366">
        <f t="shared" si="26"/>
        <v>1338998402</v>
      </c>
      <c r="K66" s="366">
        <f t="shared" si="27"/>
        <v>3915481040</v>
      </c>
      <c r="L66" s="366">
        <f t="shared" si="28"/>
        <v>1548049884</v>
      </c>
      <c r="M66" s="366">
        <f t="shared" ref="M66:X66" si="36">+M5+M12+M19+M26+M34+M46+M52+M59</f>
        <v>1310797402</v>
      </c>
      <c r="N66" s="366">
        <f>+N5+N12+N19+N26+N34+N46+N52+N59</f>
        <v>3882704829</v>
      </c>
      <c r="O66" s="366">
        <f t="shared" si="36"/>
        <v>1516068776</v>
      </c>
      <c r="P66" s="366">
        <f t="shared" si="36"/>
        <v>13132000</v>
      </c>
      <c r="Q66" s="366">
        <f t="shared" si="36"/>
        <v>13132000</v>
      </c>
      <c r="R66" s="366">
        <f t="shared" si="36"/>
        <v>12269646</v>
      </c>
      <c r="S66" s="366">
        <f t="shared" si="36"/>
        <v>750000</v>
      </c>
      <c r="T66" s="366">
        <f t="shared" si="36"/>
        <v>4276211</v>
      </c>
      <c r="U66" s="366">
        <f t="shared" si="36"/>
        <v>4360252</v>
      </c>
      <c r="V66" s="366">
        <f t="shared" si="36"/>
        <v>14319000</v>
      </c>
      <c r="W66" s="366">
        <f t="shared" si="36"/>
        <v>15368000</v>
      </c>
      <c r="X66" s="366">
        <f t="shared" si="36"/>
        <v>15351210</v>
      </c>
    </row>
    <row r="67" spans="1:24" s="348" customFormat="1" ht="12" customHeight="1" thickBot="1">
      <c r="A67" s="373" t="s">
        <v>85</v>
      </c>
      <c r="B67" s="345" t="s">
        <v>326</v>
      </c>
      <c r="C67" s="360" t="s">
        <v>86</v>
      </c>
      <c r="D67" s="347">
        <f>SUM(D68:D70)</f>
        <v>183000000</v>
      </c>
      <c r="E67" s="347">
        <f t="shared" ref="E67" si="37">SUM(E68:E70)</f>
        <v>183000000</v>
      </c>
      <c r="F67" s="347">
        <v>179975616</v>
      </c>
      <c r="G67" s="954">
        <f t="shared" si="9"/>
        <v>98.347331147540984</v>
      </c>
      <c r="J67" s="347">
        <f t="shared" si="26"/>
        <v>183000000</v>
      </c>
      <c r="K67" s="347">
        <f t="shared" si="27"/>
        <v>183000000</v>
      </c>
      <c r="L67" s="347">
        <f t="shared" si="28"/>
        <v>179975616</v>
      </c>
      <c r="M67" s="347">
        <f t="shared" ref="M67:X67" si="38">SUM(M68:M70)</f>
        <v>183000000</v>
      </c>
      <c r="N67" s="347">
        <f t="shared" si="38"/>
        <v>183000000</v>
      </c>
      <c r="O67" s="347">
        <f t="shared" si="38"/>
        <v>179975616</v>
      </c>
      <c r="P67" s="347">
        <f t="shared" si="38"/>
        <v>0</v>
      </c>
      <c r="Q67" s="347">
        <f t="shared" si="38"/>
        <v>0</v>
      </c>
      <c r="R67" s="347">
        <f t="shared" si="38"/>
        <v>0</v>
      </c>
      <c r="S67" s="347">
        <f t="shared" si="38"/>
        <v>0</v>
      </c>
      <c r="T67" s="347">
        <f t="shared" si="38"/>
        <v>0</v>
      </c>
      <c r="U67" s="347">
        <f t="shared" si="38"/>
        <v>0</v>
      </c>
      <c r="V67" s="347">
        <f t="shared" si="38"/>
        <v>0</v>
      </c>
      <c r="W67" s="347">
        <f t="shared" si="38"/>
        <v>0</v>
      </c>
      <c r="X67" s="347">
        <f t="shared" si="38"/>
        <v>0</v>
      </c>
    </row>
    <row r="68" spans="1:24" s="348" customFormat="1" ht="12" customHeight="1">
      <c r="A68" s="349" t="s">
        <v>87</v>
      </c>
      <c r="B68" s="350" t="s">
        <v>327</v>
      </c>
      <c r="C68" s="351" t="s">
        <v>88</v>
      </c>
      <c r="D68" s="371">
        <v>183000000</v>
      </c>
      <c r="E68" s="371">
        <v>183000000</v>
      </c>
      <c r="F68" s="371">
        <v>179975616</v>
      </c>
      <c r="G68" s="961">
        <f t="shared" si="9"/>
        <v>98.347331147540984</v>
      </c>
      <c r="J68" s="371">
        <f t="shared" si="26"/>
        <v>183000000</v>
      </c>
      <c r="K68" s="371">
        <f t="shared" si="27"/>
        <v>183000000</v>
      </c>
      <c r="L68" s="371">
        <f t="shared" si="28"/>
        <v>179975616</v>
      </c>
      <c r="M68" s="371">
        <v>183000000</v>
      </c>
      <c r="N68" s="371">
        <v>183000000</v>
      </c>
      <c r="O68" s="371">
        <v>179975616</v>
      </c>
      <c r="P68" s="371"/>
      <c r="Q68" s="371">
        <v>0</v>
      </c>
      <c r="R68" s="371">
        <v>0</v>
      </c>
      <c r="S68" s="371"/>
      <c r="T68" s="371">
        <v>0</v>
      </c>
      <c r="U68" s="371">
        <v>0</v>
      </c>
      <c r="V68" s="371"/>
      <c r="W68" s="371">
        <v>0</v>
      </c>
      <c r="X68" s="371">
        <v>0</v>
      </c>
    </row>
    <row r="69" spans="1:24" s="348" customFormat="1" ht="12" customHeight="1">
      <c r="A69" s="353" t="s">
        <v>89</v>
      </c>
      <c r="B69" s="350" t="s">
        <v>328</v>
      </c>
      <c r="C69" s="355" t="s">
        <v>90</v>
      </c>
      <c r="D69" s="371"/>
      <c r="E69" s="371">
        <v>0</v>
      </c>
      <c r="F69" s="371">
        <v>0</v>
      </c>
      <c r="G69" s="961"/>
      <c r="J69" s="371">
        <f t="shared" si="26"/>
        <v>0</v>
      </c>
      <c r="K69" s="371">
        <f t="shared" si="27"/>
        <v>0</v>
      </c>
      <c r="L69" s="371">
        <f t="shared" si="28"/>
        <v>0</v>
      </c>
      <c r="M69" s="371"/>
      <c r="N69" s="371">
        <v>0</v>
      </c>
      <c r="O69" s="371">
        <v>0</v>
      </c>
      <c r="P69" s="371"/>
      <c r="Q69" s="371">
        <v>0</v>
      </c>
      <c r="R69" s="371">
        <v>0</v>
      </c>
      <c r="S69" s="371"/>
      <c r="T69" s="371">
        <v>0</v>
      </c>
      <c r="U69" s="371">
        <v>0</v>
      </c>
      <c r="V69" s="371"/>
      <c r="W69" s="371">
        <v>0</v>
      </c>
      <c r="X69" s="371">
        <v>0</v>
      </c>
    </row>
    <row r="70" spans="1:24" s="348" customFormat="1" ht="12" customHeight="1" thickBot="1">
      <c r="A70" s="357" t="s">
        <v>91</v>
      </c>
      <c r="B70" s="350" t="s">
        <v>329</v>
      </c>
      <c r="C70" s="374" t="s">
        <v>92</v>
      </c>
      <c r="D70" s="371"/>
      <c r="E70" s="371">
        <v>0</v>
      </c>
      <c r="F70" s="371">
        <v>0</v>
      </c>
      <c r="G70" s="961"/>
      <c r="J70" s="371">
        <f t="shared" si="26"/>
        <v>0</v>
      </c>
      <c r="K70" s="371">
        <f t="shared" si="27"/>
        <v>0</v>
      </c>
      <c r="L70" s="371">
        <f t="shared" si="28"/>
        <v>0</v>
      </c>
      <c r="M70" s="371"/>
      <c r="N70" s="371">
        <v>0</v>
      </c>
      <c r="O70" s="371">
        <v>0</v>
      </c>
      <c r="P70" s="371"/>
      <c r="Q70" s="371">
        <v>0</v>
      </c>
      <c r="R70" s="371">
        <v>0</v>
      </c>
      <c r="S70" s="371"/>
      <c r="T70" s="371">
        <v>0</v>
      </c>
      <c r="U70" s="371">
        <v>0</v>
      </c>
      <c r="V70" s="371"/>
      <c r="W70" s="371">
        <v>0</v>
      </c>
      <c r="X70" s="371">
        <v>0</v>
      </c>
    </row>
    <row r="71" spans="1:24" s="348" customFormat="1" ht="12" customHeight="1" thickBot="1">
      <c r="A71" s="373" t="s">
        <v>93</v>
      </c>
      <c r="B71" s="345" t="s">
        <v>330</v>
      </c>
      <c r="C71" s="360" t="s">
        <v>94</v>
      </c>
      <c r="D71" s="347">
        <f>SUM(D72:D75)</f>
        <v>0</v>
      </c>
      <c r="E71" s="347">
        <v>0</v>
      </c>
      <c r="F71" s="347">
        <v>0</v>
      </c>
      <c r="G71" s="977"/>
      <c r="J71" s="347">
        <f t="shared" si="26"/>
        <v>0</v>
      </c>
      <c r="K71" s="347">
        <f t="shared" si="27"/>
        <v>0</v>
      </c>
      <c r="L71" s="347">
        <f t="shared" si="28"/>
        <v>0</v>
      </c>
      <c r="M71" s="347">
        <f>SUM(M72:M75)</f>
        <v>0</v>
      </c>
      <c r="N71" s="347">
        <v>0</v>
      </c>
      <c r="O71" s="347">
        <v>0</v>
      </c>
      <c r="P71" s="347">
        <f>SUM(P72:P75)</f>
        <v>0</v>
      </c>
      <c r="Q71" s="347">
        <v>0</v>
      </c>
      <c r="R71" s="347">
        <v>0</v>
      </c>
      <c r="S71" s="347">
        <f>SUM(S72:S75)</f>
        <v>0</v>
      </c>
      <c r="T71" s="347">
        <v>0</v>
      </c>
      <c r="U71" s="347">
        <v>0</v>
      </c>
      <c r="V71" s="347">
        <f>SUM(V72:V75)</f>
        <v>0</v>
      </c>
      <c r="W71" s="347">
        <v>0</v>
      </c>
      <c r="X71" s="347">
        <v>0</v>
      </c>
    </row>
    <row r="72" spans="1:24" s="348" customFormat="1" ht="12" customHeight="1">
      <c r="A72" s="349" t="s">
        <v>95</v>
      </c>
      <c r="B72" s="350" t="s">
        <v>331</v>
      </c>
      <c r="C72" s="351" t="s">
        <v>96</v>
      </c>
      <c r="D72" s="371"/>
      <c r="E72" s="371">
        <v>0</v>
      </c>
      <c r="F72" s="371">
        <v>0</v>
      </c>
      <c r="G72" s="961"/>
      <c r="J72" s="371">
        <f t="shared" si="26"/>
        <v>0</v>
      </c>
      <c r="K72" s="371">
        <f t="shared" si="27"/>
        <v>0</v>
      </c>
      <c r="L72" s="371">
        <f t="shared" si="28"/>
        <v>0</v>
      </c>
      <c r="M72" s="371"/>
      <c r="N72" s="371">
        <v>0</v>
      </c>
      <c r="O72" s="371">
        <v>0</v>
      </c>
      <c r="P72" s="371"/>
      <c r="Q72" s="371">
        <v>0</v>
      </c>
      <c r="R72" s="371">
        <v>0</v>
      </c>
      <c r="S72" s="371"/>
      <c r="T72" s="371">
        <v>0</v>
      </c>
      <c r="U72" s="371">
        <v>0</v>
      </c>
      <c r="V72" s="371"/>
      <c r="W72" s="371">
        <v>0</v>
      </c>
      <c r="X72" s="371">
        <v>0</v>
      </c>
    </row>
    <row r="73" spans="1:24" s="348" customFormat="1" ht="12" customHeight="1">
      <c r="A73" s="353" t="s">
        <v>97</v>
      </c>
      <c r="B73" s="350" t="s">
        <v>332</v>
      </c>
      <c r="C73" s="355" t="s">
        <v>98</v>
      </c>
      <c r="D73" s="371"/>
      <c r="E73" s="371">
        <v>0</v>
      </c>
      <c r="F73" s="371">
        <v>0</v>
      </c>
      <c r="G73" s="961"/>
      <c r="J73" s="371">
        <f t="shared" si="26"/>
        <v>0</v>
      </c>
      <c r="K73" s="371">
        <f t="shared" si="27"/>
        <v>0</v>
      </c>
      <c r="L73" s="371">
        <f t="shared" si="28"/>
        <v>0</v>
      </c>
      <c r="M73" s="371"/>
      <c r="N73" s="371">
        <v>0</v>
      </c>
      <c r="O73" s="371">
        <v>0</v>
      </c>
      <c r="P73" s="371"/>
      <c r="Q73" s="371">
        <v>0</v>
      </c>
      <c r="R73" s="371">
        <v>0</v>
      </c>
      <c r="S73" s="371"/>
      <c r="T73" s="371">
        <v>0</v>
      </c>
      <c r="U73" s="371">
        <v>0</v>
      </c>
      <c r="V73" s="371"/>
      <c r="W73" s="371">
        <v>0</v>
      </c>
      <c r="X73" s="371">
        <v>0</v>
      </c>
    </row>
    <row r="74" spans="1:24" s="348" customFormat="1" ht="12" customHeight="1">
      <c r="A74" s="353" t="s">
        <v>99</v>
      </c>
      <c r="B74" s="350" t="s">
        <v>333</v>
      </c>
      <c r="C74" s="355" t="s">
        <v>100</v>
      </c>
      <c r="D74" s="371"/>
      <c r="E74" s="371">
        <v>0</v>
      </c>
      <c r="F74" s="371">
        <v>0</v>
      </c>
      <c r="G74" s="961"/>
      <c r="J74" s="371">
        <f t="shared" si="26"/>
        <v>0</v>
      </c>
      <c r="K74" s="371">
        <f t="shared" si="27"/>
        <v>0</v>
      </c>
      <c r="L74" s="371">
        <f t="shared" si="28"/>
        <v>0</v>
      </c>
      <c r="M74" s="371"/>
      <c r="N74" s="371">
        <v>0</v>
      </c>
      <c r="O74" s="371">
        <v>0</v>
      </c>
      <c r="P74" s="371"/>
      <c r="Q74" s="371">
        <v>0</v>
      </c>
      <c r="R74" s="371">
        <v>0</v>
      </c>
      <c r="S74" s="371"/>
      <c r="T74" s="371">
        <v>0</v>
      </c>
      <c r="U74" s="371">
        <v>0</v>
      </c>
      <c r="V74" s="371"/>
      <c r="W74" s="371">
        <v>0</v>
      </c>
      <c r="X74" s="371">
        <v>0</v>
      </c>
    </row>
    <row r="75" spans="1:24" s="348" customFormat="1" ht="12" customHeight="1" thickBot="1">
      <c r="A75" s="357" t="s">
        <v>101</v>
      </c>
      <c r="B75" s="350" t="s">
        <v>334</v>
      </c>
      <c r="C75" s="359" t="s">
        <v>102</v>
      </c>
      <c r="D75" s="371"/>
      <c r="E75" s="371">
        <v>0</v>
      </c>
      <c r="F75" s="371">
        <v>0</v>
      </c>
      <c r="G75" s="961"/>
      <c r="J75" s="371">
        <f t="shared" si="26"/>
        <v>0</v>
      </c>
      <c r="K75" s="371">
        <f t="shared" si="27"/>
        <v>0</v>
      </c>
      <c r="L75" s="371">
        <f t="shared" si="28"/>
        <v>0</v>
      </c>
      <c r="M75" s="371"/>
      <c r="N75" s="371">
        <v>0</v>
      </c>
      <c r="O75" s="371">
        <v>0</v>
      </c>
      <c r="P75" s="371"/>
      <c r="Q75" s="371">
        <v>0</v>
      </c>
      <c r="R75" s="371">
        <v>0</v>
      </c>
      <c r="S75" s="371"/>
      <c r="T75" s="371">
        <v>0</v>
      </c>
      <c r="U75" s="371">
        <v>0</v>
      </c>
      <c r="V75" s="371"/>
      <c r="W75" s="371">
        <v>0</v>
      </c>
      <c r="X75" s="371">
        <v>0</v>
      </c>
    </row>
    <row r="76" spans="1:24" s="348" customFormat="1" ht="12" customHeight="1" thickBot="1">
      <c r="A76" s="373" t="s">
        <v>103</v>
      </c>
      <c r="B76" s="345" t="s">
        <v>335</v>
      </c>
      <c r="C76" s="360" t="s">
        <v>104</v>
      </c>
      <c r="D76" s="347">
        <f>SUM(D77:D78)</f>
        <v>1026674827</v>
      </c>
      <c r="E76" s="347">
        <v>1026674827</v>
      </c>
      <c r="F76" s="347">
        <v>1026674827</v>
      </c>
      <c r="G76" s="954">
        <f t="shared" ref="G76:G90" si="39">F76/E76*100</f>
        <v>100</v>
      </c>
      <c r="J76" s="347">
        <f t="shared" si="26"/>
        <v>1026674827</v>
      </c>
      <c r="K76" s="347">
        <f t="shared" si="27"/>
        <v>1026674827</v>
      </c>
      <c r="L76" s="347">
        <f t="shared" si="28"/>
        <v>1026674827</v>
      </c>
      <c r="M76" s="347">
        <f>SUM(M77:M78)</f>
        <v>1024554187</v>
      </c>
      <c r="N76" s="347">
        <f t="shared" ref="N76:O76" si="40">SUM(N77:N78)</f>
        <v>1024554187</v>
      </c>
      <c r="O76" s="347">
        <f t="shared" si="40"/>
        <v>1024554187</v>
      </c>
      <c r="P76" s="347">
        <f>SUM(P77:P78)</f>
        <v>791917</v>
      </c>
      <c r="Q76" s="347">
        <f t="shared" ref="Q76:R76" si="41">SUM(Q77:Q78)</f>
        <v>791917</v>
      </c>
      <c r="R76" s="347">
        <f t="shared" si="41"/>
        <v>791917</v>
      </c>
      <c r="S76" s="347">
        <f>SUM(S77:S78)</f>
        <v>1328723</v>
      </c>
      <c r="T76" s="347">
        <f t="shared" ref="T76:U76" si="42">SUM(T77:T78)</f>
        <v>1328723</v>
      </c>
      <c r="U76" s="347">
        <f t="shared" si="42"/>
        <v>1328723</v>
      </c>
      <c r="V76" s="347">
        <f>SUM(V77:V78)</f>
        <v>0</v>
      </c>
      <c r="W76" s="347">
        <f t="shared" ref="W76:X76" si="43">SUM(W77:W78)</f>
        <v>0</v>
      </c>
      <c r="X76" s="347">
        <f t="shared" si="43"/>
        <v>0</v>
      </c>
    </row>
    <row r="77" spans="1:24" s="348" customFormat="1" ht="12" customHeight="1">
      <c r="A77" s="349" t="s">
        <v>105</v>
      </c>
      <c r="B77" s="350" t="s">
        <v>336</v>
      </c>
      <c r="C77" s="351" t="s">
        <v>106</v>
      </c>
      <c r="D77" s="371">
        <v>1026674827</v>
      </c>
      <c r="E77" s="371">
        <v>1026674827</v>
      </c>
      <c r="F77" s="371">
        <v>1026674827</v>
      </c>
      <c r="G77" s="961">
        <f t="shared" si="39"/>
        <v>100</v>
      </c>
      <c r="J77" s="371">
        <f t="shared" si="26"/>
        <v>1026674827</v>
      </c>
      <c r="K77" s="371">
        <f t="shared" si="27"/>
        <v>1026674827</v>
      </c>
      <c r="L77" s="371">
        <f t="shared" si="28"/>
        <v>1026674827</v>
      </c>
      <c r="M77" s="371">
        <v>1024554187</v>
      </c>
      <c r="N77" s="371">
        <v>1024554187</v>
      </c>
      <c r="O77" s="371">
        <v>1024554187</v>
      </c>
      <c r="P77" s="371">
        <v>791917</v>
      </c>
      <c r="Q77" s="371">
        <v>791917</v>
      </c>
      <c r="R77" s="371">
        <v>791917</v>
      </c>
      <c r="S77" s="371">
        <v>1328723</v>
      </c>
      <c r="T77" s="371">
        <v>1328723</v>
      </c>
      <c r="U77" s="371">
        <v>1328723</v>
      </c>
      <c r="V77" s="371"/>
      <c r="W77" s="371"/>
      <c r="X77" s="371"/>
    </row>
    <row r="78" spans="1:24" s="348" customFormat="1" ht="12" customHeight="1" thickBot="1">
      <c r="A78" s="357" t="s">
        <v>107</v>
      </c>
      <c r="B78" s="350" t="s">
        <v>337</v>
      </c>
      <c r="C78" s="359" t="s">
        <v>108</v>
      </c>
      <c r="D78" s="371"/>
      <c r="E78" s="371">
        <v>0</v>
      </c>
      <c r="F78" s="371">
        <v>0</v>
      </c>
      <c r="G78" s="961"/>
      <c r="J78" s="371">
        <f t="shared" si="26"/>
        <v>0</v>
      </c>
      <c r="K78" s="371">
        <f t="shared" si="27"/>
        <v>0</v>
      </c>
      <c r="L78" s="371">
        <f t="shared" si="28"/>
        <v>0</v>
      </c>
      <c r="M78" s="371"/>
      <c r="N78" s="371"/>
      <c r="O78" s="371"/>
      <c r="P78" s="371"/>
      <c r="Q78" s="371"/>
      <c r="R78" s="371"/>
      <c r="S78" s="371"/>
      <c r="T78" s="371"/>
      <c r="U78" s="371"/>
      <c r="V78" s="371"/>
      <c r="W78" s="371"/>
      <c r="X78" s="371"/>
    </row>
    <row r="79" spans="1:24" s="348" customFormat="1" ht="12" customHeight="1" thickBot="1">
      <c r="A79" s="373" t="s">
        <v>109</v>
      </c>
      <c r="B79" s="345"/>
      <c r="C79" s="360" t="s">
        <v>110</v>
      </c>
      <c r="D79" s="347">
        <f>SUM(D80:D82)</f>
        <v>0</v>
      </c>
      <c r="E79" s="347">
        <v>0</v>
      </c>
      <c r="F79" s="347">
        <v>0</v>
      </c>
      <c r="G79" s="954"/>
      <c r="J79" s="347">
        <f t="shared" si="26"/>
        <v>0</v>
      </c>
      <c r="K79" s="347">
        <f t="shared" si="27"/>
        <v>0</v>
      </c>
      <c r="L79" s="347">
        <f t="shared" si="28"/>
        <v>0</v>
      </c>
      <c r="M79" s="347">
        <f t="shared" ref="M79:X79" si="44">SUM(M80:M82)</f>
        <v>0</v>
      </c>
      <c r="N79" s="347">
        <f t="shared" si="44"/>
        <v>0</v>
      </c>
      <c r="O79" s="347">
        <f t="shared" si="44"/>
        <v>0</v>
      </c>
      <c r="P79" s="347">
        <f t="shared" si="44"/>
        <v>0</v>
      </c>
      <c r="Q79" s="347">
        <f t="shared" si="44"/>
        <v>0</v>
      </c>
      <c r="R79" s="347">
        <f t="shared" si="44"/>
        <v>0</v>
      </c>
      <c r="S79" s="347">
        <f t="shared" si="44"/>
        <v>0</v>
      </c>
      <c r="T79" s="347">
        <f t="shared" si="44"/>
        <v>0</v>
      </c>
      <c r="U79" s="347">
        <f t="shared" si="44"/>
        <v>0</v>
      </c>
      <c r="V79" s="347">
        <f t="shared" si="44"/>
        <v>0</v>
      </c>
      <c r="W79" s="347">
        <f t="shared" si="44"/>
        <v>0</v>
      </c>
      <c r="X79" s="347">
        <f t="shared" si="44"/>
        <v>0</v>
      </c>
    </row>
    <row r="80" spans="1:24" s="348" customFormat="1" ht="12" customHeight="1">
      <c r="A80" s="349" t="s">
        <v>482</v>
      </c>
      <c r="B80" s="350" t="s">
        <v>338</v>
      </c>
      <c r="C80" s="351" t="s">
        <v>111</v>
      </c>
      <c r="D80" s="371"/>
      <c r="E80" s="371">
        <v>0</v>
      </c>
      <c r="F80" s="371">
        <v>0</v>
      </c>
      <c r="G80" s="961"/>
      <c r="J80" s="371">
        <f t="shared" si="26"/>
        <v>0</v>
      </c>
      <c r="K80" s="371">
        <f t="shared" si="27"/>
        <v>0</v>
      </c>
      <c r="L80" s="371">
        <f t="shared" si="28"/>
        <v>0</v>
      </c>
      <c r="M80" s="371"/>
      <c r="N80" s="371"/>
      <c r="O80" s="371"/>
      <c r="P80" s="371"/>
      <c r="Q80" s="371"/>
      <c r="R80" s="371"/>
      <c r="S80" s="371"/>
      <c r="T80" s="371"/>
      <c r="U80" s="371"/>
      <c r="V80" s="371"/>
      <c r="W80" s="371"/>
      <c r="X80" s="371"/>
    </row>
    <row r="81" spans="1:24" s="348" customFormat="1" ht="12" customHeight="1">
      <c r="A81" s="353" t="s">
        <v>483</v>
      </c>
      <c r="B81" s="354" t="s">
        <v>339</v>
      </c>
      <c r="C81" s="355" t="s">
        <v>112</v>
      </c>
      <c r="D81" s="371"/>
      <c r="E81" s="371">
        <v>0</v>
      </c>
      <c r="F81" s="371">
        <v>0</v>
      </c>
      <c r="G81" s="961"/>
      <c r="J81" s="371">
        <f t="shared" si="26"/>
        <v>0</v>
      </c>
      <c r="K81" s="371">
        <f t="shared" si="27"/>
        <v>0</v>
      </c>
      <c r="L81" s="371">
        <f t="shared" si="28"/>
        <v>0</v>
      </c>
      <c r="M81" s="371"/>
      <c r="N81" s="371"/>
      <c r="O81" s="371"/>
      <c r="P81" s="371"/>
      <c r="Q81" s="371"/>
      <c r="R81" s="371"/>
      <c r="S81" s="371"/>
      <c r="T81" s="371"/>
      <c r="U81" s="371"/>
      <c r="V81" s="371"/>
      <c r="W81" s="371"/>
      <c r="X81" s="371"/>
    </row>
    <row r="82" spans="1:24" s="348" customFormat="1" ht="12" customHeight="1" thickBot="1">
      <c r="A82" s="357" t="s">
        <v>484</v>
      </c>
      <c r="B82" s="358" t="s">
        <v>481</v>
      </c>
      <c r="C82" s="359" t="s">
        <v>645</v>
      </c>
      <c r="D82" s="371"/>
      <c r="E82" s="371">
        <v>0</v>
      </c>
      <c r="F82" s="371">
        <v>0</v>
      </c>
      <c r="G82" s="961"/>
      <c r="J82" s="371">
        <f t="shared" si="26"/>
        <v>0</v>
      </c>
      <c r="K82" s="371">
        <f t="shared" si="27"/>
        <v>0</v>
      </c>
      <c r="L82" s="371">
        <f t="shared" si="28"/>
        <v>0</v>
      </c>
      <c r="M82" s="371"/>
      <c r="N82" s="371"/>
      <c r="O82" s="371"/>
      <c r="P82" s="371"/>
      <c r="Q82" s="371"/>
      <c r="R82" s="371"/>
      <c r="S82" s="371"/>
      <c r="T82" s="371"/>
      <c r="U82" s="371"/>
      <c r="V82" s="371"/>
      <c r="W82" s="371"/>
      <c r="X82" s="371"/>
    </row>
    <row r="83" spans="1:24" s="348" customFormat="1" ht="12" customHeight="1" thickBot="1">
      <c r="A83" s="373" t="s">
        <v>113</v>
      </c>
      <c r="B83" s="345" t="s">
        <v>340</v>
      </c>
      <c r="C83" s="360" t="s">
        <v>114</v>
      </c>
      <c r="D83" s="347">
        <f>SUM(D84:D87)</f>
        <v>0</v>
      </c>
      <c r="E83" s="347">
        <v>0</v>
      </c>
      <c r="F83" s="347">
        <v>0</v>
      </c>
      <c r="G83" s="954"/>
      <c r="J83" s="347">
        <f t="shared" si="26"/>
        <v>0</v>
      </c>
      <c r="K83" s="347">
        <f t="shared" si="27"/>
        <v>0</v>
      </c>
      <c r="L83" s="347">
        <f t="shared" si="28"/>
        <v>0</v>
      </c>
      <c r="M83" s="347">
        <f t="shared" ref="M83:X83" si="45">SUM(M84:M87)</f>
        <v>0</v>
      </c>
      <c r="N83" s="347">
        <f t="shared" si="45"/>
        <v>0</v>
      </c>
      <c r="O83" s="347">
        <f t="shared" si="45"/>
        <v>0</v>
      </c>
      <c r="P83" s="347">
        <f t="shared" si="45"/>
        <v>0</v>
      </c>
      <c r="Q83" s="347">
        <f t="shared" si="45"/>
        <v>0</v>
      </c>
      <c r="R83" s="347">
        <f t="shared" si="45"/>
        <v>0</v>
      </c>
      <c r="S83" s="347">
        <f t="shared" si="45"/>
        <v>0</v>
      </c>
      <c r="T83" s="347">
        <f t="shared" si="45"/>
        <v>0</v>
      </c>
      <c r="U83" s="347">
        <f t="shared" si="45"/>
        <v>0</v>
      </c>
      <c r="V83" s="347">
        <f t="shared" si="45"/>
        <v>0</v>
      </c>
      <c r="W83" s="347">
        <f t="shared" si="45"/>
        <v>0</v>
      </c>
      <c r="X83" s="347">
        <f t="shared" si="45"/>
        <v>0</v>
      </c>
    </row>
    <row r="84" spans="1:24" s="348" customFormat="1" ht="12" customHeight="1">
      <c r="A84" s="375" t="s">
        <v>485</v>
      </c>
      <c r="B84" s="350" t="s">
        <v>341</v>
      </c>
      <c r="C84" s="351" t="s">
        <v>646</v>
      </c>
      <c r="D84" s="371"/>
      <c r="E84" s="371">
        <v>0</v>
      </c>
      <c r="F84" s="371">
        <v>0</v>
      </c>
      <c r="G84" s="961"/>
      <c r="J84" s="371">
        <f t="shared" si="26"/>
        <v>0</v>
      </c>
      <c r="K84" s="371">
        <f t="shared" si="27"/>
        <v>0</v>
      </c>
      <c r="L84" s="371">
        <f t="shared" si="28"/>
        <v>0</v>
      </c>
      <c r="M84" s="371"/>
      <c r="N84" s="371"/>
      <c r="O84" s="371"/>
      <c r="P84" s="371"/>
      <c r="Q84" s="371"/>
      <c r="R84" s="371"/>
      <c r="S84" s="371"/>
      <c r="T84" s="371"/>
      <c r="U84" s="371"/>
      <c r="V84" s="371"/>
      <c r="W84" s="371"/>
      <c r="X84" s="371"/>
    </row>
    <row r="85" spans="1:24" s="348" customFormat="1" ht="12" customHeight="1">
      <c r="A85" s="376" t="s">
        <v>486</v>
      </c>
      <c r="B85" s="350" t="s">
        <v>342</v>
      </c>
      <c r="C85" s="355" t="s">
        <v>647</v>
      </c>
      <c r="D85" s="371"/>
      <c r="E85" s="371">
        <v>0</v>
      </c>
      <c r="F85" s="371">
        <v>0</v>
      </c>
      <c r="G85" s="961"/>
      <c r="J85" s="371">
        <f t="shared" si="26"/>
        <v>0</v>
      </c>
      <c r="K85" s="371">
        <f t="shared" si="27"/>
        <v>0</v>
      </c>
      <c r="L85" s="371">
        <f t="shared" si="28"/>
        <v>0</v>
      </c>
      <c r="M85" s="371"/>
      <c r="N85" s="371"/>
      <c r="O85" s="371"/>
      <c r="P85" s="371"/>
      <c r="Q85" s="371"/>
      <c r="R85" s="371"/>
      <c r="S85" s="371"/>
      <c r="T85" s="371"/>
      <c r="U85" s="371"/>
      <c r="V85" s="371"/>
      <c r="W85" s="371"/>
      <c r="X85" s="371"/>
    </row>
    <row r="86" spans="1:24" s="348" customFormat="1" ht="12" customHeight="1">
      <c r="A86" s="376" t="s">
        <v>487</v>
      </c>
      <c r="B86" s="350" t="s">
        <v>343</v>
      </c>
      <c r="C86" s="355" t="s">
        <v>648</v>
      </c>
      <c r="D86" s="371"/>
      <c r="E86" s="371">
        <v>0</v>
      </c>
      <c r="F86" s="371">
        <v>0</v>
      </c>
      <c r="G86" s="961"/>
      <c r="J86" s="371">
        <f t="shared" si="26"/>
        <v>0</v>
      </c>
      <c r="K86" s="371">
        <f t="shared" si="27"/>
        <v>0</v>
      </c>
      <c r="L86" s="371">
        <f t="shared" si="28"/>
        <v>0</v>
      </c>
      <c r="M86" s="371"/>
      <c r="N86" s="371"/>
      <c r="O86" s="371"/>
      <c r="P86" s="371"/>
      <c r="Q86" s="371"/>
      <c r="R86" s="371"/>
      <c r="S86" s="371"/>
      <c r="T86" s="371"/>
      <c r="U86" s="371"/>
      <c r="V86" s="371"/>
      <c r="W86" s="371"/>
      <c r="X86" s="371"/>
    </row>
    <row r="87" spans="1:24" s="348" customFormat="1" ht="13.5" thickBot="1">
      <c r="A87" s="377" t="s">
        <v>488</v>
      </c>
      <c r="B87" s="350" t="s">
        <v>344</v>
      </c>
      <c r="C87" s="359" t="s">
        <v>649</v>
      </c>
      <c r="D87" s="371"/>
      <c r="E87" s="371">
        <v>0</v>
      </c>
      <c r="F87" s="371">
        <v>0</v>
      </c>
      <c r="G87" s="961"/>
      <c r="J87" s="371">
        <f t="shared" si="26"/>
        <v>0</v>
      </c>
      <c r="K87" s="371">
        <f t="shared" si="27"/>
        <v>0</v>
      </c>
      <c r="L87" s="371">
        <f t="shared" si="28"/>
        <v>0</v>
      </c>
      <c r="M87" s="371"/>
      <c r="N87" s="371"/>
      <c r="O87" s="371"/>
      <c r="P87" s="371"/>
      <c r="Q87" s="371"/>
      <c r="R87" s="371"/>
      <c r="S87" s="371"/>
      <c r="T87" s="371"/>
      <c r="U87" s="371"/>
      <c r="V87" s="371"/>
      <c r="W87" s="371"/>
      <c r="X87" s="371"/>
    </row>
    <row r="88" spans="1:24" s="348" customFormat="1" ht="13.5" customHeight="1" thickBot="1">
      <c r="A88" s="373" t="s">
        <v>115</v>
      </c>
      <c r="B88" s="345" t="s">
        <v>345</v>
      </c>
      <c r="C88" s="360" t="s">
        <v>116</v>
      </c>
      <c r="D88" s="378"/>
      <c r="E88" s="378">
        <v>0</v>
      </c>
      <c r="F88" s="378">
        <v>0</v>
      </c>
      <c r="G88" s="964"/>
      <c r="J88" s="378">
        <f t="shared" si="26"/>
        <v>0</v>
      </c>
      <c r="K88" s="378">
        <f t="shared" si="27"/>
        <v>0</v>
      </c>
      <c r="L88" s="378">
        <f t="shared" si="28"/>
        <v>0</v>
      </c>
      <c r="M88" s="378"/>
      <c r="N88" s="378"/>
      <c r="O88" s="378"/>
      <c r="P88" s="378"/>
      <c r="Q88" s="378"/>
      <c r="R88" s="378"/>
      <c r="S88" s="378"/>
      <c r="T88" s="378"/>
      <c r="U88" s="378"/>
      <c r="V88" s="378"/>
      <c r="W88" s="378"/>
      <c r="X88" s="378"/>
    </row>
    <row r="89" spans="1:24" s="348" customFormat="1" ht="13.5" customHeight="1" thickBot="1">
      <c r="A89" s="379" t="s">
        <v>175</v>
      </c>
      <c r="B89" s="345"/>
      <c r="C89" s="360" t="s">
        <v>671</v>
      </c>
      <c r="D89" s="378"/>
      <c r="E89" s="378">
        <v>0</v>
      </c>
      <c r="F89" s="378">
        <v>0</v>
      </c>
      <c r="G89" s="964"/>
      <c r="J89" s="378">
        <f t="shared" si="26"/>
        <v>0</v>
      </c>
      <c r="K89" s="378">
        <f t="shared" si="27"/>
        <v>0</v>
      </c>
      <c r="L89" s="378">
        <f t="shared" si="28"/>
        <v>0</v>
      </c>
      <c r="M89" s="378"/>
      <c r="N89" s="378"/>
      <c r="O89" s="378"/>
      <c r="P89" s="378"/>
      <c r="Q89" s="378"/>
      <c r="R89" s="378"/>
      <c r="S89" s="378"/>
      <c r="T89" s="378"/>
      <c r="U89" s="378"/>
      <c r="V89" s="378"/>
      <c r="W89" s="378"/>
      <c r="X89" s="378"/>
    </row>
    <row r="90" spans="1:24" s="348" customFormat="1" ht="15.75" customHeight="1" thickBot="1">
      <c r="A90" s="379" t="s">
        <v>178</v>
      </c>
      <c r="B90" s="345" t="s">
        <v>325</v>
      </c>
      <c r="C90" s="380" t="s">
        <v>117</v>
      </c>
      <c r="D90" s="366">
        <f>+D67+D71+D76+D79+D83+D88</f>
        <v>1209674827</v>
      </c>
      <c r="E90" s="366">
        <f t="shared" ref="E90" si="46">+E67+E71+E76+E79+E83+E88</f>
        <v>1209674827</v>
      </c>
      <c r="F90" s="366">
        <v>1206650443</v>
      </c>
      <c r="G90" s="959">
        <f t="shared" si="39"/>
        <v>99.749983720211773</v>
      </c>
      <c r="J90" s="366">
        <f t="shared" si="26"/>
        <v>1209674827</v>
      </c>
      <c r="K90" s="366">
        <f t="shared" si="27"/>
        <v>1209674827</v>
      </c>
      <c r="L90" s="366">
        <f t="shared" si="28"/>
        <v>1206650443</v>
      </c>
      <c r="M90" s="366">
        <f t="shared" ref="M90:X90" si="47">+M67+M71+M76+M79+M83+M88</f>
        <v>1207554187</v>
      </c>
      <c r="N90" s="366">
        <f t="shared" si="47"/>
        <v>1207554187</v>
      </c>
      <c r="O90" s="366">
        <f t="shared" si="47"/>
        <v>1204529803</v>
      </c>
      <c r="P90" s="366">
        <f t="shared" si="47"/>
        <v>791917</v>
      </c>
      <c r="Q90" s="366">
        <f t="shared" si="47"/>
        <v>791917</v>
      </c>
      <c r="R90" s="366">
        <f t="shared" si="47"/>
        <v>791917</v>
      </c>
      <c r="S90" s="366">
        <f t="shared" si="47"/>
        <v>1328723</v>
      </c>
      <c r="T90" s="366">
        <f t="shared" si="47"/>
        <v>1328723</v>
      </c>
      <c r="U90" s="366">
        <f t="shared" si="47"/>
        <v>1328723</v>
      </c>
      <c r="V90" s="366">
        <f t="shared" si="47"/>
        <v>0</v>
      </c>
      <c r="W90" s="366">
        <f t="shared" si="47"/>
        <v>0</v>
      </c>
      <c r="X90" s="366">
        <f t="shared" si="47"/>
        <v>0</v>
      </c>
    </row>
    <row r="91" spans="1:24" s="348" customFormat="1" ht="16.5" customHeight="1" thickBot="1">
      <c r="A91" s="379" t="s">
        <v>181</v>
      </c>
      <c r="B91" s="381"/>
      <c r="C91" s="382" t="s">
        <v>118</v>
      </c>
      <c r="D91" s="366">
        <f>+D66+D90</f>
        <v>2997349811</v>
      </c>
      <c r="E91" s="366">
        <f t="shared" ref="E91" si="48">+E66+E90</f>
        <v>5125155867</v>
      </c>
      <c r="F91" s="366">
        <v>2754700327</v>
      </c>
      <c r="G91" s="959">
        <f>F91/E91*100</f>
        <v>53.748615622347081</v>
      </c>
      <c r="J91" s="366">
        <f t="shared" si="26"/>
        <v>2548673229</v>
      </c>
      <c r="K91" s="366">
        <f t="shared" si="27"/>
        <v>5125155867</v>
      </c>
      <c r="L91" s="366">
        <f t="shared" si="28"/>
        <v>2754700327</v>
      </c>
      <c r="M91" s="366">
        <f t="shared" ref="M91:X91" si="49">+M66+M90</f>
        <v>2518351589</v>
      </c>
      <c r="N91" s="366">
        <f>+N66+N90</f>
        <v>5090259016</v>
      </c>
      <c r="O91" s="366">
        <f t="shared" si="49"/>
        <v>2720598579</v>
      </c>
      <c r="P91" s="366">
        <f t="shared" si="49"/>
        <v>13923917</v>
      </c>
      <c r="Q91" s="366">
        <f t="shared" si="49"/>
        <v>13923917</v>
      </c>
      <c r="R91" s="366">
        <f t="shared" si="49"/>
        <v>13061563</v>
      </c>
      <c r="S91" s="366">
        <f t="shared" si="49"/>
        <v>2078723</v>
      </c>
      <c r="T91" s="366">
        <f t="shared" si="49"/>
        <v>5604934</v>
      </c>
      <c r="U91" s="366">
        <f t="shared" si="49"/>
        <v>5688975</v>
      </c>
      <c r="V91" s="366">
        <f t="shared" si="49"/>
        <v>14319000</v>
      </c>
      <c r="W91" s="366">
        <f t="shared" si="49"/>
        <v>15368000</v>
      </c>
      <c r="X91" s="366">
        <f t="shared" si="49"/>
        <v>15351210</v>
      </c>
    </row>
    <row r="92" spans="1:24" s="348" customFormat="1" ht="15">
      <c r="A92" s="383"/>
      <c r="B92" s="384"/>
      <c r="C92" s="385"/>
      <c r="D92" s="386"/>
      <c r="E92" s="386"/>
      <c r="F92" s="386">
        <v>0</v>
      </c>
      <c r="G92" s="965"/>
      <c r="J92" s="386">
        <f t="shared" si="26"/>
        <v>0</v>
      </c>
      <c r="K92" s="386">
        <f t="shared" si="27"/>
        <v>0</v>
      </c>
      <c r="L92" s="386">
        <f t="shared" si="28"/>
        <v>0</v>
      </c>
      <c r="M92" s="386"/>
      <c r="N92" s="386"/>
      <c r="O92" s="386"/>
      <c r="P92" s="386"/>
      <c r="Q92" s="386"/>
      <c r="R92" s="386"/>
      <c r="S92" s="386"/>
      <c r="T92" s="386"/>
      <c r="U92" s="386"/>
      <c r="V92" s="386"/>
      <c r="W92" s="386"/>
      <c r="X92" s="386"/>
    </row>
    <row r="93" spans="1:24" ht="16.5" customHeight="1">
      <c r="A93" s="1017" t="s">
        <v>119</v>
      </c>
      <c r="B93" s="1017"/>
      <c r="C93" s="1017"/>
      <c r="D93" s="1017"/>
      <c r="E93" s="1017"/>
      <c r="F93" s="612">
        <v>0</v>
      </c>
      <c r="G93" s="950"/>
      <c r="J93" s="334">
        <f t="shared" si="26"/>
        <v>0</v>
      </c>
      <c r="K93" s="334">
        <f t="shared" si="27"/>
        <v>0</v>
      </c>
      <c r="L93" s="334">
        <f t="shared" si="28"/>
        <v>0</v>
      </c>
      <c r="M93" s="334"/>
      <c r="N93" s="334"/>
      <c r="O93" s="334"/>
      <c r="P93" s="334"/>
      <c r="Q93" s="334"/>
      <c r="R93" s="334"/>
      <c r="S93" s="334"/>
      <c r="T93" s="334"/>
      <c r="U93" s="334"/>
      <c r="V93" s="334"/>
      <c r="W93" s="334"/>
      <c r="X93" s="334"/>
    </row>
    <row r="94" spans="1:24" ht="16.5" customHeight="1" thickBot="1">
      <c r="A94" s="1015" t="s">
        <v>120</v>
      </c>
      <c r="B94" s="1015"/>
      <c r="C94" s="1015"/>
      <c r="D94" s="335"/>
      <c r="E94" s="335"/>
      <c r="F94" s="335"/>
      <c r="G94" s="951" t="s">
        <v>675</v>
      </c>
      <c r="J94" s="335">
        <f t="shared" si="26"/>
        <v>0</v>
      </c>
      <c r="K94" s="335">
        <f t="shared" si="27"/>
        <v>0</v>
      </c>
      <c r="L94" s="335">
        <f t="shared" si="28"/>
        <v>0</v>
      </c>
      <c r="M94" s="335" t="s">
        <v>675</v>
      </c>
      <c r="N94" s="335"/>
      <c r="O94" s="335"/>
      <c r="P94" s="335" t="s">
        <v>675</v>
      </c>
      <c r="Q94" s="335"/>
      <c r="R94" s="335"/>
      <c r="S94" s="335" t="s">
        <v>675</v>
      </c>
      <c r="T94" s="335"/>
      <c r="U94" s="335"/>
      <c r="V94" s="335" t="s">
        <v>675</v>
      </c>
      <c r="W94" s="335"/>
      <c r="X94" s="335"/>
    </row>
    <row r="95" spans="1:24" ht="23.5" thickBot="1">
      <c r="A95" s="336" t="s">
        <v>2</v>
      </c>
      <c r="B95" s="337" t="s">
        <v>251</v>
      </c>
      <c r="C95" s="338" t="s">
        <v>121</v>
      </c>
      <c r="D95" s="339" t="s">
        <v>1462</v>
      </c>
      <c r="E95" s="535" t="s">
        <v>708</v>
      </c>
      <c r="F95" s="535" t="s">
        <v>709</v>
      </c>
      <c r="G95" s="952" t="s">
        <v>1393</v>
      </c>
      <c r="J95" s="339">
        <f t="shared" si="26"/>
        <v>0</v>
      </c>
      <c r="K95" s="339">
        <f t="shared" si="27"/>
        <v>0</v>
      </c>
      <c r="L95" s="339">
        <f t="shared" si="28"/>
        <v>0</v>
      </c>
      <c r="M95" s="339" t="s">
        <v>1568</v>
      </c>
      <c r="N95" s="339" t="s">
        <v>708</v>
      </c>
      <c r="O95" s="339" t="s">
        <v>709</v>
      </c>
      <c r="P95" s="339" t="s">
        <v>1569</v>
      </c>
      <c r="Q95" s="339" t="s">
        <v>708</v>
      </c>
      <c r="R95" s="339" t="s">
        <v>709</v>
      </c>
      <c r="S95" s="339" t="s">
        <v>1570</v>
      </c>
      <c r="T95" s="339" t="s">
        <v>708</v>
      </c>
      <c r="U95" s="339" t="s">
        <v>709</v>
      </c>
      <c r="V95" s="339" t="s">
        <v>1572</v>
      </c>
      <c r="W95" s="339" t="s">
        <v>708</v>
      </c>
      <c r="X95" s="339" t="s">
        <v>709</v>
      </c>
    </row>
    <row r="96" spans="1:24" s="343" customFormat="1" ht="12" customHeight="1" thickBot="1">
      <c r="A96" s="387">
        <v>1</v>
      </c>
      <c r="B96" s="387">
        <v>2</v>
      </c>
      <c r="C96" s="388">
        <v>2</v>
      </c>
      <c r="D96" s="342">
        <v>3</v>
      </c>
      <c r="E96" s="342">
        <v>7</v>
      </c>
      <c r="F96" s="342">
        <v>12</v>
      </c>
      <c r="G96" s="953">
        <v>6</v>
      </c>
      <c r="J96" s="389">
        <f t="shared" si="26"/>
        <v>12</v>
      </c>
      <c r="K96" s="389">
        <f t="shared" si="27"/>
        <v>12</v>
      </c>
      <c r="L96" s="389">
        <f t="shared" si="28"/>
        <v>12</v>
      </c>
      <c r="M96" s="389">
        <v>3</v>
      </c>
      <c r="N96" s="389">
        <v>3</v>
      </c>
      <c r="O96" s="389">
        <v>3</v>
      </c>
      <c r="P96" s="389">
        <v>3</v>
      </c>
      <c r="Q96" s="389">
        <v>3</v>
      </c>
      <c r="R96" s="389">
        <v>3</v>
      </c>
      <c r="S96" s="389">
        <v>3</v>
      </c>
      <c r="T96" s="389">
        <v>3</v>
      </c>
      <c r="U96" s="389">
        <v>3</v>
      </c>
      <c r="V96" s="389">
        <v>3</v>
      </c>
      <c r="W96" s="389">
        <v>3</v>
      </c>
      <c r="X96" s="389">
        <v>3</v>
      </c>
    </row>
    <row r="97" spans="1:24" ht="12" customHeight="1" thickBot="1">
      <c r="A97" s="390" t="s">
        <v>4</v>
      </c>
      <c r="B97" s="391"/>
      <c r="C97" s="392" t="s">
        <v>122</v>
      </c>
      <c r="D97" s="393">
        <f>SUM(D98:D102)</f>
        <v>404423102</v>
      </c>
      <c r="E97" s="393">
        <f t="shared" ref="E97" si="50">SUM(E98:E102)</f>
        <v>521970159</v>
      </c>
      <c r="F97" s="393">
        <v>397390421</v>
      </c>
      <c r="G97" s="966">
        <f t="shared" ref="G97:G140" si="51">F97/E97*100</f>
        <v>76.132785399327787</v>
      </c>
      <c r="J97" s="393">
        <f t="shared" si="26"/>
        <v>459695102</v>
      </c>
      <c r="K97" s="393">
        <f t="shared" si="27"/>
        <v>521970129</v>
      </c>
      <c r="L97" s="393">
        <f t="shared" si="28"/>
        <v>397390421</v>
      </c>
      <c r="M97" s="393">
        <f>SUM(M98:M102)</f>
        <v>406574462</v>
      </c>
      <c r="N97" s="393">
        <f t="shared" ref="N97:O97" si="52">SUM(N98:N102)</f>
        <v>465133968</v>
      </c>
      <c r="O97" s="393">
        <f t="shared" si="52"/>
        <v>343412996</v>
      </c>
      <c r="P97" s="393">
        <f>SUM(P98:P102)</f>
        <v>18184917</v>
      </c>
      <c r="Q97" s="393">
        <f t="shared" ref="Q97:R97" si="53">SUM(Q98:Q102)</f>
        <v>18948772</v>
      </c>
      <c r="R97" s="393">
        <f t="shared" si="53"/>
        <v>17721922</v>
      </c>
      <c r="S97" s="393">
        <f>SUM(S98:S102)</f>
        <v>19627723</v>
      </c>
      <c r="T97" s="393">
        <f t="shared" ref="T97:U97" si="54">SUM(T98:T102)</f>
        <v>22904389</v>
      </c>
      <c r="U97" s="393">
        <f t="shared" si="54"/>
        <v>21007482</v>
      </c>
      <c r="V97" s="393">
        <f>SUM(V98:V102)</f>
        <v>15308000</v>
      </c>
      <c r="W97" s="393">
        <f t="shared" ref="W97:X97" si="55">SUM(W98:W102)</f>
        <v>14983000</v>
      </c>
      <c r="X97" s="393">
        <f t="shared" si="55"/>
        <v>15248021</v>
      </c>
    </row>
    <row r="98" spans="1:24" ht="12" customHeight="1">
      <c r="A98" s="394" t="s">
        <v>6</v>
      </c>
      <c r="B98" s="395" t="s">
        <v>252</v>
      </c>
      <c r="C98" s="396" t="s">
        <v>123</v>
      </c>
      <c r="D98" s="397">
        <v>49308000</v>
      </c>
      <c r="E98" s="397">
        <v>58596810</v>
      </c>
      <c r="F98" s="397">
        <v>56729529</v>
      </c>
      <c r="G98" s="967">
        <f>F98/E98*100</f>
        <v>96.813340180122438</v>
      </c>
      <c r="J98" s="397">
        <f t="shared" si="26"/>
        <v>50142000</v>
      </c>
      <c r="K98" s="397">
        <f t="shared" si="27"/>
        <v>58596780</v>
      </c>
      <c r="L98" s="397">
        <f t="shared" si="28"/>
        <v>56729529</v>
      </c>
      <c r="M98" s="397">
        <v>18735000</v>
      </c>
      <c r="N98" s="397">
        <v>24616100</v>
      </c>
      <c r="O98" s="397">
        <v>23936693</v>
      </c>
      <c r="P98" s="397">
        <v>14699000</v>
      </c>
      <c r="Q98" s="397">
        <v>15375526</v>
      </c>
      <c r="R98" s="397">
        <v>14752434</v>
      </c>
      <c r="S98" s="397">
        <v>12334000</v>
      </c>
      <c r="T98" s="397">
        <v>14231154</v>
      </c>
      <c r="U98" s="397">
        <v>13977757</v>
      </c>
      <c r="V98" s="397">
        <v>4374000</v>
      </c>
      <c r="W98" s="397">
        <v>4374000</v>
      </c>
      <c r="X98" s="397">
        <v>4062645</v>
      </c>
    </row>
    <row r="99" spans="1:24" ht="12" customHeight="1">
      <c r="A99" s="353" t="s">
        <v>8</v>
      </c>
      <c r="B99" s="354" t="s">
        <v>253</v>
      </c>
      <c r="C99" s="398" t="s">
        <v>124</v>
      </c>
      <c r="D99" s="356">
        <v>9406000</v>
      </c>
      <c r="E99" s="356">
        <v>10410619</v>
      </c>
      <c r="F99" s="356">
        <v>9546107</v>
      </c>
      <c r="G99" s="956">
        <f t="shared" si="51"/>
        <v>91.695863617715716</v>
      </c>
      <c r="J99" s="356">
        <f t="shared" si="26"/>
        <v>9515000</v>
      </c>
      <c r="K99" s="356">
        <f t="shared" si="27"/>
        <v>10410619</v>
      </c>
      <c r="L99" s="356">
        <f t="shared" si="28"/>
        <v>9546107</v>
      </c>
      <c r="M99" s="356">
        <v>3625000</v>
      </c>
      <c r="N99" s="356">
        <v>4298075</v>
      </c>
      <c r="O99" s="356">
        <v>3766613</v>
      </c>
      <c r="P99" s="356">
        <v>2664000</v>
      </c>
      <c r="Q99" s="356">
        <v>2751329</v>
      </c>
      <c r="R99" s="356">
        <v>2445423</v>
      </c>
      <c r="S99" s="356">
        <v>2427000</v>
      </c>
      <c r="T99" s="356">
        <v>2591795</v>
      </c>
      <c r="U99" s="356">
        <v>2574121</v>
      </c>
      <c r="V99" s="356">
        <v>799000</v>
      </c>
      <c r="W99" s="356">
        <v>769420</v>
      </c>
      <c r="X99" s="356">
        <v>759950</v>
      </c>
    </row>
    <row r="100" spans="1:24" ht="12" customHeight="1">
      <c r="A100" s="353" t="s">
        <v>10</v>
      </c>
      <c r="B100" s="354" t="s">
        <v>254</v>
      </c>
      <c r="C100" s="398" t="s">
        <v>125</v>
      </c>
      <c r="D100" s="362">
        <v>129057379</v>
      </c>
      <c r="E100" s="362">
        <v>156839533</v>
      </c>
      <c r="F100" s="362">
        <v>120031273</v>
      </c>
      <c r="G100" s="957">
        <f t="shared" si="51"/>
        <v>76.531261413536598</v>
      </c>
      <c r="J100" s="362">
        <f t="shared" si="26"/>
        <v>129193379</v>
      </c>
      <c r="K100" s="362">
        <f t="shared" si="27"/>
        <v>156839533</v>
      </c>
      <c r="L100" s="362">
        <f t="shared" si="28"/>
        <v>120031273</v>
      </c>
      <c r="M100" s="362">
        <v>114696462</v>
      </c>
      <c r="N100" s="362">
        <v>141581596</v>
      </c>
      <c r="O100" s="362">
        <v>104626178</v>
      </c>
      <c r="P100" s="362">
        <v>821917</v>
      </c>
      <c r="Q100" s="362">
        <v>821917</v>
      </c>
      <c r="R100" s="362">
        <v>524065</v>
      </c>
      <c r="S100" s="362">
        <v>3540000</v>
      </c>
      <c r="T100" s="362">
        <v>4596440</v>
      </c>
      <c r="U100" s="362">
        <v>4455604</v>
      </c>
      <c r="V100" s="362">
        <v>10135000</v>
      </c>
      <c r="W100" s="362">
        <v>9839580</v>
      </c>
      <c r="X100" s="362">
        <v>10425426</v>
      </c>
    </row>
    <row r="101" spans="1:24" ht="12" customHeight="1">
      <c r="A101" s="353" t="s">
        <v>11</v>
      </c>
      <c r="B101" s="354" t="s">
        <v>255</v>
      </c>
      <c r="C101" s="399" t="s">
        <v>126</v>
      </c>
      <c r="D101" s="362">
        <v>19044000</v>
      </c>
      <c r="E101" s="362">
        <v>15884900</v>
      </c>
      <c r="F101" s="362">
        <v>9806035</v>
      </c>
      <c r="G101" s="957">
        <f t="shared" si="51"/>
        <v>61.731801899917528</v>
      </c>
      <c r="J101" s="362">
        <f t="shared" si="26"/>
        <v>19044000</v>
      </c>
      <c r="K101" s="362">
        <f t="shared" si="27"/>
        <v>15884900</v>
      </c>
      <c r="L101" s="362">
        <f t="shared" si="28"/>
        <v>9806035</v>
      </c>
      <c r="M101" s="362">
        <v>19044000</v>
      </c>
      <c r="N101" s="362">
        <v>15884900</v>
      </c>
      <c r="O101" s="362">
        <v>9806035</v>
      </c>
      <c r="P101" s="362"/>
      <c r="Q101" s="362"/>
      <c r="R101" s="362"/>
      <c r="S101" s="362"/>
      <c r="T101" s="362"/>
      <c r="U101" s="362"/>
      <c r="V101" s="362"/>
      <c r="W101" s="362"/>
      <c r="X101" s="362"/>
    </row>
    <row r="102" spans="1:24" ht="12" customHeight="1" thickBot="1">
      <c r="A102" s="353" t="s">
        <v>127</v>
      </c>
      <c r="B102" s="400" t="s">
        <v>256</v>
      </c>
      <c r="C102" s="401" t="s">
        <v>128</v>
      </c>
      <c r="D102" s="362">
        <v>197607723</v>
      </c>
      <c r="E102" s="362">
        <v>280238297</v>
      </c>
      <c r="F102" s="362">
        <v>201277477</v>
      </c>
      <c r="G102" s="957">
        <f t="shared" si="51"/>
        <v>71.823686896013356</v>
      </c>
      <c r="J102" s="362">
        <f t="shared" si="26"/>
        <v>251800723</v>
      </c>
      <c r="K102" s="362">
        <f t="shared" si="27"/>
        <v>280238297</v>
      </c>
      <c r="L102" s="362">
        <f t="shared" si="28"/>
        <v>201277477</v>
      </c>
      <c r="M102" s="362">
        <v>250474000</v>
      </c>
      <c r="N102" s="362">
        <v>278753297</v>
      </c>
      <c r="O102" s="362">
        <v>201277477</v>
      </c>
      <c r="P102" s="362"/>
      <c r="Q102" s="362"/>
      <c r="R102" s="362"/>
      <c r="S102" s="362">
        <v>1326723</v>
      </c>
      <c r="T102" s="362">
        <v>1485000</v>
      </c>
      <c r="U102" s="362"/>
      <c r="V102" s="362"/>
      <c r="W102" s="362"/>
      <c r="X102" s="362"/>
    </row>
    <row r="103" spans="1:24" ht="12" customHeight="1" thickBot="1">
      <c r="A103" s="344" t="s">
        <v>15</v>
      </c>
      <c r="B103" s="345" t="s">
        <v>1461</v>
      </c>
      <c r="C103" s="402" t="s">
        <v>650</v>
      </c>
      <c r="D103" s="347">
        <f>+D104+D106+D105</f>
        <v>113202928</v>
      </c>
      <c r="E103" s="347">
        <f t="shared" ref="E103" si="56">+E104+E106+E105</f>
        <v>393163280</v>
      </c>
      <c r="F103" s="347">
        <v>0</v>
      </c>
      <c r="G103" s="954"/>
      <c r="J103" s="347">
        <f t="shared" si="26"/>
        <v>113202928</v>
      </c>
      <c r="K103" s="347">
        <f t="shared" si="27"/>
        <v>393163310</v>
      </c>
      <c r="L103" s="347">
        <f t="shared" si="28"/>
        <v>0</v>
      </c>
      <c r="M103" s="347">
        <f>+M104+M106+M105</f>
        <v>113202928</v>
      </c>
      <c r="N103" s="347">
        <f t="shared" ref="N103:O103" si="57">+N104+N106+N105</f>
        <v>393163310</v>
      </c>
      <c r="O103" s="347">
        <f t="shared" si="57"/>
        <v>0</v>
      </c>
      <c r="P103" s="347">
        <f>+P104+P106+P105</f>
        <v>0</v>
      </c>
      <c r="Q103" s="347">
        <f t="shared" ref="Q103:R103" si="58">+Q104+Q106+Q105</f>
        <v>0</v>
      </c>
      <c r="R103" s="347">
        <f t="shared" si="58"/>
        <v>0</v>
      </c>
      <c r="S103" s="347">
        <f>+S104+S106+S105</f>
        <v>0</v>
      </c>
      <c r="T103" s="347">
        <f t="shared" ref="T103:U103" si="59">+T104+T106+T105</f>
        <v>0</v>
      </c>
      <c r="U103" s="347">
        <f t="shared" si="59"/>
        <v>0</v>
      </c>
      <c r="V103" s="347">
        <f>+V104+V106+V105</f>
        <v>0</v>
      </c>
      <c r="W103" s="347">
        <f t="shared" ref="W103:X103" si="60">+W104+W106+W105</f>
        <v>0</v>
      </c>
      <c r="X103" s="347">
        <f t="shared" si="60"/>
        <v>0</v>
      </c>
    </row>
    <row r="104" spans="1:24" ht="12" customHeight="1">
      <c r="A104" s="349" t="s">
        <v>346</v>
      </c>
      <c r="B104" s="350" t="s">
        <v>1461</v>
      </c>
      <c r="C104" s="403" t="s">
        <v>134</v>
      </c>
      <c r="D104" s="352"/>
      <c r="E104" s="352">
        <v>0</v>
      </c>
      <c r="F104" s="352">
        <v>0</v>
      </c>
      <c r="G104" s="955"/>
      <c r="J104" s="352">
        <f t="shared" si="26"/>
        <v>0</v>
      </c>
      <c r="K104" s="352">
        <f t="shared" si="27"/>
        <v>30</v>
      </c>
      <c r="L104" s="352">
        <f t="shared" si="28"/>
        <v>0</v>
      </c>
      <c r="M104" s="352"/>
      <c r="N104" s="352">
        <v>30</v>
      </c>
      <c r="O104" s="352"/>
      <c r="P104" s="352"/>
      <c r="Q104" s="352"/>
      <c r="R104" s="352"/>
      <c r="S104" s="352"/>
      <c r="T104" s="352"/>
      <c r="U104" s="352"/>
      <c r="V104" s="352"/>
      <c r="W104" s="352"/>
      <c r="X104" s="352"/>
    </row>
    <row r="105" spans="1:24" ht="12" customHeight="1">
      <c r="A105" s="349" t="s">
        <v>347</v>
      </c>
      <c r="B105" s="372" t="s">
        <v>1461</v>
      </c>
      <c r="C105" s="404" t="s">
        <v>492</v>
      </c>
      <c r="D105" s="405">
        <v>103202928</v>
      </c>
      <c r="E105" s="405">
        <v>388500565</v>
      </c>
      <c r="F105" s="405">
        <v>0</v>
      </c>
      <c r="G105" s="968"/>
      <c r="J105" s="405">
        <f t="shared" si="26"/>
        <v>103202928</v>
      </c>
      <c r="K105" s="405">
        <f t="shared" si="27"/>
        <v>388500565</v>
      </c>
      <c r="L105" s="405">
        <f t="shared" si="28"/>
        <v>0</v>
      </c>
      <c r="M105" s="405">
        <v>103202928</v>
      </c>
      <c r="N105" s="405">
        <v>388500565</v>
      </c>
      <c r="O105" s="405"/>
      <c r="P105" s="405"/>
      <c r="Q105" s="405"/>
      <c r="R105" s="405"/>
      <c r="S105" s="405"/>
      <c r="T105" s="405"/>
      <c r="U105" s="405"/>
      <c r="V105" s="405"/>
      <c r="W105" s="405"/>
      <c r="X105" s="405"/>
    </row>
    <row r="106" spans="1:24" ht="12" customHeight="1" thickBot="1">
      <c r="A106" s="349" t="s">
        <v>348</v>
      </c>
      <c r="B106" s="358" t="s">
        <v>1461</v>
      </c>
      <c r="C106" s="406" t="s">
        <v>491</v>
      </c>
      <c r="D106" s="362">
        <v>10000000</v>
      </c>
      <c r="E106" s="362">
        <v>4662715</v>
      </c>
      <c r="F106" s="362">
        <v>0</v>
      </c>
      <c r="G106" s="957"/>
      <c r="J106" s="362">
        <f t="shared" si="26"/>
        <v>10000000</v>
      </c>
      <c r="K106" s="362">
        <f t="shared" si="27"/>
        <v>4662715</v>
      </c>
      <c r="L106" s="362">
        <f t="shared" si="28"/>
        <v>0</v>
      </c>
      <c r="M106" s="362">
        <v>10000000</v>
      </c>
      <c r="N106" s="362">
        <v>4662715</v>
      </c>
      <c r="O106" s="362"/>
      <c r="P106" s="362"/>
      <c r="Q106" s="362"/>
      <c r="R106" s="362"/>
      <c r="S106" s="362"/>
      <c r="T106" s="362"/>
      <c r="U106" s="362"/>
      <c r="V106" s="362"/>
      <c r="W106" s="362"/>
      <c r="X106" s="362"/>
    </row>
    <row r="107" spans="1:24" ht="12" customHeight="1" thickBot="1">
      <c r="A107" s="344" t="s">
        <v>27</v>
      </c>
      <c r="B107" s="345"/>
      <c r="C107" s="407" t="s">
        <v>653</v>
      </c>
      <c r="D107" s="347">
        <f>+D108+D110+D112</f>
        <v>2463994781</v>
      </c>
      <c r="E107" s="347">
        <f t="shared" ref="E107" si="61">+E108+E110+E112</f>
        <v>4194293428</v>
      </c>
      <c r="F107" s="347">
        <v>1451927180</v>
      </c>
      <c r="G107" s="954">
        <f t="shared" si="51"/>
        <v>34.616728775037906</v>
      </c>
      <c r="J107" s="347">
        <f t="shared" si="26"/>
        <v>2463994781</v>
      </c>
      <c r="K107" s="347">
        <f t="shared" si="27"/>
        <v>4194293428</v>
      </c>
      <c r="L107" s="347">
        <f t="shared" si="28"/>
        <v>1451927180</v>
      </c>
      <c r="M107" s="347">
        <f>+M108+M110+M112</f>
        <v>2463684781</v>
      </c>
      <c r="N107" s="347">
        <f t="shared" ref="N107:O107" si="62">+N108+N110+N112</f>
        <v>4193658428</v>
      </c>
      <c r="O107" s="347">
        <f t="shared" si="62"/>
        <v>1451505764</v>
      </c>
      <c r="P107" s="347">
        <f>+P108+P110+P112</f>
        <v>0</v>
      </c>
      <c r="Q107" s="347">
        <f t="shared" ref="Q107:R107" si="63">+Q108+Q110+Q112</f>
        <v>0</v>
      </c>
      <c r="R107" s="347">
        <f t="shared" si="63"/>
        <v>0</v>
      </c>
      <c r="S107" s="347">
        <f>+S108+S110+S112</f>
        <v>250000</v>
      </c>
      <c r="T107" s="347">
        <f t="shared" ref="T107:U107" si="64">+T108+T110+T112</f>
        <v>250000</v>
      </c>
      <c r="U107" s="347">
        <f t="shared" si="64"/>
        <v>247456</v>
      </c>
      <c r="V107" s="347">
        <f>+V108+V110+V112</f>
        <v>60000</v>
      </c>
      <c r="W107" s="347">
        <f t="shared" ref="W107:X107" si="65">+W108+W110+W112</f>
        <v>385000</v>
      </c>
      <c r="X107" s="347">
        <f t="shared" si="65"/>
        <v>173960</v>
      </c>
    </row>
    <row r="108" spans="1:24" ht="12" customHeight="1">
      <c r="A108" s="349" t="s">
        <v>622</v>
      </c>
      <c r="B108" s="350" t="s">
        <v>257</v>
      </c>
      <c r="C108" s="398" t="s">
        <v>129</v>
      </c>
      <c r="D108" s="352">
        <v>2293420088</v>
      </c>
      <c r="E108" s="352">
        <v>2401164848</v>
      </c>
      <c r="F108" s="352">
        <v>1179070957</v>
      </c>
      <c r="G108" s="955">
        <f t="shared" si="51"/>
        <v>49.104123691552559</v>
      </c>
      <c r="J108" s="352">
        <f t="shared" si="26"/>
        <v>2293420088</v>
      </c>
      <c r="K108" s="352">
        <f t="shared" si="27"/>
        <v>2401164848</v>
      </c>
      <c r="L108" s="352">
        <f t="shared" si="28"/>
        <v>1179070957</v>
      </c>
      <c r="M108" s="352">
        <v>2293110088</v>
      </c>
      <c r="N108" s="352">
        <v>2400529848</v>
      </c>
      <c r="O108" s="352">
        <v>1178649541</v>
      </c>
      <c r="P108" s="352"/>
      <c r="Q108" s="352"/>
      <c r="R108" s="352"/>
      <c r="S108" s="352">
        <v>250000</v>
      </c>
      <c r="T108" s="352">
        <v>250000</v>
      </c>
      <c r="U108" s="352">
        <v>247456</v>
      </c>
      <c r="V108" s="352">
        <v>60000</v>
      </c>
      <c r="W108" s="352">
        <v>385000</v>
      </c>
      <c r="X108" s="352">
        <v>173960</v>
      </c>
    </row>
    <row r="109" spans="1:24" ht="12" customHeight="1">
      <c r="A109" s="349" t="s">
        <v>623</v>
      </c>
      <c r="B109" s="408" t="s">
        <v>257</v>
      </c>
      <c r="C109" s="406" t="s">
        <v>130</v>
      </c>
      <c r="D109" s="352">
        <v>2063526088</v>
      </c>
      <c r="E109" s="352">
        <v>2063526088</v>
      </c>
      <c r="F109" s="352">
        <v>0</v>
      </c>
      <c r="G109" s="955"/>
      <c r="J109" s="352">
        <f t="shared" si="26"/>
        <v>0</v>
      </c>
      <c r="K109" s="352">
        <f t="shared" si="27"/>
        <v>0</v>
      </c>
      <c r="L109" s="352">
        <f t="shared" si="28"/>
        <v>0</v>
      </c>
      <c r="M109" s="352"/>
      <c r="N109" s="352"/>
      <c r="O109" s="352"/>
      <c r="P109" s="352"/>
      <c r="Q109" s="352"/>
      <c r="R109" s="352"/>
      <c r="S109" s="352"/>
      <c r="T109" s="352"/>
      <c r="U109" s="352"/>
      <c r="V109" s="352"/>
      <c r="W109" s="352"/>
      <c r="X109" s="352"/>
    </row>
    <row r="110" spans="1:24" ht="12" customHeight="1">
      <c r="A110" s="349" t="s">
        <v>624</v>
      </c>
      <c r="B110" s="408" t="s">
        <v>258</v>
      </c>
      <c r="C110" s="406" t="s">
        <v>131</v>
      </c>
      <c r="D110" s="356">
        <v>169974693</v>
      </c>
      <c r="E110" s="356">
        <v>1721386300</v>
      </c>
      <c r="F110" s="356">
        <v>201113943</v>
      </c>
      <c r="G110" s="956">
        <f t="shared" si="51"/>
        <v>11.68325453734586</v>
      </c>
      <c r="J110" s="352">
        <f t="shared" si="26"/>
        <v>169974693</v>
      </c>
      <c r="K110" s="352">
        <f t="shared" si="27"/>
        <v>1721386300</v>
      </c>
      <c r="L110" s="352">
        <f t="shared" si="28"/>
        <v>201113943</v>
      </c>
      <c r="M110" s="356">
        <v>169974693</v>
      </c>
      <c r="N110" s="356">
        <v>1721386300</v>
      </c>
      <c r="O110" s="356">
        <v>201113943</v>
      </c>
      <c r="P110" s="356"/>
      <c r="Q110" s="356"/>
      <c r="R110" s="356"/>
      <c r="S110" s="356"/>
      <c r="T110" s="356"/>
      <c r="U110" s="356"/>
      <c r="V110" s="356"/>
      <c r="W110" s="356"/>
      <c r="X110" s="356"/>
    </row>
    <row r="111" spans="1:24" ht="12" customHeight="1">
      <c r="A111" s="349" t="s">
        <v>651</v>
      </c>
      <c r="B111" s="408" t="s">
        <v>258</v>
      </c>
      <c r="C111" s="406" t="s">
        <v>132</v>
      </c>
      <c r="D111" s="409">
        <v>29974693</v>
      </c>
      <c r="E111" s="409">
        <v>29974693</v>
      </c>
      <c r="F111" s="409">
        <v>0</v>
      </c>
      <c r="G111" s="969"/>
      <c r="J111" s="352">
        <f t="shared" ref="J111:J145" si="66">SUM(M111,P111,S111,V111)</f>
        <v>0</v>
      </c>
      <c r="K111" s="352">
        <f t="shared" ref="K111:K145" si="67">SUM(N111,Q111,T111,W111)</f>
        <v>0</v>
      </c>
      <c r="L111" s="352">
        <f t="shared" ref="L111:L145" si="68">SUM(O111,R111,U111,X111)</f>
        <v>0</v>
      </c>
      <c r="M111" s="409"/>
      <c r="N111" s="409"/>
      <c r="O111" s="409"/>
      <c r="P111" s="409"/>
      <c r="Q111" s="409"/>
      <c r="R111" s="409"/>
      <c r="S111" s="409"/>
      <c r="T111" s="409"/>
      <c r="U111" s="409"/>
      <c r="V111" s="409"/>
      <c r="W111" s="409"/>
      <c r="X111" s="409"/>
    </row>
    <row r="112" spans="1:24" ht="12" customHeight="1" thickBot="1">
      <c r="A112" s="349" t="s">
        <v>652</v>
      </c>
      <c r="B112" s="372" t="s">
        <v>259</v>
      </c>
      <c r="C112" s="410" t="s">
        <v>133</v>
      </c>
      <c r="D112" s="409">
        <v>600000</v>
      </c>
      <c r="E112" s="409">
        <v>71742280</v>
      </c>
      <c r="F112" s="409">
        <v>71742280</v>
      </c>
      <c r="G112" s="969"/>
      <c r="J112" s="352">
        <f t="shared" si="66"/>
        <v>600000</v>
      </c>
      <c r="K112" s="352">
        <f t="shared" si="67"/>
        <v>71742280</v>
      </c>
      <c r="L112" s="352">
        <f t="shared" si="68"/>
        <v>71742280</v>
      </c>
      <c r="M112" s="409">
        <v>600000</v>
      </c>
      <c r="N112" s="409">
        <v>71742280</v>
      </c>
      <c r="O112" s="409">
        <v>71742280</v>
      </c>
      <c r="P112" s="409"/>
      <c r="Q112" s="409"/>
      <c r="R112" s="409"/>
      <c r="S112" s="409"/>
      <c r="T112" s="409"/>
      <c r="U112" s="409"/>
      <c r="V112" s="409"/>
      <c r="W112" s="409"/>
      <c r="X112" s="409"/>
    </row>
    <row r="113" spans="1:24" ht="12" customHeight="1" thickBot="1">
      <c r="A113" s="344" t="s">
        <v>135</v>
      </c>
      <c r="B113" s="345"/>
      <c r="C113" s="402" t="s">
        <v>136</v>
      </c>
      <c r="D113" s="347">
        <f>+D97+D107+D103</f>
        <v>2981620811</v>
      </c>
      <c r="E113" s="347">
        <f t="shared" ref="E113" si="69">+E97+E107+E103</f>
        <v>5109426867</v>
      </c>
      <c r="F113" s="347">
        <v>1849317601</v>
      </c>
      <c r="G113" s="954">
        <f t="shared" si="51"/>
        <v>36.194227829036855</v>
      </c>
      <c r="J113" s="347">
        <f t="shared" si="66"/>
        <v>3036892811</v>
      </c>
      <c r="K113" s="347">
        <f t="shared" si="67"/>
        <v>5109426867</v>
      </c>
      <c r="L113" s="347">
        <f t="shared" si="68"/>
        <v>1849317601</v>
      </c>
      <c r="M113" s="347">
        <f>+M97+M107+M103</f>
        <v>2983462171</v>
      </c>
      <c r="N113" s="347">
        <f t="shared" ref="N113:O113" si="70">+N97+N107+N103</f>
        <v>5051955706</v>
      </c>
      <c r="O113" s="347">
        <f t="shared" si="70"/>
        <v>1794918760</v>
      </c>
      <c r="P113" s="347">
        <f>+P97+P107+P103</f>
        <v>18184917</v>
      </c>
      <c r="Q113" s="347">
        <f t="shared" ref="Q113:R113" si="71">+Q97+Q107+Q103</f>
        <v>18948772</v>
      </c>
      <c r="R113" s="347">
        <f t="shared" si="71"/>
        <v>17721922</v>
      </c>
      <c r="S113" s="347">
        <f>+S97+S107+S103</f>
        <v>19877723</v>
      </c>
      <c r="T113" s="347">
        <f t="shared" ref="T113:U113" si="72">+T97+T107+T103</f>
        <v>23154389</v>
      </c>
      <c r="U113" s="347">
        <f t="shared" si="72"/>
        <v>21254938</v>
      </c>
      <c r="V113" s="347">
        <f>+V97+V107+V103</f>
        <v>15368000</v>
      </c>
      <c r="W113" s="347">
        <f t="shared" ref="W113:X113" si="73">+W97+W107+W103</f>
        <v>15368000</v>
      </c>
      <c r="X113" s="347">
        <f t="shared" si="73"/>
        <v>15421981</v>
      </c>
    </row>
    <row r="114" spans="1:24" ht="12" customHeight="1" thickBot="1">
      <c r="A114" s="344" t="s">
        <v>41</v>
      </c>
      <c r="B114" s="345"/>
      <c r="C114" s="402" t="s">
        <v>137</v>
      </c>
      <c r="D114" s="347">
        <f>+D115+D116+D117</f>
        <v>15729000</v>
      </c>
      <c r="E114" s="347">
        <f t="shared" ref="E114" si="74">+E115+E116+E117</f>
        <v>15729000</v>
      </c>
      <c r="F114" s="347">
        <v>15728133</v>
      </c>
      <c r="G114" s="954">
        <f t="shared" si="51"/>
        <v>99.994487888613392</v>
      </c>
      <c r="J114" s="347">
        <f t="shared" si="66"/>
        <v>15729000</v>
      </c>
      <c r="K114" s="347">
        <f t="shared" si="67"/>
        <v>15729000</v>
      </c>
      <c r="L114" s="347">
        <f t="shared" si="68"/>
        <v>15728133</v>
      </c>
      <c r="M114" s="347">
        <f>+M115+M116+M117</f>
        <v>15729000</v>
      </c>
      <c r="N114" s="347">
        <f t="shared" ref="N114:O114" si="75">+N115+N116+N117</f>
        <v>15729000</v>
      </c>
      <c r="O114" s="347">
        <f t="shared" si="75"/>
        <v>15728133</v>
      </c>
      <c r="P114" s="347">
        <f>+P115+P116+P117</f>
        <v>0</v>
      </c>
      <c r="Q114" s="347">
        <f t="shared" ref="Q114:R114" si="76">+Q115+Q116+Q117</f>
        <v>0</v>
      </c>
      <c r="R114" s="347">
        <f t="shared" si="76"/>
        <v>0</v>
      </c>
      <c r="S114" s="347">
        <f>+S115+S116+S117</f>
        <v>0</v>
      </c>
      <c r="T114" s="347">
        <f t="shared" ref="T114:U114" si="77">+T115+T116+T117</f>
        <v>0</v>
      </c>
      <c r="U114" s="347">
        <f t="shared" si="77"/>
        <v>0</v>
      </c>
      <c r="V114" s="347">
        <f>+V115+V116+V117</f>
        <v>0</v>
      </c>
      <c r="W114" s="347">
        <f t="shared" ref="W114:X114" si="78">+W115+W116+W117</f>
        <v>0</v>
      </c>
      <c r="X114" s="347">
        <f t="shared" si="78"/>
        <v>0</v>
      </c>
    </row>
    <row r="115" spans="1:24" ht="12" customHeight="1">
      <c r="A115" s="349" t="s">
        <v>43</v>
      </c>
      <c r="B115" s="350" t="s">
        <v>260</v>
      </c>
      <c r="C115" s="403" t="s">
        <v>138</v>
      </c>
      <c r="D115" s="409">
        <v>15729000</v>
      </c>
      <c r="E115" s="409">
        <v>15729000</v>
      </c>
      <c r="F115" s="409">
        <v>15728133</v>
      </c>
      <c r="G115" s="969">
        <f t="shared" si="51"/>
        <v>99.994487888613392</v>
      </c>
      <c r="J115" s="409">
        <f t="shared" si="66"/>
        <v>15729000</v>
      </c>
      <c r="K115" s="409">
        <f t="shared" si="67"/>
        <v>15729000</v>
      </c>
      <c r="L115" s="409">
        <f t="shared" si="68"/>
        <v>15728133</v>
      </c>
      <c r="M115" s="409">
        <v>15729000</v>
      </c>
      <c r="N115" s="409">
        <v>15729000</v>
      </c>
      <c r="O115" s="409">
        <v>15728133</v>
      </c>
      <c r="P115" s="409"/>
      <c r="Q115" s="409"/>
      <c r="R115" s="409"/>
      <c r="S115" s="409"/>
      <c r="T115" s="409"/>
      <c r="U115" s="409"/>
      <c r="V115" s="409"/>
      <c r="W115" s="409"/>
      <c r="X115" s="409"/>
    </row>
    <row r="116" spans="1:24" ht="12" customHeight="1">
      <c r="A116" s="349" t="s">
        <v>45</v>
      </c>
      <c r="B116" s="350" t="s">
        <v>261</v>
      </c>
      <c r="C116" s="403" t="s">
        <v>139</v>
      </c>
      <c r="D116" s="409"/>
      <c r="E116" s="409">
        <v>0</v>
      </c>
      <c r="F116" s="409">
        <v>0</v>
      </c>
      <c r="G116" s="969"/>
      <c r="J116" s="409">
        <f t="shared" si="66"/>
        <v>0</v>
      </c>
      <c r="K116" s="409">
        <f t="shared" si="67"/>
        <v>0</v>
      </c>
      <c r="L116" s="409">
        <f t="shared" si="68"/>
        <v>0</v>
      </c>
      <c r="M116" s="409"/>
      <c r="N116" s="409"/>
      <c r="O116" s="409"/>
      <c r="P116" s="409"/>
      <c r="Q116" s="409"/>
      <c r="R116" s="409"/>
      <c r="S116" s="409"/>
      <c r="T116" s="409"/>
      <c r="U116" s="409"/>
      <c r="V116" s="409"/>
      <c r="W116" s="409"/>
      <c r="X116" s="409"/>
    </row>
    <row r="117" spans="1:24" ht="12" customHeight="1" thickBot="1">
      <c r="A117" s="411" t="s">
        <v>47</v>
      </c>
      <c r="B117" s="372" t="s">
        <v>262</v>
      </c>
      <c r="C117" s="412" t="s">
        <v>140</v>
      </c>
      <c r="D117" s="409"/>
      <c r="E117" s="409">
        <v>0</v>
      </c>
      <c r="F117" s="409">
        <v>0</v>
      </c>
      <c r="G117" s="969"/>
      <c r="J117" s="409">
        <f t="shared" si="66"/>
        <v>0</v>
      </c>
      <c r="K117" s="409">
        <f t="shared" si="67"/>
        <v>0</v>
      </c>
      <c r="L117" s="409">
        <f t="shared" si="68"/>
        <v>0</v>
      </c>
      <c r="M117" s="409"/>
      <c r="N117" s="409"/>
      <c r="O117" s="409"/>
      <c r="P117" s="409"/>
      <c r="Q117" s="409"/>
      <c r="R117" s="409"/>
      <c r="S117" s="409"/>
      <c r="T117" s="409"/>
      <c r="U117" s="409"/>
      <c r="V117" s="409"/>
      <c r="W117" s="409"/>
      <c r="X117" s="409"/>
    </row>
    <row r="118" spans="1:24" ht="12" customHeight="1" thickBot="1">
      <c r="A118" s="344" t="s">
        <v>63</v>
      </c>
      <c r="B118" s="345" t="s">
        <v>263</v>
      </c>
      <c r="C118" s="402" t="s">
        <v>141</v>
      </c>
      <c r="D118" s="347">
        <f>+D119+D122+D123+D124</f>
        <v>0</v>
      </c>
      <c r="E118" s="347">
        <v>0</v>
      </c>
      <c r="F118" s="347">
        <v>0</v>
      </c>
      <c r="G118" s="977"/>
      <c r="J118" s="347">
        <f t="shared" si="66"/>
        <v>0</v>
      </c>
      <c r="K118" s="347">
        <f t="shared" si="67"/>
        <v>0</v>
      </c>
      <c r="L118" s="347">
        <f t="shared" si="68"/>
        <v>0</v>
      </c>
      <c r="M118" s="347">
        <f t="shared" ref="M118:X118" si="79">+M119+M122+M123+M124</f>
        <v>0</v>
      </c>
      <c r="N118" s="347">
        <f t="shared" si="79"/>
        <v>0</v>
      </c>
      <c r="O118" s="347">
        <f t="shared" si="79"/>
        <v>0</v>
      </c>
      <c r="P118" s="347">
        <f t="shared" si="79"/>
        <v>0</v>
      </c>
      <c r="Q118" s="347">
        <f t="shared" si="79"/>
        <v>0</v>
      </c>
      <c r="R118" s="347">
        <f t="shared" si="79"/>
        <v>0</v>
      </c>
      <c r="S118" s="347">
        <f t="shared" si="79"/>
        <v>0</v>
      </c>
      <c r="T118" s="347">
        <f t="shared" si="79"/>
        <v>0</v>
      </c>
      <c r="U118" s="347">
        <f t="shared" si="79"/>
        <v>0</v>
      </c>
      <c r="V118" s="347">
        <f t="shared" si="79"/>
        <v>0</v>
      </c>
      <c r="W118" s="347">
        <f t="shared" si="79"/>
        <v>0</v>
      </c>
      <c r="X118" s="347">
        <f t="shared" si="79"/>
        <v>0</v>
      </c>
    </row>
    <row r="119" spans="1:24" ht="12" customHeight="1">
      <c r="A119" s="349" t="s">
        <v>355</v>
      </c>
      <c r="B119" s="350" t="s">
        <v>264</v>
      </c>
      <c r="C119" s="403" t="s">
        <v>654</v>
      </c>
      <c r="D119" s="409"/>
      <c r="E119" s="409">
        <v>0</v>
      </c>
      <c r="F119" s="409">
        <v>0</v>
      </c>
      <c r="G119" s="969"/>
      <c r="J119" s="409">
        <f t="shared" si="66"/>
        <v>0</v>
      </c>
      <c r="K119" s="409">
        <f t="shared" si="67"/>
        <v>0</v>
      </c>
      <c r="L119" s="409">
        <f t="shared" si="68"/>
        <v>0</v>
      </c>
      <c r="M119" s="409"/>
      <c r="N119" s="409"/>
      <c r="O119" s="409"/>
      <c r="P119" s="409"/>
      <c r="Q119" s="409"/>
      <c r="R119" s="409"/>
      <c r="S119" s="409"/>
      <c r="T119" s="409"/>
      <c r="U119" s="409"/>
      <c r="V119" s="409"/>
      <c r="W119" s="409"/>
      <c r="X119" s="409"/>
    </row>
    <row r="120" spans="1:24" ht="12" customHeight="1">
      <c r="A120" s="349" t="s">
        <v>356</v>
      </c>
      <c r="B120" s="350"/>
      <c r="C120" s="403" t="s">
        <v>655</v>
      </c>
      <c r="D120" s="409"/>
      <c r="E120" s="409">
        <v>0</v>
      </c>
      <c r="F120" s="409">
        <v>0</v>
      </c>
      <c r="G120" s="969"/>
      <c r="J120" s="409">
        <f t="shared" si="66"/>
        <v>0</v>
      </c>
      <c r="K120" s="409">
        <f t="shared" si="67"/>
        <v>0</v>
      </c>
      <c r="L120" s="409">
        <f t="shared" si="68"/>
        <v>0</v>
      </c>
      <c r="M120" s="409"/>
      <c r="N120" s="409"/>
      <c r="O120" s="409"/>
      <c r="P120" s="409"/>
      <c r="Q120" s="409"/>
      <c r="R120" s="409"/>
      <c r="S120" s="409"/>
      <c r="T120" s="409"/>
      <c r="U120" s="409"/>
      <c r="V120" s="409"/>
      <c r="W120" s="409"/>
      <c r="X120" s="409"/>
    </row>
    <row r="121" spans="1:24" ht="12" customHeight="1">
      <c r="A121" s="349" t="s">
        <v>357</v>
      </c>
      <c r="B121" s="350"/>
      <c r="C121" s="403" t="s">
        <v>656</v>
      </c>
      <c r="D121" s="409"/>
      <c r="E121" s="409">
        <v>0</v>
      </c>
      <c r="F121" s="409">
        <v>0</v>
      </c>
      <c r="G121" s="969"/>
      <c r="J121" s="409">
        <f t="shared" si="66"/>
        <v>0</v>
      </c>
      <c r="K121" s="409">
        <f t="shared" si="67"/>
        <v>0</v>
      </c>
      <c r="L121" s="409">
        <f t="shared" si="68"/>
        <v>0</v>
      </c>
      <c r="M121" s="409"/>
      <c r="N121" s="409"/>
      <c r="O121" s="409"/>
      <c r="P121" s="409"/>
      <c r="Q121" s="409"/>
      <c r="R121" s="409"/>
      <c r="S121" s="409"/>
      <c r="T121" s="409"/>
      <c r="U121" s="409"/>
      <c r="V121" s="409"/>
      <c r="W121" s="409"/>
      <c r="X121" s="409"/>
    </row>
    <row r="122" spans="1:24" ht="12" customHeight="1">
      <c r="A122" s="349" t="s">
        <v>358</v>
      </c>
      <c r="B122" s="350" t="s">
        <v>265</v>
      </c>
      <c r="C122" s="403" t="s">
        <v>657</v>
      </c>
      <c r="D122" s="409"/>
      <c r="E122" s="409">
        <v>0</v>
      </c>
      <c r="F122" s="409">
        <v>0</v>
      </c>
      <c r="G122" s="969"/>
      <c r="J122" s="409">
        <f t="shared" si="66"/>
        <v>0</v>
      </c>
      <c r="K122" s="409">
        <f t="shared" si="67"/>
        <v>0</v>
      </c>
      <c r="L122" s="409">
        <f t="shared" si="68"/>
        <v>0</v>
      </c>
      <c r="M122" s="409"/>
      <c r="N122" s="409"/>
      <c r="O122" s="409"/>
      <c r="P122" s="409"/>
      <c r="Q122" s="409"/>
      <c r="R122" s="409"/>
      <c r="S122" s="409"/>
      <c r="T122" s="409"/>
      <c r="U122" s="409"/>
      <c r="V122" s="409"/>
      <c r="W122" s="409"/>
      <c r="X122" s="409"/>
    </row>
    <row r="123" spans="1:24" ht="12" customHeight="1">
      <c r="A123" s="349" t="s">
        <v>493</v>
      </c>
      <c r="B123" s="350" t="s">
        <v>266</v>
      </c>
      <c r="C123" s="403" t="s">
        <v>658</v>
      </c>
      <c r="D123" s="409"/>
      <c r="E123" s="409">
        <v>0</v>
      </c>
      <c r="F123" s="409">
        <v>0</v>
      </c>
      <c r="G123" s="969"/>
      <c r="J123" s="409">
        <f t="shared" si="66"/>
        <v>0</v>
      </c>
      <c r="K123" s="409">
        <f t="shared" si="67"/>
        <v>0</v>
      </c>
      <c r="L123" s="409">
        <f t="shared" si="68"/>
        <v>0</v>
      </c>
      <c r="M123" s="409"/>
      <c r="N123" s="409"/>
      <c r="O123" s="409"/>
      <c r="P123" s="409"/>
      <c r="Q123" s="409"/>
      <c r="R123" s="409"/>
      <c r="S123" s="409"/>
      <c r="T123" s="409"/>
      <c r="U123" s="409"/>
      <c r="V123" s="409"/>
      <c r="W123" s="409"/>
      <c r="X123" s="409"/>
    </row>
    <row r="124" spans="1:24" ht="12" customHeight="1" thickBot="1">
      <c r="A124" s="349" t="s">
        <v>660</v>
      </c>
      <c r="B124" s="372" t="s">
        <v>267</v>
      </c>
      <c r="C124" s="412" t="s">
        <v>659</v>
      </c>
      <c r="D124" s="409"/>
      <c r="E124" s="409">
        <v>0</v>
      </c>
      <c r="F124" s="409">
        <v>0</v>
      </c>
      <c r="G124" s="969"/>
      <c r="J124" s="409">
        <f t="shared" si="66"/>
        <v>0</v>
      </c>
      <c r="K124" s="409">
        <f t="shared" si="67"/>
        <v>0</v>
      </c>
      <c r="L124" s="409">
        <f t="shared" si="68"/>
        <v>0</v>
      </c>
      <c r="M124" s="409"/>
      <c r="N124" s="409"/>
      <c r="O124" s="409"/>
      <c r="P124" s="409"/>
      <c r="Q124" s="409"/>
      <c r="R124" s="409"/>
      <c r="S124" s="409"/>
      <c r="T124" s="409"/>
      <c r="U124" s="409"/>
      <c r="V124" s="409"/>
      <c r="W124" s="409"/>
      <c r="X124" s="409"/>
    </row>
    <row r="125" spans="1:24" ht="12" customHeight="1" thickBot="1">
      <c r="A125" s="344" t="s">
        <v>142</v>
      </c>
      <c r="B125" s="345"/>
      <c r="C125" s="402" t="s">
        <v>143</v>
      </c>
      <c r="D125" s="366">
        <f>SUM(D126:D130)</f>
        <v>0</v>
      </c>
      <c r="E125" s="366">
        <v>0</v>
      </c>
      <c r="F125" s="366">
        <v>0</v>
      </c>
      <c r="G125" s="979"/>
      <c r="J125" s="366">
        <f t="shared" si="66"/>
        <v>0</v>
      </c>
      <c r="K125" s="366">
        <f t="shared" si="67"/>
        <v>0</v>
      </c>
      <c r="L125" s="366">
        <f t="shared" si="68"/>
        <v>0</v>
      </c>
      <c r="M125" s="366">
        <f t="shared" ref="M125:X125" si="80">SUM(M126:M130)</f>
        <v>0</v>
      </c>
      <c r="N125" s="366">
        <f t="shared" si="80"/>
        <v>0</v>
      </c>
      <c r="O125" s="366">
        <f t="shared" si="80"/>
        <v>0</v>
      </c>
      <c r="P125" s="366">
        <f t="shared" si="80"/>
        <v>0</v>
      </c>
      <c r="Q125" s="366">
        <f t="shared" si="80"/>
        <v>0</v>
      </c>
      <c r="R125" s="366">
        <f t="shared" si="80"/>
        <v>0</v>
      </c>
      <c r="S125" s="366">
        <f t="shared" si="80"/>
        <v>0</v>
      </c>
      <c r="T125" s="366">
        <f t="shared" si="80"/>
        <v>0</v>
      </c>
      <c r="U125" s="366">
        <f t="shared" si="80"/>
        <v>0</v>
      </c>
      <c r="V125" s="366">
        <f t="shared" si="80"/>
        <v>0</v>
      </c>
      <c r="W125" s="366">
        <f t="shared" si="80"/>
        <v>0</v>
      </c>
      <c r="X125" s="366">
        <f t="shared" si="80"/>
        <v>0</v>
      </c>
    </row>
    <row r="126" spans="1:24" ht="12" customHeight="1">
      <c r="A126" s="349" t="s">
        <v>77</v>
      </c>
      <c r="B126" s="350" t="s">
        <v>268</v>
      </c>
      <c r="C126" s="403" t="s">
        <v>144</v>
      </c>
      <c r="D126" s="409"/>
      <c r="E126" s="409">
        <v>0</v>
      </c>
      <c r="F126" s="409">
        <v>0</v>
      </c>
      <c r="G126" s="969"/>
      <c r="J126" s="409">
        <f t="shared" si="66"/>
        <v>0</v>
      </c>
      <c r="K126" s="409">
        <f t="shared" si="67"/>
        <v>0</v>
      </c>
      <c r="L126" s="409">
        <f t="shared" si="68"/>
        <v>0</v>
      </c>
      <c r="M126" s="409"/>
      <c r="N126" s="409"/>
      <c r="O126" s="409"/>
      <c r="P126" s="409"/>
      <c r="Q126" s="409"/>
      <c r="R126" s="409"/>
      <c r="S126" s="409"/>
      <c r="T126" s="409"/>
      <c r="U126" s="409"/>
      <c r="V126" s="409"/>
      <c r="W126" s="409"/>
      <c r="X126" s="409"/>
    </row>
    <row r="127" spans="1:24" ht="12" customHeight="1">
      <c r="A127" s="349" t="s">
        <v>78</v>
      </c>
      <c r="B127" s="350" t="s">
        <v>269</v>
      </c>
      <c r="C127" s="403" t="s">
        <v>145</v>
      </c>
      <c r="D127" s="409"/>
      <c r="E127" s="409">
        <v>0</v>
      </c>
      <c r="F127" s="409">
        <v>0</v>
      </c>
      <c r="G127" s="969"/>
      <c r="J127" s="409">
        <f t="shared" si="66"/>
        <v>0</v>
      </c>
      <c r="K127" s="409">
        <f t="shared" si="67"/>
        <v>0</v>
      </c>
      <c r="L127" s="409">
        <f t="shared" si="68"/>
        <v>0</v>
      </c>
      <c r="M127" s="409"/>
      <c r="N127" s="409"/>
      <c r="O127" s="409"/>
      <c r="P127" s="409"/>
      <c r="Q127" s="409"/>
      <c r="R127" s="409"/>
      <c r="S127" s="409"/>
      <c r="T127" s="409"/>
      <c r="U127" s="409"/>
      <c r="V127" s="409"/>
      <c r="W127" s="409"/>
      <c r="X127" s="409"/>
    </row>
    <row r="128" spans="1:24" ht="12" customHeight="1">
      <c r="A128" s="349" t="s">
        <v>79</v>
      </c>
      <c r="B128" s="350" t="s">
        <v>270</v>
      </c>
      <c r="C128" s="403" t="s">
        <v>661</v>
      </c>
      <c r="D128" s="409"/>
      <c r="E128" s="409">
        <v>0</v>
      </c>
      <c r="F128" s="409">
        <v>0</v>
      </c>
      <c r="G128" s="969"/>
      <c r="J128" s="409">
        <f t="shared" si="66"/>
        <v>0</v>
      </c>
      <c r="K128" s="409">
        <f t="shared" si="67"/>
        <v>0</v>
      </c>
      <c r="L128" s="409">
        <f t="shared" si="68"/>
        <v>0</v>
      </c>
      <c r="M128" s="409"/>
      <c r="N128" s="409"/>
      <c r="O128" s="409"/>
      <c r="P128" s="409"/>
      <c r="Q128" s="409"/>
      <c r="R128" s="409"/>
      <c r="S128" s="409"/>
      <c r="T128" s="409"/>
      <c r="U128" s="409"/>
      <c r="V128" s="409"/>
      <c r="W128" s="409"/>
      <c r="X128" s="409"/>
    </row>
    <row r="129" spans="1:24" ht="12" customHeight="1">
      <c r="A129" s="349" t="s">
        <v>80</v>
      </c>
      <c r="B129" s="350" t="s">
        <v>271</v>
      </c>
      <c r="C129" s="403" t="s">
        <v>223</v>
      </c>
      <c r="D129" s="409"/>
      <c r="E129" s="409">
        <v>0</v>
      </c>
      <c r="F129" s="409">
        <v>0</v>
      </c>
      <c r="G129" s="969"/>
      <c r="J129" s="409">
        <f t="shared" si="66"/>
        <v>0</v>
      </c>
      <c r="K129" s="409">
        <f t="shared" si="67"/>
        <v>0</v>
      </c>
      <c r="L129" s="409">
        <f t="shared" si="68"/>
        <v>0</v>
      </c>
      <c r="M129" s="409"/>
      <c r="N129" s="409"/>
      <c r="O129" s="409"/>
      <c r="P129" s="409"/>
      <c r="Q129" s="409"/>
      <c r="R129" s="409"/>
      <c r="S129" s="409"/>
      <c r="T129" s="409"/>
      <c r="U129" s="409"/>
      <c r="V129" s="409"/>
      <c r="W129" s="409"/>
      <c r="X129" s="409"/>
    </row>
    <row r="130" spans="1:24" ht="12" customHeight="1" thickBot="1">
      <c r="A130" s="411"/>
      <c r="B130" s="372" t="s">
        <v>677</v>
      </c>
      <c r="C130" s="412" t="s">
        <v>676</v>
      </c>
      <c r="D130" s="413"/>
      <c r="E130" s="413">
        <v>0</v>
      </c>
      <c r="F130" s="413">
        <v>0</v>
      </c>
      <c r="G130" s="970"/>
      <c r="J130" s="413">
        <f t="shared" si="66"/>
        <v>0</v>
      </c>
      <c r="K130" s="413">
        <f t="shared" si="67"/>
        <v>0</v>
      </c>
      <c r="L130" s="413">
        <f t="shared" si="68"/>
        <v>0</v>
      </c>
      <c r="M130" s="413"/>
      <c r="N130" s="413"/>
      <c r="O130" s="413"/>
      <c r="P130" s="413"/>
      <c r="Q130" s="413"/>
      <c r="R130" s="413"/>
      <c r="S130" s="413"/>
      <c r="T130" s="413"/>
      <c r="U130" s="413"/>
      <c r="V130" s="413"/>
      <c r="W130" s="413"/>
      <c r="X130" s="413"/>
    </row>
    <row r="131" spans="1:24" ht="12" customHeight="1" thickBot="1">
      <c r="A131" s="344" t="s">
        <v>81</v>
      </c>
      <c r="B131" s="345" t="s">
        <v>272</v>
      </c>
      <c r="C131" s="402" t="s">
        <v>146</v>
      </c>
      <c r="D131" s="414">
        <f>+D132+D133+D135+D136</f>
        <v>0</v>
      </c>
      <c r="E131" s="414">
        <v>0</v>
      </c>
      <c r="F131" s="414">
        <v>0</v>
      </c>
      <c r="G131" s="980"/>
      <c r="J131" s="414">
        <f t="shared" si="66"/>
        <v>0</v>
      </c>
      <c r="K131" s="414">
        <f t="shared" si="67"/>
        <v>0</v>
      </c>
      <c r="L131" s="414">
        <f t="shared" si="68"/>
        <v>0</v>
      </c>
      <c r="M131" s="414">
        <f t="shared" ref="M131:X131" si="81">+M132+M133+M135+M136</f>
        <v>0</v>
      </c>
      <c r="N131" s="414">
        <f t="shared" si="81"/>
        <v>0</v>
      </c>
      <c r="O131" s="414">
        <f t="shared" si="81"/>
        <v>0</v>
      </c>
      <c r="P131" s="414">
        <f t="shared" si="81"/>
        <v>0</v>
      </c>
      <c r="Q131" s="414">
        <f t="shared" si="81"/>
        <v>0</v>
      </c>
      <c r="R131" s="414">
        <f t="shared" si="81"/>
        <v>0</v>
      </c>
      <c r="S131" s="414">
        <f t="shared" si="81"/>
        <v>0</v>
      </c>
      <c r="T131" s="414">
        <f t="shared" si="81"/>
        <v>0</v>
      </c>
      <c r="U131" s="414">
        <f t="shared" si="81"/>
        <v>0</v>
      </c>
      <c r="V131" s="414">
        <f t="shared" si="81"/>
        <v>0</v>
      </c>
      <c r="W131" s="414">
        <f t="shared" si="81"/>
        <v>0</v>
      </c>
      <c r="X131" s="414">
        <f t="shared" si="81"/>
        <v>0</v>
      </c>
    </row>
    <row r="132" spans="1:24" ht="12" customHeight="1">
      <c r="A132" s="349" t="s">
        <v>475</v>
      </c>
      <c r="B132" s="350" t="s">
        <v>273</v>
      </c>
      <c r="C132" s="403" t="s">
        <v>662</v>
      </c>
      <c r="D132" s="409"/>
      <c r="E132" s="409">
        <v>0</v>
      </c>
      <c r="F132" s="409">
        <v>0</v>
      </c>
      <c r="G132" s="969"/>
      <c r="J132" s="409">
        <f t="shared" si="66"/>
        <v>0</v>
      </c>
      <c r="K132" s="409">
        <f t="shared" si="67"/>
        <v>0</v>
      </c>
      <c r="L132" s="409">
        <f t="shared" si="68"/>
        <v>0</v>
      </c>
      <c r="M132" s="409"/>
      <c r="N132" s="409"/>
      <c r="O132" s="409"/>
      <c r="P132" s="409"/>
      <c r="Q132" s="409"/>
      <c r="R132" s="409"/>
      <c r="S132" s="409"/>
      <c r="T132" s="409"/>
      <c r="U132" s="409"/>
      <c r="V132" s="409"/>
      <c r="W132" s="409"/>
      <c r="X132" s="409"/>
    </row>
    <row r="133" spans="1:24" ht="12" customHeight="1">
      <c r="A133" s="349" t="s">
        <v>476</v>
      </c>
      <c r="B133" s="350" t="s">
        <v>274</v>
      </c>
      <c r="C133" s="403" t="s">
        <v>663</v>
      </c>
      <c r="D133" s="409"/>
      <c r="E133" s="409">
        <v>0</v>
      </c>
      <c r="F133" s="409">
        <v>0</v>
      </c>
      <c r="G133" s="969"/>
      <c r="J133" s="409">
        <f t="shared" si="66"/>
        <v>0</v>
      </c>
      <c r="K133" s="409">
        <f t="shared" si="67"/>
        <v>0</v>
      </c>
      <c r="L133" s="409">
        <f t="shared" si="68"/>
        <v>0</v>
      </c>
      <c r="M133" s="409"/>
      <c r="N133" s="409"/>
      <c r="O133" s="409"/>
      <c r="P133" s="409"/>
      <c r="Q133" s="409"/>
      <c r="R133" s="409"/>
      <c r="S133" s="409"/>
      <c r="T133" s="409"/>
      <c r="U133" s="409"/>
      <c r="V133" s="409"/>
      <c r="W133" s="409"/>
      <c r="X133" s="409"/>
    </row>
    <row r="134" spans="1:24" ht="12" customHeight="1">
      <c r="A134" s="349" t="s">
        <v>477</v>
      </c>
      <c r="B134" s="350" t="s">
        <v>275</v>
      </c>
      <c r="C134" s="403" t="s">
        <v>664</v>
      </c>
      <c r="D134" s="409"/>
      <c r="E134" s="409">
        <v>0</v>
      </c>
      <c r="F134" s="409">
        <v>0</v>
      </c>
      <c r="G134" s="969"/>
      <c r="J134" s="409">
        <f t="shared" si="66"/>
        <v>0</v>
      </c>
      <c r="K134" s="409">
        <f t="shared" si="67"/>
        <v>0</v>
      </c>
      <c r="L134" s="409">
        <f t="shared" si="68"/>
        <v>0</v>
      </c>
      <c r="M134" s="409"/>
      <c r="N134" s="409"/>
      <c r="O134" s="409"/>
      <c r="P134" s="409"/>
      <c r="Q134" s="409"/>
      <c r="R134" s="409"/>
      <c r="S134" s="409"/>
      <c r="T134" s="409"/>
      <c r="U134" s="409"/>
      <c r="V134" s="409"/>
      <c r="W134" s="409"/>
      <c r="X134" s="409"/>
    </row>
    <row r="135" spans="1:24" ht="12" customHeight="1">
      <c r="A135" s="349" t="s">
        <v>478</v>
      </c>
      <c r="B135" s="350" t="s">
        <v>276</v>
      </c>
      <c r="C135" s="403" t="s">
        <v>665</v>
      </c>
      <c r="D135" s="409"/>
      <c r="E135" s="409">
        <v>0</v>
      </c>
      <c r="F135" s="409">
        <v>0</v>
      </c>
      <c r="G135" s="969"/>
      <c r="J135" s="409">
        <f t="shared" si="66"/>
        <v>0</v>
      </c>
      <c r="K135" s="409">
        <f t="shared" si="67"/>
        <v>0</v>
      </c>
      <c r="L135" s="409">
        <f t="shared" si="68"/>
        <v>0</v>
      </c>
      <c r="M135" s="409"/>
      <c r="N135" s="409"/>
      <c r="O135" s="409"/>
      <c r="P135" s="409"/>
      <c r="Q135" s="409"/>
      <c r="R135" s="409"/>
      <c r="S135" s="409"/>
      <c r="T135" s="409"/>
      <c r="U135" s="409"/>
      <c r="V135" s="409"/>
      <c r="W135" s="409"/>
      <c r="X135" s="409"/>
    </row>
    <row r="136" spans="1:24" ht="12" customHeight="1" thickBot="1">
      <c r="A136" s="411" t="s">
        <v>479</v>
      </c>
      <c r="B136" s="350" t="s">
        <v>678</v>
      </c>
      <c r="C136" s="412" t="s">
        <v>666</v>
      </c>
      <c r="D136" s="415"/>
      <c r="E136" s="415">
        <v>0</v>
      </c>
      <c r="F136" s="415">
        <v>0</v>
      </c>
      <c r="G136" s="972"/>
      <c r="J136" s="415">
        <f t="shared" si="66"/>
        <v>0</v>
      </c>
      <c r="K136" s="415">
        <f t="shared" si="67"/>
        <v>0</v>
      </c>
      <c r="L136" s="415">
        <f t="shared" si="68"/>
        <v>0</v>
      </c>
      <c r="M136" s="415"/>
      <c r="N136" s="415"/>
      <c r="O136" s="415"/>
      <c r="P136" s="415"/>
      <c r="Q136" s="415"/>
      <c r="R136" s="415"/>
      <c r="S136" s="415"/>
      <c r="T136" s="415"/>
      <c r="U136" s="415"/>
      <c r="V136" s="415"/>
      <c r="W136" s="415"/>
      <c r="X136" s="415"/>
    </row>
    <row r="137" spans="1:24" ht="12" customHeight="1" thickBot="1">
      <c r="A137" s="416" t="s">
        <v>497</v>
      </c>
      <c r="B137" s="417" t="s">
        <v>672</v>
      </c>
      <c r="C137" s="402" t="s">
        <v>667</v>
      </c>
      <c r="D137" s="418"/>
      <c r="E137" s="418">
        <v>0</v>
      </c>
      <c r="F137" s="418">
        <v>0</v>
      </c>
      <c r="G137" s="973"/>
      <c r="J137" s="418">
        <f t="shared" si="66"/>
        <v>0</v>
      </c>
      <c r="K137" s="418">
        <f t="shared" si="67"/>
        <v>0</v>
      </c>
      <c r="L137" s="418">
        <f t="shared" si="68"/>
        <v>0</v>
      </c>
      <c r="M137" s="418"/>
      <c r="N137" s="418"/>
      <c r="O137" s="418"/>
      <c r="P137" s="418"/>
      <c r="Q137" s="418"/>
      <c r="R137" s="418"/>
      <c r="S137" s="418"/>
      <c r="T137" s="418"/>
      <c r="U137" s="418"/>
      <c r="V137" s="418"/>
      <c r="W137" s="418"/>
      <c r="X137" s="418"/>
    </row>
    <row r="138" spans="1:24" ht="12" customHeight="1" thickBot="1">
      <c r="A138" s="416" t="s">
        <v>498</v>
      </c>
      <c r="B138" s="417" t="s">
        <v>673</v>
      </c>
      <c r="C138" s="402" t="s">
        <v>668</v>
      </c>
      <c r="D138" s="418"/>
      <c r="E138" s="418">
        <v>0</v>
      </c>
      <c r="F138" s="418">
        <v>0</v>
      </c>
      <c r="G138" s="973"/>
      <c r="J138" s="418">
        <f t="shared" si="66"/>
        <v>0</v>
      </c>
      <c r="K138" s="418">
        <f t="shared" si="67"/>
        <v>0</v>
      </c>
      <c r="L138" s="418">
        <f t="shared" si="68"/>
        <v>0</v>
      </c>
      <c r="M138" s="418"/>
      <c r="N138" s="418"/>
      <c r="O138" s="418"/>
      <c r="P138" s="418"/>
      <c r="Q138" s="418"/>
      <c r="R138" s="418"/>
      <c r="S138" s="418"/>
      <c r="T138" s="418"/>
      <c r="U138" s="418"/>
      <c r="V138" s="418"/>
      <c r="W138" s="418"/>
      <c r="X138" s="418"/>
    </row>
    <row r="139" spans="1:24" ht="15" customHeight="1" thickBot="1">
      <c r="A139" s="344" t="s">
        <v>164</v>
      </c>
      <c r="B139" s="345" t="s">
        <v>674</v>
      </c>
      <c r="C139" s="402" t="s">
        <v>670</v>
      </c>
      <c r="D139" s="419">
        <f>+D114+D118+D125+D131</f>
        <v>15729000</v>
      </c>
      <c r="E139" s="419">
        <f t="shared" ref="E139" si="82">+E114+E118+E125+E131</f>
        <v>15729000</v>
      </c>
      <c r="F139" s="419">
        <v>15728133</v>
      </c>
      <c r="G139" s="974">
        <f t="shared" si="51"/>
        <v>99.994487888613392</v>
      </c>
      <c r="H139" s="420"/>
      <c r="I139" s="420"/>
      <c r="J139" s="366">
        <f t="shared" si="66"/>
        <v>15729000</v>
      </c>
      <c r="K139" s="366">
        <f t="shared" si="67"/>
        <v>15729000</v>
      </c>
      <c r="L139" s="366">
        <f t="shared" si="68"/>
        <v>15728133</v>
      </c>
      <c r="M139" s="419">
        <f t="shared" ref="M139:X139" si="83">+M114+M118+M125+M131</f>
        <v>15729000</v>
      </c>
      <c r="N139" s="366">
        <f t="shared" si="83"/>
        <v>15729000</v>
      </c>
      <c r="O139" s="366">
        <f t="shared" si="83"/>
        <v>15728133</v>
      </c>
      <c r="P139" s="419">
        <f t="shared" si="83"/>
        <v>0</v>
      </c>
      <c r="Q139" s="366">
        <f t="shared" si="83"/>
        <v>0</v>
      </c>
      <c r="R139" s="366">
        <f t="shared" si="83"/>
        <v>0</v>
      </c>
      <c r="S139" s="419">
        <f t="shared" si="83"/>
        <v>0</v>
      </c>
      <c r="T139" s="366">
        <f t="shared" si="83"/>
        <v>0</v>
      </c>
      <c r="U139" s="366">
        <f t="shared" si="83"/>
        <v>0</v>
      </c>
      <c r="V139" s="419">
        <f t="shared" si="83"/>
        <v>0</v>
      </c>
      <c r="W139" s="366">
        <f t="shared" si="83"/>
        <v>0</v>
      </c>
      <c r="X139" s="366">
        <f t="shared" si="83"/>
        <v>0</v>
      </c>
    </row>
    <row r="140" spans="1:24" s="348" customFormat="1" ht="13" customHeight="1" thickBot="1">
      <c r="A140" s="421" t="s">
        <v>165</v>
      </c>
      <c r="B140" s="422"/>
      <c r="C140" s="423" t="s">
        <v>669</v>
      </c>
      <c r="D140" s="419">
        <f>+D113+D139</f>
        <v>2997349811</v>
      </c>
      <c r="E140" s="419">
        <f t="shared" ref="E140" si="84">+E113+E139</f>
        <v>5125155867</v>
      </c>
      <c r="F140" s="419">
        <v>1865045734</v>
      </c>
      <c r="G140" s="974">
        <f t="shared" si="51"/>
        <v>36.390029540539629</v>
      </c>
      <c r="J140" s="366">
        <f t="shared" si="66"/>
        <v>3052621811</v>
      </c>
      <c r="K140" s="366">
        <f t="shared" si="67"/>
        <v>5125155867</v>
      </c>
      <c r="L140" s="366">
        <f t="shared" si="68"/>
        <v>1865045734</v>
      </c>
      <c r="M140" s="419">
        <f t="shared" ref="M140:X140" si="85">+M113+M139</f>
        <v>2999191171</v>
      </c>
      <c r="N140" s="366">
        <f t="shared" si="85"/>
        <v>5067684706</v>
      </c>
      <c r="O140" s="366">
        <f t="shared" si="85"/>
        <v>1810646893</v>
      </c>
      <c r="P140" s="419">
        <f t="shared" si="85"/>
        <v>18184917</v>
      </c>
      <c r="Q140" s="366">
        <f t="shared" si="85"/>
        <v>18948772</v>
      </c>
      <c r="R140" s="366">
        <f t="shared" si="85"/>
        <v>17721922</v>
      </c>
      <c r="S140" s="419">
        <f t="shared" si="85"/>
        <v>19877723</v>
      </c>
      <c r="T140" s="366">
        <f t="shared" si="85"/>
        <v>23154389</v>
      </c>
      <c r="U140" s="366">
        <f t="shared" si="85"/>
        <v>21254938</v>
      </c>
      <c r="V140" s="419">
        <f t="shared" si="85"/>
        <v>15368000</v>
      </c>
      <c r="W140" s="366">
        <f t="shared" si="85"/>
        <v>15368000</v>
      </c>
      <c r="X140" s="366">
        <f t="shared" si="85"/>
        <v>15421981</v>
      </c>
    </row>
    <row r="141" spans="1:24" ht="7.5" customHeight="1">
      <c r="J141" s="424">
        <f t="shared" si="66"/>
        <v>0</v>
      </c>
      <c r="K141" s="424">
        <f t="shared" si="67"/>
        <v>0</v>
      </c>
      <c r="L141" s="424">
        <f t="shared" si="68"/>
        <v>0</v>
      </c>
    </row>
    <row r="142" spans="1:24">
      <c r="A142" s="1016" t="s">
        <v>148</v>
      </c>
      <c r="B142" s="1016"/>
      <c r="C142" s="1016"/>
      <c r="D142" s="1016"/>
      <c r="E142" s="527">
        <f>E140-E91</f>
        <v>0</v>
      </c>
      <c r="F142" s="334"/>
      <c r="G142" s="976"/>
      <c r="J142" s="334">
        <f t="shared" si="66"/>
        <v>0</v>
      </c>
      <c r="K142" s="334">
        <f t="shared" si="67"/>
        <v>0</v>
      </c>
      <c r="L142" s="334">
        <f t="shared" si="68"/>
        <v>0</v>
      </c>
      <c r="M142" s="334"/>
      <c r="N142" s="334"/>
      <c r="O142" s="334"/>
      <c r="P142" s="334"/>
      <c r="Q142" s="334"/>
      <c r="R142" s="334"/>
      <c r="S142" s="334"/>
      <c r="T142" s="334"/>
      <c r="U142" s="334"/>
      <c r="V142" s="334"/>
      <c r="W142" s="334"/>
      <c r="X142" s="334"/>
    </row>
    <row r="143" spans="1:24" ht="15" customHeight="1" thickBot="1">
      <c r="A143" s="1014" t="s">
        <v>149</v>
      </c>
      <c r="B143" s="1014"/>
      <c r="C143" s="1014"/>
      <c r="D143" s="335"/>
      <c r="E143" s="335" t="s">
        <v>675</v>
      </c>
      <c r="F143" s="335"/>
      <c r="G143" s="951" t="s">
        <v>675</v>
      </c>
      <c r="J143" s="335">
        <f t="shared" si="66"/>
        <v>0</v>
      </c>
      <c r="K143" s="335">
        <f t="shared" si="67"/>
        <v>0</v>
      </c>
      <c r="L143" s="335">
        <f t="shared" si="68"/>
        <v>0</v>
      </c>
      <c r="M143" s="335" t="s">
        <v>675</v>
      </c>
      <c r="N143" s="335"/>
      <c r="O143" s="335"/>
      <c r="P143" s="335" t="s">
        <v>675</v>
      </c>
      <c r="Q143" s="335"/>
      <c r="R143" s="335"/>
      <c r="S143" s="335" t="s">
        <v>675</v>
      </c>
      <c r="T143" s="335"/>
      <c r="U143" s="335"/>
      <c r="V143" s="335" t="s">
        <v>675</v>
      </c>
      <c r="W143" s="335"/>
      <c r="X143" s="335"/>
    </row>
    <row r="144" spans="1:24" ht="13.5" customHeight="1" thickBot="1">
      <c r="A144" s="344">
        <v>1</v>
      </c>
      <c r="B144" s="345"/>
      <c r="C144" s="407" t="s">
        <v>150</v>
      </c>
      <c r="D144" s="347">
        <f>+D66-D113</f>
        <v>-1193945827</v>
      </c>
      <c r="E144" s="347">
        <v>-1193945827</v>
      </c>
      <c r="F144" s="347">
        <f t="shared" ref="F144:G144" si="86">+F66-F113</f>
        <v>-301267717</v>
      </c>
      <c r="G144" s="954">
        <f t="shared" si="86"/>
        <v>3.3424183246628161</v>
      </c>
      <c r="J144" s="347">
        <f t="shared" si="66"/>
        <v>-1697894409</v>
      </c>
      <c r="K144" s="347">
        <f t="shared" si="67"/>
        <v>-1193945827</v>
      </c>
      <c r="L144" s="347">
        <f t="shared" si="68"/>
        <v>-301267717</v>
      </c>
      <c r="M144" s="347">
        <f t="shared" ref="M144:X144" si="87">+M66-M113</f>
        <v>-1672664769</v>
      </c>
      <c r="N144" s="347">
        <f t="shared" si="87"/>
        <v>-1169250877</v>
      </c>
      <c r="O144" s="347">
        <f t="shared" si="87"/>
        <v>-278849984</v>
      </c>
      <c r="P144" s="347">
        <f t="shared" si="87"/>
        <v>-5052917</v>
      </c>
      <c r="Q144" s="347">
        <f t="shared" si="87"/>
        <v>-5816772</v>
      </c>
      <c r="R144" s="347">
        <f t="shared" si="87"/>
        <v>-5452276</v>
      </c>
      <c r="S144" s="347">
        <f t="shared" si="87"/>
        <v>-19127723</v>
      </c>
      <c r="T144" s="347">
        <f t="shared" si="87"/>
        <v>-18878178</v>
      </c>
      <c r="U144" s="347">
        <f t="shared" si="87"/>
        <v>-16894686</v>
      </c>
      <c r="V144" s="347">
        <f t="shared" si="87"/>
        <v>-1049000</v>
      </c>
      <c r="W144" s="347">
        <f t="shared" si="87"/>
        <v>0</v>
      </c>
      <c r="X144" s="347">
        <f t="shared" si="87"/>
        <v>-70771</v>
      </c>
    </row>
    <row r="145" spans="1:28" ht="27.75" customHeight="1" thickBot="1">
      <c r="A145" s="344" t="s">
        <v>15</v>
      </c>
      <c r="B145" s="345"/>
      <c r="C145" s="407" t="s">
        <v>151</v>
      </c>
      <c r="D145" s="347">
        <f>+D90-D139</f>
        <v>1193945827</v>
      </c>
      <c r="E145" s="347">
        <v>1193945827</v>
      </c>
      <c r="F145" s="347">
        <f t="shared" ref="F145:G145" si="88">+F90-F139</f>
        <v>1190922310</v>
      </c>
      <c r="G145" s="954">
        <f t="shared" si="88"/>
        <v>-0.24450416840161893</v>
      </c>
      <c r="J145" s="347">
        <f t="shared" si="66"/>
        <v>1193945827</v>
      </c>
      <c r="K145" s="347">
        <f t="shared" si="67"/>
        <v>1193945827</v>
      </c>
      <c r="L145" s="347">
        <f t="shared" si="68"/>
        <v>1190922310</v>
      </c>
      <c r="M145" s="347">
        <f t="shared" ref="M145:X145" si="89">+M90-M139</f>
        <v>1191825187</v>
      </c>
      <c r="N145" s="347">
        <f t="shared" si="89"/>
        <v>1191825187</v>
      </c>
      <c r="O145" s="347">
        <f t="shared" si="89"/>
        <v>1188801670</v>
      </c>
      <c r="P145" s="347">
        <f t="shared" si="89"/>
        <v>791917</v>
      </c>
      <c r="Q145" s="347">
        <f t="shared" si="89"/>
        <v>791917</v>
      </c>
      <c r="R145" s="347">
        <f t="shared" si="89"/>
        <v>791917</v>
      </c>
      <c r="S145" s="347">
        <f t="shared" si="89"/>
        <v>1328723</v>
      </c>
      <c r="T145" s="347">
        <f t="shared" si="89"/>
        <v>1328723</v>
      </c>
      <c r="U145" s="347">
        <f t="shared" si="89"/>
        <v>1328723</v>
      </c>
      <c r="V145" s="347">
        <f t="shared" si="89"/>
        <v>0</v>
      </c>
      <c r="W145" s="347">
        <f t="shared" si="89"/>
        <v>0</v>
      </c>
      <c r="X145" s="347">
        <f t="shared" si="89"/>
        <v>0</v>
      </c>
    </row>
    <row r="147" spans="1:28">
      <c r="D147" s="425">
        <f>D140-D91</f>
        <v>0</v>
      </c>
      <c r="E147" s="425">
        <v>0</v>
      </c>
      <c r="F147" s="425">
        <f t="shared" ref="F147" si="90">F140-F91</f>
        <v>-889654593</v>
      </c>
      <c r="J147" s="425">
        <f>J140-J91</f>
        <v>503948582</v>
      </c>
      <c r="K147" s="425">
        <f>K140-K91</f>
        <v>0</v>
      </c>
      <c r="L147" s="425"/>
      <c r="M147" s="425">
        <f>M140-M91</f>
        <v>480839582</v>
      </c>
      <c r="N147" s="425">
        <f t="shared" ref="N147:O147" si="91">N140-N91</f>
        <v>-22574310</v>
      </c>
      <c r="O147" s="425">
        <f t="shared" si="91"/>
        <v>-909951686</v>
      </c>
      <c r="P147" s="425">
        <f>P140-P91</f>
        <v>4261000</v>
      </c>
      <c r="Q147" s="425">
        <f t="shared" ref="Q147:X147" si="92">Q140-Q91</f>
        <v>5024855</v>
      </c>
      <c r="R147" s="425">
        <f t="shared" si="92"/>
        <v>4660359</v>
      </c>
      <c r="S147" s="425">
        <f t="shared" si="92"/>
        <v>17799000</v>
      </c>
      <c r="T147" s="425">
        <f t="shared" si="92"/>
        <v>17549455</v>
      </c>
      <c r="U147" s="425">
        <f t="shared" si="92"/>
        <v>15565963</v>
      </c>
      <c r="V147" s="425">
        <f t="shared" si="92"/>
        <v>1049000</v>
      </c>
      <c r="W147" s="425">
        <f t="shared" si="92"/>
        <v>0</v>
      </c>
      <c r="X147" s="425">
        <f t="shared" si="92"/>
        <v>70771</v>
      </c>
      <c r="Z147" s="527">
        <f>SUM(P147,S147,V147)</f>
        <v>23109000</v>
      </c>
      <c r="AA147" s="527">
        <f t="shared" ref="AA147:AB147" si="93">SUM(Q147,T147,W147)</f>
        <v>22574310</v>
      </c>
      <c r="AB147" s="527">
        <f t="shared" si="93"/>
        <v>20297093</v>
      </c>
    </row>
    <row r="148" spans="1:28">
      <c r="D148" s="619">
        <f>D140-D91</f>
        <v>0</v>
      </c>
      <c r="E148" s="619">
        <f t="shared" ref="E148:F148" si="94">E140-E91</f>
        <v>0</v>
      </c>
      <c r="F148" s="619">
        <f t="shared" si="94"/>
        <v>-889654593</v>
      </c>
      <c r="G148" s="981"/>
    </row>
  </sheetData>
  <mergeCells count="6">
    <mergeCell ref="A1:E1"/>
    <mergeCell ref="A143:C143"/>
    <mergeCell ref="A2:C2"/>
    <mergeCell ref="A94:C94"/>
    <mergeCell ref="A142:D142"/>
    <mergeCell ref="A93:E93"/>
  </mergeCells>
  <printOptions horizontalCentered="1"/>
  <pageMargins left="0.23622047244094491" right="0.23622047244094491" top="0.74803149606299213" bottom="0.34" header="0.31496062992125984" footer="0.18"/>
  <pageSetup paperSize="9" scale="70" fitToHeight="2" orientation="portrait" r:id="rId1"/>
  <headerFooter alignWithMargins="0">
    <oddHeader xml:space="preserve">&amp;C&amp;"Times New Roman CE,Félkövér"&amp;12BONYHÁD VÁROS ÖNKORMÁNYZATA
2019. ÉVI KÖLTSÉGVETÉS ÖNKÉNT VÁLLALT FELADATAINAK ÖSSZEVONT MÉRLEGE&amp;R&amp;"Times New Roman CE,Félkövér dőlt" 1.3. melléklet </oddHeader>
  </headerFooter>
  <rowBreaks count="1" manualBreakCount="1">
    <brk id="91" max="6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8"/>
  <sheetViews>
    <sheetView view="pageBreakPreview" topLeftCell="A73" zoomScale="130" zoomScaleNormal="120" zoomScaleSheetLayoutView="130" workbookViewId="0">
      <selection activeCell="F95" sqref="F95"/>
    </sheetView>
  </sheetViews>
  <sheetFormatPr defaultColWidth="9.1796875" defaultRowHeight="15.5"/>
  <cols>
    <col min="1" max="2" width="8.1796875" style="334" customWidth="1"/>
    <col min="3" max="3" width="65.81640625" style="334" customWidth="1"/>
    <col min="4" max="4" width="12.7265625" style="424" customWidth="1"/>
    <col min="5" max="6" width="12.26953125" style="424" customWidth="1"/>
    <col min="7" max="7" width="12.453125" style="975" customWidth="1"/>
    <col min="8" max="16384" width="9.1796875" style="334"/>
  </cols>
  <sheetData>
    <row r="1" spans="1:7" ht="16" customHeight="1">
      <c r="A1" s="1017" t="s">
        <v>0</v>
      </c>
      <c r="B1" s="1017"/>
      <c r="C1" s="1017"/>
      <c r="D1" s="1017"/>
      <c r="E1" s="612"/>
      <c r="F1" s="612"/>
      <c r="G1" s="950"/>
    </row>
    <row r="2" spans="1:7" ht="16" customHeight="1" thickBot="1">
      <c r="A2" s="1014" t="s">
        <v>1</v>
      </c>
      <c r="B2" s="1014"/>
      <c r="C2" s="1014"/>
      <c r="D2" s="335"/>
      <c r="E2" s="335"/>
      <c r="F2" s="335"/>
      <c r="G2" s="951" t="s">
        <v>675</v>
      </c>
    </row>
    <row r="3" spans="1:7" ht="23.5" thickBot="1">
      <c r="A3" s="336" t="s">
        <v>2</v>
      </c>
      <c r="B3" s="337" t="s">
        <v>251</v>
      </c>
      <c r="C3" s="338" t="s">
        <v>3</v>
      </c>
      <c r="D3" s="339" t="s">
        <v>1462</v>
      </c>
      <c r="E3" s="535" t="s">
        <v>708</v>
      </c>
      <c r="F3" s="535" t="s">
        <v>709</v>
      </c>
      <c r="G3" s="952" t="s">
        <v>1393</v>
      </c>
    </row>
    <row r="4" spans="1:7" s="343" customFormat="1" ht="12" customHeight="1" thickBot="1">
      <c r="A4" s="340">
        <v>1</v>
      </c>
      <c r="B4" s="340">
        <v>2</v>
      </c>
      <c r="C4" s="341">
        <v>2</v>
      </c>
      <c r="D4" s="342">
        <v>3</v>
      </c>
      <c r="E4" s="342">
        <v>7</v>
      </c>
      <c r="F4" s="342">
        <v>7</v>
      </c>
      <c r="G4" s="953">
        <v>6</v>
      </c>
    </row>
    <row r="5" spans="1:7" s="348" customFormat="1" ht="12" customHeight="1" thickBot="1">
      <c r="A5" s="344" t="s">
        <v>4</v>
      </c>
      <c r="B5" s="345" t="s">
        <v>277</v>
      </c>
      <c r="C5" s="346" t="s">
        <v>5</v>
      </c>
      <c r="D5" s="347">
        <f>+D6+D7+D8+D9+D10+D11</f>
        <v>0</v>
      </c>
      <c r="E5" s="347">
        <f t="shared" ref="E5" si="0">+E6+E7+E8+E9+E10+E11</f>
        <v>11138097</v>
      </c>
      <c r="F5" s="347">
        <f t="shared" ref="F5" si="1">+F6+F7+F8+F9+F10+F11</f>
        <v>11138097</v>
      </c>
      <c r="G5" s="954">
        <f>F5/E5*100</f>
        <v>100</v>
      </c>
    </row>
    <row r="6" spans="1:7" s="348" customFormat="1" ht="12" customHeight="1">
      <c r="A6" s="349" t="s">
        <v>6</v>
      </c>
      <c r="B6" s="350" t="s">
        <v>278</v>
      </c>
      <c r="C6" s="351" t="s">
        <v>7</v>
      </c>
      <c r="D6" s="352"/>
      <c r="E6" s="352">
        <v>255852</v>
      </c>
      <c r="F6" s="352">
        <v>255852</v>
      </c>
      <c r="G6" s="955">
        <f t="shared" ref="G6:G66" si="2">F6/E6*100</f>
        <v>100</v>
      </c>
    </row>
    <row r="7" spans="1:7" s="348" customFormat="1" ht="12" customHeight="1">
      <c r="A7" s="353" t="s">
        <v>8</v>
      </c>
      <c r="B7" s="354" t="s">
        <v>279</v>
      </c>
      <c r="C7" s="355" t="s">
        <v>9</v>
      </c>
      <c r="D7" s="356"/>
      <c r="E7" s="356">
        <v>0</v>
      </c>
      <c r="F7" s="356">
        <v>0</v>
      </c>
      <c r="G7" s="956"/>
    </row>
    <row r="8" spans="1:7" s="348" customFormat="1" ht="12" customHeight="1">
      <c r="A8" s="353" t="s">
        <v>10</v>
      </c>
      <c r="B8" s="354" t="s">
        <v>280</v>
      </c>
      <c r="C8" s="355" t="s">
        <v>448</v>
      </c>
      <c r="D8" s="356"/>
      <c r="E8" s="356">
        <v>0</v>
      </c>
      <c r="F8" s="356">
        <v>0</v>
      </c>
      <c r="G8" s="956"/>
    </row>
    <row r="9" spans="1:7" s="348" customFormat="1" ht="12" customHeight="1">
      <c r="A9" s="353" t="s">
        <v>11</v>
      </c>
      <c r="B9" s="354" t="s">
        <v>281</v>
      </c>
      <c r="C9" s="355" t="s">
        <v>12</v>
      </c>
      <c r="D9" s="356"/>
      <c r="E9" s="356">
        <v>0</v>
      </c>
      <c r="F9" s="356">
        <v>0</v>
      </c>
      <c r="G9" s="956"/>
    </row>
    <row r="10" spans="1:7" s="348" customFormat="1" ht="12" customHeight="1">
      <c r="A10" s="353" t="s">
        <v>13</v>
      </c>
      <c r="B10" s="354" t="s">
        <v>282</v>
      </c>
      <c r="C10" s="355" t="s">
        <v>449</v>
      </c>
      <c r="D10" s="356"/>
      <c r="E10" s="356">
        <v>10882245</v>
      </c>
      <c r="F10" s="356">
        <v>10882245</v>
      </c>
      <c r="G10" s="956">
        <f t="shared" si="2"/>
        <v>100</v>
      </c>
    </row>
    <row r="11" spans="1:7" s="348" customFormat="1" ht="12" customHeight="1" thickBot="1">
      <c r="A11" s="357" t="s">
        <v>14</v>
      </c>
      <c r="B11" s="358" t="s">
        <v>283</v>
      </c>
      <c r="C11" s="359" t="s">
        <v>450</v>
      </c>
      <c r="D11" s="356"/>
      <c r="E11" s="356">
        <v>0</v>
      </c>
      <c r="F11" s="356">
        <v>0</v>
      </c>
      <c r="G11" s="956"/>
    </row>
    <row r="12" spans="1:7" s="348" customFormat="1" ht="12" customHeight="1" thickBot="1">
      <c r="A12" s="344" t="s">
        <v>15</v>
      </c>
      <c r="B12" s="345"/>
      <c r="C12" s="360" t="s">
        <v>16</v>
      </c>
      <c r="D12" s="347">
        <f>+D13+D14+D15+D16+D17</f>
        <v>0</v>
      </c>
      <c r="E12" s="347">
        <f t="shared" ref="E12" si="3">+E13+E14+E15+E16+E17</f>
        <v>17881999</v>
      </c>
      <c r="F12" s="347">
        <f t="shared" ref="F12" si="4">+F13+F14+F15+F16+F17</f>
        <v>17881999</v>
      </c>
      <c r="G12" s="954">
        <f t="shared" si="2"/>
        <v>100</v>
      </c>
    </row>
    <row r="13" spans="1:7" s="348" customFormat="1" ht="12" customHeight="1">
      <c r="A13" s="349" t="s">
        <v>17</v>
      </c>
      <c r="B13" s="350" t="s">
        <v>284</v>
      </c>
      <c r="C13" s="351" t="s">
        <v>18</v>
      </c>
      <c r="D13" s="352"/>
      <c r="E13" s="352">
        <v>0</v>
      </c>
      <c r="F13" s="352">
        <v>0</v>
      </c>
      <c r="G13" s="955"/>
    </row>
    <row r="14" spans="1:7" s="348" customFormat="1" ht="12" customHeight="1">
      <c r="A14" s="353" t="s">
        <v>19</v>
      </c>
      <c r="B14" s="354" t="s">
        <v>285</v>
      </c>
      <c r="C14" s="355" t="s">
        <v>20</v>
      </c>
      <c r="D14" s="356"/>
      <c r="E14" s="356">
        <v>0</v>
      </c>
      <c r="F14" s="356">
        <v>0</v>
      </c>
      <c r="G14" s="956"/>
    </row>
    <row r="15" spans="1:7" s="348" customFormat="1" ht="12" customHeight="1">
      <c r="A15" s="353" t="s">
        <v>21</v>
      </c>
      <c r="B15" s="354" t="s">
        <v>286</v>
      </c>
      <c r="C15" s="355" t="s">
        <v>22</v>
      </c>
      <c r="D15" s="356"/>
      <c r="E15" s="356">
        <v>0</v>
      </c>
      <c r="F15" s="356">
        <v>0</v>
      </c>
      <c r="G15" s="956"/>
    </row>
    <row r="16" spans="1:7" s="348" customFormat="1" ht="12" customHeight="1">
      <c r="A16" s="353" t="s">
        <v>23</v>
      </c>
      <c r="B16" s="354" t="s">
        <v>287</v>
      </c>
      <c r="C16" s="355" t="s">
        <v>24</v>
      </c>
      <c r="D16" s="356"/>
      <c r="E16" s="356">
        <v>0</v>
      </c>
      <c r="F16" s="356">
        <v>0</v>
      </c>
      <c r="G16" s="956"/>
    </row>
    <row r="17" spans="1:7" s="348" customFormat="1" ht="12" customHeight="1">
      <c r="A17" s="353" t="s">
        <v>25</v>
      </c>
      <c r="B17" s="354" t="s">
        <v>288</v>
      </c>
      <c r="C17" s="355" t="s">
        <v>26</v>
      </c>
      <c r="D17" s="356"/>
      <c r="E17" s="356">
        <v>17881999</v>
      </c>
      <c r="F17" s="356">
        <v>17881999</v>
      </c>
      <c r="G17" s="956">
        <f t="shared" si="2"/>
        <v>100</v>
      </c>
    </row>
    <row r="18" spans="1:7" s="348" customFormat="1" ht="12" customHeight="1" thickBot="1">
      <c r="A18" s="357" t="s">
        <v>1463</v>
      </c>
      <c r="B18" s="354" t="s">
        <v>288</v>
      </c>
      <c r="C18" s="361" t="s">
        <v>1464</v>
      </c>
      <c r="D18" s="362"/>
      <c r="E18" s="362">
        <v>0</v>
      </c>
      <c r="F18" s="362">
        <v>0</v>
      </c>
      <c r="G18" s="957"/>
    </row>
    <row r="19" spans="1:7" s="348" customFormat="1" ht="12" customHeight="1" thickBot="1">
      <c r="A19" s="344" t="s">
        <v>27</v>
      </c>
      <c r="B19" s="345" t="s">
        <v>289</v>
      </c>
      <c r="C19" s="346" t="s">
        <v>28</v>
      </c>
      <c r="D19" s="347">
        <f>+D20+D21+D22+D23+D24</f>
        <v>0</v>
      </c>
      <c r="E19" s="347">
        <v>0</v>
      </c>
      <c r="F19" s="347">
        <v>0</v>
      </c>
      <c r="G19" s="954"/>
    </row>
    <row r="20" spans="1:7" s="348" customFormat="1" ht="12" customHeight="1">
      <c r="A20" s="349" t="s">
        <v>29</v>
      </c>
      <c r="B20" s="350" t="s">
        <v>290</v>
      </c>
      <c r="C20" s="351" t="s">
        <v>30</v>
      </c>
      <c r="D20" s="352"/>
      <c r="E20" s="352">
        <v>0</v>
      </c>
      <c r="F20" s="352">
        <v>0</v>
      </c>
      <c r="G20" s="955"/>
    </row>
    <row r="21" spans="1:7" s="348" customFormat="1" ht="12" customHeight="1">
      <c r="A21" s="353" t="s">
        <v>31</v>
      </c>
      <c r="B21" s="354" t="s">
        <v>291</v>
      </c>
      <c r="C21" s="355" t="s">
        <v>32</v>
      </c>
      <c r="D21" s="356"/>
      <c r="E21" s="356">
        <v>0</v>
      </c>
      <c r="F21" s="356">
        <v>0</v>
      </c>
      <c r="G21" s="956"/>
    </row>
    <row r="22" spans="1:7" s="348" customFormat="1" ht="12" customHeight="1">
      <c r="A22" s="353" t="s">
        <v>33</v>
      </c>
      <c r="B22" s="354" t="s">
        <v>292</v>
      </c>
      <c r="C22" s="355" t="s">
        <v>34</v>
      </c>
      <c r="D22" s="356"/>
      <c r="E22" s="356">
        <v>0</v>
      </c>
      <c r="F22" s="356">
        <v>0</v>
      </c>
      <c r="G22" s="956"/>
    </row>
    <row r="23" spans="1:7" s="348" customFormat="1" ht="12" customHeight="1">
      <c r="A23" s="353" t="s">
        <v>35</v>
      </c>
      <c r="B23" s="354" t="s">
        <v>293</v>
      </c>
      <c r="C23" s="355" t="s">
        <v>36</v>
      </c>
      <c r="D23" s="356"/>
      <c r="E23" s="356">
        <v>0</v>
      </c>
      <c r="F23" s="356">
        <v>0</v>
      </c>
      <c r="G23" s="956"/>
    </row>
    <row r="24" spans="1:7" s="348" customFormat="1" ht="12" customHeight="1">
      <c r="A24" s="353" t="s">
        <v>37</v>
      </c>
      <c r="B24" s="354" t="s">
        <v>294</v>
      </c>
      <c r="C24" s="355" t="s">
        <v>38</v>
      </c>
      <c r="D24" s="356"/>
      <c r="E24" s="356">
        <v>0</v>
      </c>
      <c r="F24" s="356">
        <v>0</v>
      </c>
      <c r="G24" s="956"/>
    </row>
    <row r="25" spans="1:7" s="365" customFormat="1" ht="12" customHeight="1" thickBot="1">
      <c r="A25" s="353" t="s">
        <v>1465</v>
      </c>
      <c r="B25" s="354" t="s">
        <v>294</v>
      </c>
      <c r="C25" s="363" t="s">
        <v>1466</v>
      </c>
      <c r="D25" s="364"/>
      <c r="E25" s="364">
        <v>0</v>
      </c>
      <c r="F25" s="364">
        <v>0</v>
      </c>
      <c r="G25" s="958"/>
    </row>
    <row r="26" spans="1:7" s="348" customFormat="1" ht="12" customHeight="1" thickBot="1">
      <c r="A26" s="344" t="s">
        <v>39</v>
      </c>
      <c r="B26" s="345" t="s">
        <v>295</v>
      </c>
      <c r="C26" s="346" t="s">
        <v>40</v>
      </c>
      <c r="D26" s="366">
        <f>SUM(D27:D33)</f>
        <v>71722000</v>
      </c>
      <c r="E26" s="366">
        <f t="shared" ref="E26" si="5">SUM(E27:E33)</f>
        <v>72404207</v>
      </c>
      <c r="F26" s="366">
        <f t="shared" ref="F26" si="6">SUM(F27:F33)</f>
        <v>0</v>
      </c>
      <c r="G26" s="959">
        <f t="shared" si="2"/>
        <v>0</v>
      </c>
    </row>
    <row r="27" spans="1:7" s="348" customFormat="1" ht="12" customHeight="1">
      <c r="A27" s="349" t="s">
        <v>349</v>
      </c>
      <c r="B27" s="350" t="s">
        <v>296</v>
      </c>
      <c r="C27" s="351" t="s">
        <v>454</v>
      </c>
      <c r="D27" s="367"/>
      <c r="E27" s="367">
        <v>0</v>
      </c>
      <c r="F27" s="367">
        <v>0</v>
      </c>
      <c r="G27" s="960"/>
    </row>
    <row r="28" spans="1:7" s="348" customFormat="1" ht="12" customHeight="1">
      <c r="A28" s="349" t="s">
        <v>350</v>
      </c>
      <c r="B28" s="350" t="s">
        <v>495</v>
      </c>
      <c r="C28" s="351" t="s">
        <v>494</v>
      </c>
      <c r="D28" s="367"/>
      <c r="E28" s="367">
        <v>0</v>
      </c>
      <c r="F28" s="367">
        <v>0</v>
      </c>
      <c r="G28" s="960"/>
    </row>
    <row r="29" spans="1:7" s="348" customFormat="1" ht="12" customHeight="1">
      <c r="A29" s="349" t="s">
        <v>351</v>
      </c>
      <c r="B29" s="354" t="s">
        <v>451</v>
      </c>
      <c r="C29" s="355" t="s">
        <v>455</v>
      </c>
      <c r="D29" s="367">
        <v>71722000</v>
      </c>
      <c r="E29" s="367">
        <v>72404207</v>
      </c>
      <c r="F29" s="367">
        <v>0</v>
      </c>
      <c r="G29" s="960">
        <f t="shared" si="2"/>
        <v>0</v>
      </c>
    </row>
    <row r="30" spans="1:7" s="348" customFormat="1" ht="12" customHeight="1">
      <c r="A30" s="349" t="s">
        <v>352</v>
      </c>
      <c r="B30" s="354" t="s">
        <v>452</v>
      </c>
      <c r="C30" s="355" t="s">
        <v>456</v>
      </c>
      <c r="D30" s="356"/>
      <c r="E30" s="356">
        <v>0</v>
      </c>
      <c r="F30" s="356">
        <v>0</v>
      </c>
      <c r="G30" s="956"/>
    </row>
    <row r="31" spans="1:7" s="348" customFormat="1" ht="12" customHeight="1">
      <c r="A31" s="349" t="s">
        <v>353</v>
      </c>
      <c r="B31" s="354" t="s">
        <v>297</v>
      </c>
      <c r="C31" s="355" t="s">
        <v>457</v>
      </c>
      <c r="D31" s="356"/>
      <c r="E31" s="356">
        <v>0</v>
      </c>
      <c r="F31" s="356">
        <v>0</v>
      </c>
      <c r="G31" s="956"/>
    </row>
    <row r="32" spans="1:7" s="348" customFormat="1" ht="12" customHeight="1">
      <c r="A32" s="349" t="s">
        <v>354</v>
      </c>
      <c r="B32" s="358" t="s">
        <v>298</v>
      </c>
      <c r="C32" s="359" t="s">
        <v>458</v>
      </c>
      <c r="D32" s="356"/>
      <c r="E32" s="356">
        <v>0</v>
      </c>
      <c r="F32" s="356">
        <v>0</v>
      </c>
      <c r="G32" s="956"/>
    </row>
    <row r="33" spans="1:7" s="348" customFormat="1" ht="12" customHeight="1" thickBot="1">
      <c r="A33" s="349" t="s">
        <v>496</v>
      </c>
      <c r="B33" s="358" t="s">
        <v>299</v>
      </c>
      <c r="C33" s="359" t="s">
        <v>453</v>
      </c>
      <c r="D33" s="362"/>
      <c r="E33" s="362">
        <v>0</v>
      </c>
      <c r="F33" s="362">
        <v>0</v>
      </c>
      <c r="G33" s="957"/>
    </row>
    <row r="34" spans="1:7" s="348" customFormat="1" ht="12" customHeight="1" thickBot="1">
      <c r="A34" s="344" t="s">
        <v>41</v>
      </c>
      <c r="B34" s="345" t="s">
        <v>300</v>
      </c>
      <c r="C34" s="346" t="s">
        <v>42</v>
      </c>
      <c r="D34" s="347">
        <f>SUM(D35:D45)</f>
        <v>0</v>
      </c>
      <c r="E34" s="347">
        <v>0</v>
      </c>
      <c r="F34" s="347">
        <v>0</v>
      </c>
      <c r="G34" s="954"/>
    </row>
    <row r="35" spans="1:7" s="348" customFormat="1" ht="12" customHeight="1">
      <c r="A35" s="349" t="s">
        <v>43</v>
      </c>
      <c r="B35" s="350" t="s">
        <v>301</v>
      </c>
      <c r="C35" s="351" t="s">
        <v>44</v>
      </c>
      <c r="D35" s="352"/>
      <c r="E35" s="352">
        <v>0</v>
      </c>
      <c r="F35" s="352">
        <v>0</v>
      </c>
      <c r="G35" s="955"/>
    </row>
    <row r="36" spans="1:7" s="348" customFormat="1" ht="12" customHeight="1">
      <c r="A36" s="353" t="s">
        <v>45</v>
      </c>
      <c r="B36" s="354" t="s">
        <v>302</v>
      </c>
      <c r="C36" s="355" t="s">
        <v>46</v>
      </c>
      <c r="D36" s="356"/>
      <c r="E36" s="356">
        <v>0</v>
      </c>
      <c r="F36" s="356">
        <v>0</v>
      </c>
      <c r="G36" s="956"/>
    </row>
    <row r="37" spans="1:7" s="348" customFormat="1" ht="12" customHeight="1">
      <c r="A37" s="353" t="s">
        <v>47</v>
      </c>
      <c r="B37" s="354" t="s">
        <v>303</v>
      </c>
      <c r="C37" s="355" t="s">
        <v>48</v>
      </c>
      <c r="D37" s="356"/>
      <c r="E37" s="356">
        <v>0</v>
      </c>
      <c r="F37" s="356">
        <v>0</v>
      </c>
      <c r="G37" s="956"/>
    </row>
    <row r="38" spans="1:7" s="348" customFormat="1" ht="12" customHeight="1">
      <c r="A38" s="353" t="s">
        <v>49</v>
      </c>
      <c r="B38" s="354" t="s">
        <v>304</v>
      </c>
      <c r="C38" s="355" t="s">
        <v>50</v>
      </c>
      <c r="D38" s="356"/>
      <c r="E38" s="356">
        <v>0</v>
      </c>
      <c r="F38" s="356">
        <v>0</v>
      </c>
      <c r="G38" s="956"/>
    </row>
    <row r="39" spans="1:7" s="348" customFormat="1" ht="12" customHeight="1">
      <c r="A39" s="353" t="s">
        <v>51</v>
      </c>
      <c r="B39" s="354" t="s">
        <v>305</v>
      </c>
      <c r="C39" s="355" t="s">
        <v>52</v>
      </c>
      <c r="D39" s="356"/>
      <c r="E39" s="356">
        <v>0</v>
      </c>
      <c r="F39" s="356">
        <v>0</v>
      </c>
      <c r="G39" s="956"/>
    </row>
    <row r="40" spans="1:7" s="348" customFormat="1" ht="12" customHeight="1">
      <c r="A40" s="353" t="s">
        <v>53</v>
      </c>
      <c r="B40" s="354" t="s">
        <v>306</v>
      </c>
      <c r="C40" s="355" t="s">
        <v>54</v>
      </c>
      <c r="D40" s="356"/>
      <c r="E40" s="356">
        <v>0</v>
      </c>
      <c r="F40" s="356">
        <v>0</v>
      </c>
      <c r="G40" s="956"/>
    </row>
    <row r="41" spans="1:7" s="348" customFormat="1" ht="12" customHeight="1">
      <c r="A41" s="353" t="s">
        <v>55</v>
      </c>
      <c r="B41" s="354" t="s">
        <v>307</v>
      </c>
      <c r="C41" s="355" t="s">
        <v>56</v>
      </c>
      <c r="D41" s="356"/>
      <c r="E41" s="356">
        <v>0</v>
      </c>
      <c r="F41" s="356">
        <v>0</v>
      </c>
      <c r="G41" s="956"/>
    </row>
    <row r="42" spans="1:7" s="348" customFormat="1" ht="12" customHeight="1">
      <c r="A42" s="353" t="s">
        <v>57</v>
      </c>
      <c r="B42" s="354" t="s">
        <v>308</v>
      </c>
      <c r="C42" s="355" t="s">
        <v>58</v>
      </c>
      <c r="D42" s="356"/>
      <c r="E42" s="356">
        <v>0</v>
      </c>
      <c r="F42" s="356">
        <v>0</v>
      </c>
      <c r="G42" s="956"/>
    </row>
    <row r="43" spans="1:7" s="348" customFormat="1" ht="12" customHeight="1">
      <c r="A43" s="353" t="s">
        <v>59</v>
      </c>
      <c r="B43" s="354" t="s">
        <v>309</v>
      </c>
      <c r="C43" s="355" t="s">
        <v>60</v>
      </c>
      <c r="D43" s="371"/>
      <c r="E43" s="371">
        <v>0</v>
      </c>
      <c r="F43" s="371">
        <v>0</v>
      </c>
      <c r="G43" s="961"/>
    </row>
    <row r="44" spans="1:7" s="348" customFormat="1" ht="12" customHeight="1">
      <c r="A44" s="357" t="s">
        <v>61</v>
      </c>
      <c r="B44" s="354" t="s">
        <v>310</v>
      </c>
      <c r="C44" s="368" t="s">
        <v>1467</v>
      </c>
      <c r="D44" s="369"/>
      <c r="E44" s="369">
        <v>0</v>
      </c>
      <c r="F44" s="369">
        <v>0</v>
      </c>
      <c r="G44" s="962"/>
    </row>
    <row r="45" spans="1:7" s="348" customFormat="1" ht="12" customHeight="1" thickBot="1">
      <c r="A45" s="357" t="s">
        <v>1468</v>
      </c>
      <c r="B45" s="354" t="s">
        <v>1469</v>
      </c>
      <c r="C45" s="359" t="s">
        <v>62</v>
      </c>
      <c r="D45" s="369"/>
      <c r="E45" s="369">
        <v>0</v>
      </c>
      <c r="F45" s="369">
        <v>0</v>
      </c>
      <c r="G45" s="962"/>
    </row>
    <row r="46" spans="1:7" s="348" customFormat="1" ht="12" customHeight="1" thickBot="1">
      <c r="A46" s="344" t="s">
        <v>63</v>
      </c>
      <c r="B46" s="345" t="s">
        <v>311</v>
      </c>
      <c r="C46" s="346" t="s">
        <v>64</v>
      </c>
      <c r="D46" s="347">
        <f>SUM(D47:D51)</f>
        <v>0</v>
      </c>
      <c r="E46" s="347">
        <v>0</v>
      </c>
      <c r="F46" s="347">
        <v>0</v>
      </c>
      <c r="G46" s="954"/>
    </row>
    <row r="47" spans="1:7" s="348" customFormat="1" ht="12" customHeight="1">
      <c r="A47" s="349" t="s">
        <v>65</v>
      </c>
      <c r="B47" s="350" t="s">
        <v>312</v>
      </c>
      <c r="C47" s="351" t="s">
        <v>66</v>
      </c>
      <c r="D47" s="370"/>
      <c r="E47" s="370">
        <v>0</v>
      </c>
      <c r="F47" s="370">
        <v>0</v>
      </c>
      <c r="G47" s="963"/>
    </row>
    <row r="48" spans="1:7" s="348" customFormat="1" ht="12" customHeight="1">
      <c r="A48" s="353" t="s">
        <v>67</v>
      </c>
      <c r="B48" s="354" t="s">
        <v>313</v>
      </c>
      <c r="C48" s="355" t="s">
        <v>68</v>
      </c>
      <c r="D48" s="371"/>
      <c r="E48" s="371">
        <v>0</v>
      </c>
      <c r="F48" s="371">
        <v>0</v>
      </c>
      <c r="G48" s="961"/>
    </row>
    <row r="49" spans="1:7" s="348" customFormat="1" ht="12" customHeight="1">
      <c r="A49" s="353" t="s">
        <v>69</v>
      </c>
      <c r="B49" s="354" t="s">
        <v>314</v>
      </c>
      <c r="C49" s="355" t="s">
        <v>70</v>
      </c>
      <c r="D49" s="371"/>
      <c r="E49" s="371">
        <v>0</v>
      </c>
      <c r="F49" s="371">
        <v>0</v>
      </c>
      <c r="G49" s="961"/>
    </row>
    <row r="50" spans="1:7" s="348" customFormat="1" ht="12" customHeight="1">
      <c r="A50" s="353" t="s">
        <v>71</v>
      </c>
      <c r="B50" s="354" t="s">
        <v>315</v>
      </c>
      <c r="C50" s="355" t="s">
        <v>72</v>
      </c>
      <c r="D50" s="371"/>
      <c r="E50" s="371">
        <v>0</v>
      </c>
      <c r="F50" s="371">
        <v>0</v>
      </c>
      <c r="G50" s="961"/>
    </row>
    <row r="51" spans="1:7" s="348" customFormat="1" ht="12" customHeight="1" thickBot="1">
      <c r="A51" s="357" t="s">
        <v>73</v>
      </c>
      <c r="B51" s="354" t="s">
        <v>316</v>
      </c>
      <c r="C51" s="359" t="s">
        <v>74</v>
      </c>
      <c r="D51" s="369"/>
      <c r="E51" s="369">
        <v>0</v>
      </c>
      <c r="F51" s="369">
        <v>0</v>
      </c>
      <c r="G51" s="962"/>
    </row>
    <row r="52" spans="1:7" s="348" customFormat="1" ht="12" customHeight="1" thickBot="1">
      <c r="A52" s="344" t="s">
        <v>75</v>
      </c>
      <c r="B52" s="345" t="s">
        <v>317</v>
      </c>
      <c r="C52" s="346" t="s">
        <v>76</v>
      </c>
      <c r="D52" s="347">
        <f>SUM(D53:D53)</f>
        <v>0</v>
      </c>
      <c r="E52" s="347">
        <v>0</v>
      </c>
      <c r="F52" s="347">
        <v>0</v>
      </c>
      <c r="G52" s="954"/>
    </row>
    <row r="53" spans="1:7" s="348" customFormat="1" ht="12" customHeight="1">
      <c r="A53" s="349" t="s">
        <v>463</v>
      </c>
      <c r="B53" s="350" t="s">
        <v>318</v>
      </c>
      <c r="C53" s="351" t="s">
        <v>460</v>
      </c>
      <c r="D53" s="352"/>
      <c r="E53" s="352">
        <v>0</v>
      </c>
      <c r="F53" s="352">
        <v>0</v>
      </c>
      <c r="G53" s="955"/>
    </row>
    <row r="54" spans="1:7" s="348" customFormat="1" ht="12" customHeight="1">
      <c r="A54" s="349" t="s">
        <v>464</v>
      </c>
      <c r="B54" s="354" t="s">
        <v>319</v>
      </c>
      <c r="C54" s="355" t="s">
        <v>461</v>
      </c>
      <c r="D54" s="352"/>
      <c r="E54" s="352">
        <v>0</v>
      </c>
      <c r="F54" s="352">
        <v>0</v>
      </c>
      <c r="G54" s="955"/>
    </row>
    <row r="55" spans="1:7" s="348" customFormat="1" ht="13.5" customHeight="1">
      <c r="A55" s="349" t="s">
        <v>465</v>
      </c>
      <c r="B55" s="354" t="s">
        <v>320</v>
      </c>
      <c r="C55" s="355" t="s">
        <v>489</v>
      </c>
      <c r="D55" s="352"/>
      <c r="E55" s="352">
        <v>0</v>
      </c>
      <c r="F55" s="352">
        <v>0</v>
      </c>
      <c r="G55" s="955"/>
    </row>
    <row r="56" spans="1:7" s="348" customFormat="1" ht="12" customHeight="1">
      <c r="A56" s="357" t="s">
        <v>466</v>
      </c>
      <c r="B56" s="358" t="s">
        <v>462</v>
      </c>
      <c r="C56" s="359" t="s">
        <v>468</v>
      </c>
      <c r="D56" s="362"/>
      <c r="E56" s="362">
        <v>0</v>
      </c>
      <c r="F56" s="362">
        <v>0</v>
      </c>
      <c r="G56" s="957"/>
    </row>
    <row r="57" spans="1:7" s="348" customFormat="1" ht="12" customHeight="1">
      <c r="A57" s="357" t="s">
        <v>467</v>
      </c>
      <c r="B57" s="358" t="s">
        <v>459</v>
      </c>
      <c r="C57" s="359" t="s">
        <v>469</v>
      </c>
      <c r="D57" s="362"/>
      <c r="E57" s="362">
        <v>0</v>
      </c>
      <c r="F57" s="362">
        <v>0</v>
      </c>
      <c r="G57" s="957"/>
    </row>
    <row r="58" spans="1:7" s="348" customFormat="1" ht="12" customHeight="1" thickBot="1">
      <c r="A58" s="357" t="s">
        <v>1470</v>
      </c>
      <c r="B58" s="358" t="s">
        <v>459</v>
      </c>
      <c r="C58" s="361" t="s">
        <v>1471</v>
      </c>
      <c r="D58" s="362"/>
      <c r="E58" s="362">
        <v>0</v>
      </c>
      <c r="F58" s="362">
        <v>0</v>
      </c>
      <c r="G58" s="957"/>
    </row>
    <row r="59" spans="1:7" s="348" customFormat="1" ht="12" customHeight="1" thickBot="1">
      <c r="A59" s="344" t="s">
        <v>81</v>
      </c>
      <c r="B59" s="345" t="s">
        <v>321</v>
      </c>
      <c r="C59" s="360" t="s">
        <v>82</v>
      </c>
      <c r="D59" s="347">
        <f>SUM(D60:D60)</f>
        <v>0</v>
      </c>
      <c r="E59" s="347">
        <v>0</v>
      </c>
      <c r="F59" s="347">
        <v>0</v>
      </c>
      <c r="G59" s="954"/>
    </row>
    <row r="60" spans="1:7" s="348" customFormat="1" ht="12" customHeight="1">
      <c r="A60" s="349" t="s">
        <v>475</v>
      </c>
      <c r="B60" s="350" t="s">
        <v>322</v>
      </c>
      <c r="C60" s="351" t="s">
        <v>470</v>
      </c>
      <c r="D60" s="371"/>
      <c r="E60" s="371">
        <v>0</v>
      </c>
      <c r="F60" s="371">
        <v>0</v>
      </c>
      <c r="G60" s="961"/>
    </row>
    <row r="61" spans="1:7" s="348" customFormat="1" ht="12" customHeight="1">
      <c r="A61" s="349" t="s">
        <v>476</v>
      </c>
      <c r="B61" s="350" t="s">
        <v>323</v>
      </c>
      <c r="C61" s="355" t="s">
        <v>471</v>
      </c>
      <c r="D61" s="371"/>
      <c r="E61" s="371">
        <v>0</v>
      </c>
      <c r="F61" s="371">
        <v>0</v>
      </c>
      <c r="G61" s="961"/>
    </row>
    <row r="62" spans="1:7" s="348" customFormat="1" ht="11.25" customHeight="1">
      <c r="A62" s="349" t="s">
        <v>477</v>
      </c>
      <c r="B62" s="350" t="s">
        <v>324</v>
      </c>
      <c r="C62" s="355" t="s">
        <v>490</v>
      </c>
      <c r="D62" s="371"/>
      <c r="E62" s="371">
        <v>0</v>
      </c>
      <c r="F62" s="371">
        <v>0</v>
      </c>
      <c r="G62" s="961"/>
    </row>
    <row r="63" spans="1:7" s="348" customFormat="1" ht="12" customHeight="1">
      <c r="A63" s="349" t="s">
        <v>478</v>
      </c>
      <c r="B63" s="372" t="s">
        <v>473</v>
      </c>
      <c r="C63" s="359" t="s">
        <v>472</v>
      </c>
      <c r="D63" s="371"/>
      <c r="E63" s="371">
        <v>0</v>
      </c>
      <c r="F63" s="371">
        <v>0</v>
      </c>
      <c r="G63" s="961"/>
    </row>
    <row r="64" spans="1:7" s="348" customFormat="1" ht="12" customHeight="1">
      <c r="A64" s="349" t="s">
        <v>479</v>
      </c>
      <c r="B64" s="358" t="s">
        <v>480</v>
      </c>
      <c r="C64" s="359" t="s">
        <v>474</v>
      </c>
      <c r="D64" s="371"/>
      <c r="E64" s="371">
        <v>0</v>
      </c>
      <c r="F64" s="371">
        <v>0</v>
      </c>
      <c r="G64" s="961"/>
    </row>
    <row r="65" spans="1:7" s="348" customFormat="1" ht="12" customHeight="1" thickBot="1">
      <c r="A65" s="349" t="s">
        <v>1472</v>
      </c>
      <c r="B65" s="358" t="s">
        <v>480</v>
      </c>
      <c r="C65" s="361" t="s">
        <v>1473</v>
      </c>
      <c r="D65" s="371"/>
      <c r="E65" s="371">
        <v>0</v>
      </c>
      <c r="F65" s="371">
        <v>0</v>
      </c>
      <c r="G65" s="961"/>
    </row>
    <row r="66" spans="1:7" s="348" customFormat="1" ht="12" customHeight="1" thickBot="1">
      <c r="A66" s="344" t="s">
        <v>83</v>
      </c>
      <c r="B66" s="345"/>
      <c r="C66" s="346" t="s">
        <v>84</v>
      </c>
      <c r="D66" s="366">
        <f>+D5+D12+D19+D26+D34+D46+D52+D59</f>
        <v>71722000</v>
      </c>
      <c r="E66" s="366">
        <f t="shared" ref="E66" si="7">+E5+E12+E19+E26+E34+E46+E52+E59</f>
        <v>101424303</v>
      </c>
      <c r="F66" s="366">
        <f t="shared" ref="F66" si="8">+F5+F12+F19+F26+F34+F46+F52+F59</f>
        <v>29020096</v>
      </c>
      <c r="G66" s="959">
        <f t="shared" si="2"/>
        <v>28.61256635897217</v>
      </c>
    </row>
    <row r="67" spans="1:7" s="348" customFormat="1" ht="12" customHeight="1" thickBot="1">
      <c r="A67" s="373" t="s">
        <v>85</v>
      </c>
      <c r="B67" s="345" t="s">
        <v>326</v>
      </c>
      <c r="C67" s="360" t="s">
        <v>86</v>
      </c>
      <c r="D67" s="347">
        <f>SUM(D68:D70)</f>
        <v>0</v>
      </c>
      <c r="E67" s="347">
        <f t="shared" ref="E67" si="9">SUM(E68:E70)</f>
        <v>0</v>
      </c>
      <c r="F67" s="347">
        <f t="shared" ref="F67" si="10">SUM(F68:F70)</f>
        <v>0</v>
      </c>
      <c r="G67" s="954"/>
    </row>
    <row r="68" spans="1:7" s="348" customFormat="1" ht="12" customHeight="1">
      <c r="A68" s="349" t="s">
        <v>87</v>
      </c>
      <c r="B68" s="350" t="s">
        <v>327</v>
      </c>
      <c r="C68" s="351" t="s">
        <v>88</v>
      </c>
      <c r="D68" s="371"/>
      <c r="E68" s="371">
        <v>0</v>
      </c>
      <c r="F68" s="371">
        <v>0</v>
      </c>
      <c r="G68" s="961"/>
    </row>
    <row r="69" spans="1:7" s="348" customFormat="1" ht="12" customHeight="1">
      <c r="A69" s="353" t="s">
        <v>89</v>
      </c>
      <c r="B69" s="350" t="s">
        <v>328</v>
      </c>
      <c r="C69" s="355" t="s">
        <v>90</v>
      </c>
      <c r="D69" s="371"/>
      <c r="E69" s="371">
        <v>0</v>
      </c>
      <c r="F69" s="371">
        <v>0</v>
      </c>
      <c r="G69" s="961"/>
    </row>
    <row r="70" spans="1:7" s="348" customFormat="1" ht="12" customHeight="1" thickBot="1">
      <c r="A70" s="357" t="s">
        <v>91</v>
      </c>
      <c r="B70" s="350" t="s">
        <v>329</v>
      </c>
      <c r="C70" s="374" t="s">
        <v>92</v>
      </c>
      <c r="D70" s="371"/>
      <c r="E70" s="371">
        <v>0</v>
      </c>
      <c r="F70" s="371">
        <v>0</v>
      </c>
      <c r="G70" s="961"/>
    </row>
    <row r="71" spans="1:7" s="348" customFormat="1" ht="12" customHeight="1" thickBot="1">
      <c r="A71" s="373" t="s">
        <v>93</v>
      </c>
      <c r="B71" s="345" t="s">
        <v>330</v>
      </c>
      <c r="C71" s="360" t="s">
        <v>94</v>
      </c>
      <c r="D71" s="347">
        <f>SUM(D72:D75)</f>
        <v>0</v>
      </c>
      <c r="E71" s="347">
        <v>0</v>
      </c>
      <c r="F71" s="347">
        <v>0</v>
      </c>
      <c r="G71" s="954"/>
    </row>
    <row r="72" spans="1:7" s="348" customFormat="1" ht="12" customHeight="1">
      <c r="A72" s="349" t="s">
        <v>95</v>
      </c>
      <c r="B72" s="350" t="s">
        <v>331</v>
      </c>
      <c r="C72" s="351" t="s">
        <v>96</v>
      </c>
      <c r="D72" s="371"/>
      <c r="E72" s="371">
        <v>0</v>
      </c>
      <c r="F72" s="371">
        <v>0</v>
      </c>
      <c r="G72" s="961"/>
    </row>
    <row r="73" spans="1:7" s="348" customFormat="1" ht="12" customHeight="1">
      <c r="A73" s="353" t="s">
        <v>97</v>
      </c>
      <c r="B73" s="350" t="s">
        <v>332</v>
      </c>
      <c r="C73" s="355" t="s">
        <v>98</v>
      </c>
      <c r="D73" s="371"/>
      <c r="E73" s="371">
        <v>0</v>
      </c>
      <c r="F73" s="371">
        <v>0</v>
      </c>
      <c r="G73" s="961"/>
    </row>
    <row r="74" spans="1:7" s="348" customFormat="1" ht="12" customHeight="1">
      <c r="A74" s="353" t="s">
        <v>99</v>
      </c>
      <c r="B74" s="350" t="s">
        <v>333</v>
      </c>
      <c r="C74" s="355" t="s">
        <v>100</v>
      </c>
      <c r="D74" s="371"/>
      <c r="E74" s="371">
        <v>0</v>
      </c>
      <c r="F74" s="371">
        <v>0</v>
      </c>
      <c r="G74" s="961"/>
    </row>
    <row r="75" spans="1:7" s="348" customFormat="1" ht="12" customHeight="1" thickBot="1">
      <c r="A75" s="357" t="s">
        <v>101</v>
      </c>
      <c r="B75" s="350" t="s">
        <v>334</v>
      </c>
      <c r="C75" s="359" t="s">
        <v>102</v>
      </c>
      <c r="D75" s="371"/>
      <c r="E75" s="371">
        <v>0</v>
      </c>
      <c r="F75" s="371">
        <v>0</v>
      </c>
      <c r="G75" s="961"/>
    </row>
    <row r="76" spans="1:7" s="348" customFormat="1" ht="12" customHeight="1" thickBot="1">
      <c r="A76" s="373" t="s">
        <v>103</v>
      </c>
      <c r="B76" s="345" t="s">
        <v>335</v>
      </c>
      <c r="C76" s="360" t="s">
        <v>104</v>
      </c>
      <c r="D76" s="347">
        <f>SUM(D77:D78)</f>
        <v>0</v>
      </c>
      <c r="E76" s="347">
        <v>0</v>
      </c>
      <c r="F76" s="347">
        <v>0</v>
      </c>
      <c r="G76" s="954"/>
    </row>
    <row r="77" spans="1:7" s="348" customFormat="1" ht="12" customHeight="1">
      <c r="A77" s="349" t="s">
        <v>105</v>
      </c>
      <c r="B77" s="350" t="s">
        <v>336</v>
      </c>
      <c r="C77" s="351" t="s">
        <v>106</v>
      </c>
      <c r="D77" s="371"/>
      <c r="E77" s="371">
        <v>0</v>
      </c>
      <c r="F77" s="371">
        <v>0</v>
      </c>
      <c r="G77" s="961"/>
    </row>
    <row r="78" spans="1:7" s="348" customFormat="1" ht="12" customHeight="1" thickBot="1">
      <c r="A78" s="357" t="s">
        <v>107</v>
      </c>
      <c r="B78" s="350" t="s">
        <v>337</v>
      </c>
      <c r="C78" s="359" t="s">
        <v>108</v>
      </c>
      <c r="D78" s="371"/>
      <c r="E78" s="371">
        <v>0</v>
      </c>
      <c r="F78" s="371">
        <v>0</v>
      </c>
      <c r="G78" s="961"/>
    </row>
    <row r="79" spans="1:7" s="348" customFormat="1" ht="12" customHeight="1" thickBot="1">
      <c r="A79" s="373" t="s">
        <v>109</v>
      </c>
      <c r="B79" s="345"/>
      <c r="C79" s="360" t="s">
        <v>110</v>
      </c>
      <c r="D79" s="347">
        <f>SUM(D80:D82)</f>
        <v>0</v>
      </c>
      <c r="E79" s="347">
        <v>0</v>
      </c>
      <c r="F79" s="347">
        <v>0</v>
      </c>
      <c r="G79" s="954"/>
    </row>
    <row r="80" spans="1:7" s="348" customFormat="1" ht="12" customHeight="1">
      <c r="A80" s="349" t="s">
        <v>482</v>
      </c>
      <c r="B80" s="350" t="s">
        <v>338</v>
      </c>
      <c r="C80" s="351" t="s">
        <v>111</v>
      </c>
      <c r="D80" s="371"/>
      <c r="E80" s="371">
        <v>0</v>
      </c>
      <c r="F80" s="371">
        <v>0</v>
      </c>
      <c r="G80" s="961"/>
    </row>
    <row r="81" spans="1:7" s="348" customFormat="1" ht="12" customHeight="1">
      <c r="A81" s="353" t="s">
        <v>483</v>
      </c>
      <c r="B81" s="354" t="s">
        <v>339</v>
      </c>
      <c r="C81" s="355" t="s">
        <v>112</v>
      </c>
      <c r="D81" s="371"/>
      <c r="E81" s="371">
        <v>0</v>
      </c>
      <c r="F81" s="371">
        <v>0</v>
      </c>
      <c r="G81" s="961"/>
    </row>
    <row r="82" spans="1:7" s="348" customFormat="1" ht="12" customHeight="1" thickBot="1">
      <c r="A82" s="357" t="s">
        <v>484</v>
      </c>
      <c r="B82" s="358" t="s">
        <v>481</v>
      </c>
      <c r="C82" s="359" t="s">
        <v>645</v>
      </c>
      <c r="D82" s="371"/>
      <c r="E82" s="371">
        <v>0</v>
      </c>
      <c r="F82" s="371">
        <v>0</v>
      </c>
      <c r="G82" s="961"/>
    </row>
    <row r="83" spans="1:7" s="348" customFormat="1" ht="12" customHeight="1" thickBot="1">
      <c r="A83" s="373" t="s">
        <v>113</v>
      </c>
      <c r="B83" s="345" t="s">
        <v>340</v>
      </c>
      <c r="C83" s="360" t="s">
        <v>114</v>
      </c>
      <c r="D83" s="347">
        <f>SUM(D84:D87)</f>
        <v>0</v>
      </c>
      <c r="E83" s="347">
        <v>0</v>
      </c>
      <c r="F83" s="347">
        <v>0</v>
      </c>
      <c r="G83" s="954"/>
    </row>
    <row r="84" spans="1:7" s="348" customFormat="1" ht="12" customHeight="1">
      <c r="A84" s="375" t="s">
        <v>485</v>
      </c>
      <c r="B84" s="350" t="s">
        <v>341</v>
      </c>
      <c r="C84" s="351" t="s">
        <v>646</v>
      </c>
      <c r="D84" s="371"/>
      <c r="E84" s="371">
        <v>0</v>
      </c>
      <c r="F84" s="371">
        <v>0</v>
      </c>
      <c r="G84" s="961"/>
    </row>
    <row r="85" spans="1:7" s="348" customFormat="1" ht="12" customHeight="1">
      <c r="A85" s="376" t="s">
        <v>486</v>
      </c>
      <c r="B85" s="350" t="s">
        <v>342</v>
      </c>
      <c r="C85" s="355" t="s">
        <v>647</v>
      </c>
      <c r="D85" s="371"/>
      <c r="E85" s="371">
        <v>0</v>
      </c>
      <c r="F85" s="371">
        <v>0</v>
      </c>
      <c r="G85" s="961"/>
    </row>
    <row r="86" spans="1:7" s="348" customFormat="1" ht="12" customHeight="1">
      <c r="A86" s="376" t="s">
        <v>487</v>
      </c>
      <c r="B86" s="350" t="s">
        <v>343</v>
      </c>
      <c r="C86" s="355" t="s">
        <v>648</v>
      </c>
      <c r="D86" s="371"/>
      <c r="E86" s="371">
        <v>0</v>
      </c>
      <c r="F86" s="371">
        <v>0</v>
      </c>
      <c r="G86" s="961"/>
    </row>
    <row r="87" spans="1:7" s="348" customFormat="1" ht="12" customHeight="1" thickBot="1">
      <c r="A87" s="377" t="s">
        <v>488</v>
      </c>
      <c r="B87" s="350" t="s">
        <v>344</v>
      </c>
      <c r="C87" s="359" t="s">
        <v>649</v>
      </c>
      <c r="D87" s="371"/>
      <c r="E87" s="371">
        <v>0</v>
      </c>
      <c r="F87" s="371">
        <v>0</v>
      </c>
      <c r="G87" s="961"/>
    </row>
    <row r="88" spans="1:7" s="348" customFormat="1" ht="13.5" customHeight="1" thickBot="1">
      <c r="A88" s="373" t="s">
        <v>115</v>
      </c>
      <c r="B88" s="345" t="s">
        <v>345</v>
      </c>
      <c r="C88" s="360" t="s">
        <v>116</v>
      </c>
      <c r="D88" s="378"/>
      <c r="E88" s="378">
        <v>0</v>
      </c>
      <c r="F88" s="378">
        <v>0</v>
      </c>
      <c r="G88" s="964"/>
    </row>
    <row r="89" spans="1:7" s="348" customFormat="1" ht="13.5" customHeight="1" thickBot="1">
      <c r="A89" s="379" t="s">
        <v>175</v>
      </c>
      <c r="B89" s="345"/>
      <c r="C89" s="360" t="s">
        <v>671</v>
      </c>
      <c r="D89" s="378"/>
      <c r="E89" s="378">
        <v>0</v>
      </c>
      <c r="F89" s="378">
        <v>0</v>
      </c>
      <c r="G89" s="964"/>
    </row>
    <row r="90" spans="1:7" s="348" customFormat="1" ht="15.75" customHeight="1" thickBot="1">
      <c r="A90" s="379" t="s">
        <v>178</v>
      </c>
      <c r="B90" s="345" t="s">
        <v>325</v>
      </c>
      <c r="C90" s="380" t="s">
        <v>117</v>
      </c>
      <c r="D90" s="366">
        <f>+D67+D71+D76+D79+D83+D88</f>
        <v>0</v>
      </c>
      <c r="E90" s="366">
        <f t="shared" ref="E90" si="11">+E67+E71+E76+E79+E83+E88</f>
        <v>0</v>
      </c>
      <c r="F90" s="366">
        <f t="shared" ref="F90" si="12">+F67+F71+F76+F79+F83+F88</f>
        <v>0</v>
      </c>
      <c r="G90" s="959"/>
    </row>
    <row r="91" spans="1:7" s="348" customFormat="1" ht="16.5" customHeight="1" thickBot="1">
      <c r="A91" s="379" t="s">
        <v>181</v>
      </c>
      <c r="B91" s="381"/>
      <c r="C91" s="382" t="s">
        <v>118</v>
      </c>
      <c r="D91" s="366">
        <f>+D66+D90</f>
        <v>71722000</v>
      </c>
      <c r="E91" s="366">
        <f t="shared" ref="E91" si="13">+E66+E90</f>
        <v>101424303</v>
      </c>
      <c r="F91" s="366">
        <f t="shared" ref="F91" si="14">+F66+F90</f>
        <v>29020096</v>
      </c>
      <c r="G91" s="959">
        <f>F91/E91*100</f>
        <v>28.61256635897217</v>
      </c>
    </row>
    <row r="92" spans="1:7" s="348" customFormat="1" ht="15">
      <c r="A92" s="383"/>
      <c r="B92" s="384"/>
      <c r="C92" s="385"/>
      <c r="D92" s="386"/>
      <c r="E92" s="386"/>
      <c r="F92" s="386"/>
      <c r="G92" s="965"/>
    </row>
    <row r="93" spans="1:7" ht="16.5" customHeight="1">
      <c r="A93" s="1017" t="s">
        <v>119</v>
      </c>
      <c r="B93" s="1017"/>
      <c r="C93" s="1017"/>
      <c r="D93" s="1017"/>
      <c r="E93" s="612"/>
      <c r="F93" s="612"/>
      <c r="G93" s="950"/>
    </row>
    <row r="94" spans="1:7" ht="16.5" customHeight="1" thickBot="1">
      <c r="A94" s="1015" t="s">
        <v>120</v>
      </c>
      <c r="B94" s="1015"/>
      <c r="C94" s="1015"/>
      <c r="D94" s="335"/>
      <c r="E94" s="335"/>
      <c r="F94" s="335"/>
      <c r="G94" s="951" t="s">
        <v>675</v>
      </c>
    </row>
    <row r="95" spans="1:7" ht="23.5" thickBot="1">
      <c r="A95" s="336" t="s">
        <v>2</v>
      </c>
      <c r="B95" s="337" t="s">
        <v>251</v>
      </c>
      <c r="C95" s="338" t="s">
        <v>121</v>
      </c>
      <c r="D95" s="339" t="s">
        <v>1462</v>
      </c>
      <c r="E95" s="535" t="s">
        <v>708</v>
      </c>
      <c r="F95" s="535" t="s">
        <v>709</v>
      </c>
      <c r="G95" s="952" t="s">
        <v>1393</v>
      </c>
    </row>
    <row r="96" spans="1:7" s="343" customFormat="1" ht="12" customHeight="1" thickBot="1">
      <c r="A96" s="387">
        <v>1</v>
      </c>
      <c r="B96" s="387">
        <v>2</v>
      </c>
      <c r="C96" s="388">
        <v>2</v>
      </c>
      <c r="D96" s="342">
        <v>3</v>
      </c>
      <c r="E96" s="342">
        <v>7</v>
      </c>
      <c r="F96" s="342">
        <v>7</v>
      </c>
      <c r="G96" s="953"/>
    </row>
    <row r="97" spans="1:7" ht="12" customHeight="1" thickBot="1">
      <c r="A97" s="390" t="s">
        <v>4</v>
      </c>
      <c r="B97" s="391"/>
      <c r="C97" s="392" t="s">
        <v>122</v>
      </c>
      <c r="D97" s="393">
        <f>SUM(D98:D102)</f>
        <v>71722000</v>
      </c>
      <c r="E97" s="393">
        <f t="shared" ref="E97" si="15">SUM(E98:E102)</f>
        <v>101424303</v>
      </c>
      <c r="F97" s="393">
        <f t="shared" ref="F97" si="16">SUM(F98:F102)</f>
        <v>95644880</v>
      </c>
      <c r="G97" s="966">
        <f t="shared" ref="G97:G140" si="17">F97/E97*100</f>
        <v>94.301737523402068</v>
      </c>
    </row>
    <row r="98" spans="1:7" ht="12" customHeight="1">
      <c r="A98" s="394" t="s">
        <v>6</v>
      </c>
      <c r="B98" s="395" t="s">
        <v>252</v>
      </c>
      <c r="C98" s="396" t="s">
        <v>123</v>
      </c>
      <c r="D98" s="397">
        <v>59400000</v>
      </c>
      <c r="E98" s="397">
        <v>83250081</v>
      </c>
      <c r="F98" s="397">
        <v>79016192</v>
      </c>
      <c r="G98" s="967">
        <f>F98/E98*100</f>
        <v>94.914252395742409</v>
      </c>
    </row>
    <row r="99" spans="1:7" ht="12" customHeight="1">
      <c r="A99" s="353" t="s">
        <v>8</v>
      </c>
      <c r="B99" s="354" t="s">
        <v>253</v>
      </c>
      <c r="C99" s="398" t="s">
        <v>124</v>
      </c>
      <c r="D99" s="356">
        <v>12322000</v>
      </c>
      <c r="E99" s="356">
        <v>16423541</v>
      </c>
      <c r="F99" s="356">
        <v>15176778</v>
      </c>
      <c r="G99" s="956">
        <f t="shared" si="17"/>
        <v>92.408683364933296</v>
      </c>
    </row>
    <row r="100" spans="1:7" ht="12" customHeight="1">
      <c r="A100" s="353" t="s">
        <v>10</v>
      </c>
      <c r="B100" s="354" t="s">
        <v>254</v>
      </c>
      <c r="C100" s="398" t="s">
        <v>125</v>
      </c>
      <c r="D100" s="362"/>
      <c r="E100" s="362">
        <v>1452691</v>
      </c>
      <c r="F100" s="362">
        <v>1153920</v>
      </c>
      <c r="G100" s="957">
        <f t="shared" si="17"/>
        <v>79.433272457804165</v>
      </c>
    </row>
    <row r="101" spans="1:7" ht="12" customHeight="1">
      <c r="A101" s="353" t="s">
        <v>11</v>
      </c>
      <c r="B101" s="354" t="s">
        <v>255</v>
      </c>
      <c r="C101" s="399" t="s">
        <v>126</v>
      </c>
      <c r="D101" s="362"/>
      <c r="E101" s="362">
        <v>0</v>
      </c>
      <c r="F101" s="362"/>
      <c r="G101" s="957"/>
    </row>
    <row r="102" spans="1:7" ht="12" customHeight="1" thickBot="1">
      <c r="A102" s="353" t="s">
        <v>127</v>
      </c>
      <c r="B102" s="400" t="s">
        <v>256</v>
      </c>
      <c r="C102" s="401" t="s">
        <v>128</v>
      </c>
      <c r="D102" s="362"/>
      <c r="E102" s="362">
        <v>297990</v>
      </c>
      <c r="F102" s="362">
        <v>297990</v>
      </c>
      <c r="G102" s="957">
        <f t="shared" si="17"/>
        <v>100</v>
      </c>
    </row>
    <row r="103" spans="1:7" ht="12" customHeight="1" thickBot="1">
      <c r="A103" s="344" t="s">
        <v>15</v>
      </c>
      <c r="B103" s="345" t="s">
        <v>1461</v>
      </c>
      <c r="C103" s="402" t="s">
        <v>650</v>
      </c>
      <c r="D103" s="347">
        <f>+D104+D106+D105</f>
        <v>0</v>
      </c>
      <c r="E103" s="347">
        <v>0</v>
      </c>
      <c r="F103" s="347">
        <v>0</v>
      </c>
      <c r="G103" s="954"/>
    </row>
    <row r="104" spans="1:7" ht="12" customHeight="1">
      <c r="A104" s="349" t="s">
        <v>346</v>
      </c>
      <c r="B104" s="350" t="s">
        <v>1461</v>
      </c>
      <c r="C104" s="403" t="s">
        <v>134</v>
      </c>
      <c r="D104" s="352"/>
      <c r="E104" s="352">
        <v>0</v>
      </c>
      <c r="F104" s="352">
        <v>0</v>
      </c>
      <c r="G104" s="955"/>
    </row>
    <row r="105" spans="1:7" ht="12" customHeight="1">
      <c r="A105" s="349" t="s">
        <v>347</v>
      </c>
      <c r="B105" s="372" t="s">
        <v>1461</v>
      </c>
      <c r="C105" s="404" t="s">
        <v>492</v>
      </c>
      <c r="D105" s="405"/>
      <c r="E105" s="405">
        <v>0</v>
      </c>
      <c r="F105" s="405">
        <v>0</v>
      </c>
      <c r="G105" s="968"/>
    </row>
    <row r="106" spans="1:7" ht="12" customHeight="1" thickBot="1">
      <c r="A106" s="349" t="s">
        <v>348</v>
      </c>
      <c r="B106" s="358" t="s">
        <v>1461</v>
      </c>
      <c r="C106" s="406" t="s">
        <v>491</v>
      </c>
      <c r="D106" s="362"/>
      <c r="E106" s="362">
        <v>0</v>
      </c>
      <c r="F106" s="362">
        <v>0</v>
      </c>
      <c r="G106" s="957"/>
    </row>
    <row r="107" spans="1:7" ht="12" customHeight="1" thickBot="1">
      <c r="A107" s="344" t="s">
        <v>27</v>
      </c>
      <c r="B107" s="345"/>
      <c r="C107" s="407" t="s">
        <v>653</v>
      </c>
      <c r="D107" s="347">
        <f>+D108+D110+D112</f>
        <v>0</v>
      </c>
      <c r="E107" s="347">
        <v>0</v>
      </c>
      <c r="F107" s="347">
        <v>0</v>
      </c>
      <c r="G107" s="954"/>
    </row>
    <row r="108" spans="1:7" ht="12" customHeight="1">
      <c r="A108" s="349" t="s">
        <v>622</v>
      </c>
      <c r="B108" s="350" t="s">
        <v>257</v>
      </c>
      <c r="C108" s="398" t="s">
        <v>129</v>
      </c>
      <c r="D108" s="352"/>
      <c r="E108" s="352">
        <v>0</v>
      </c>
      <c r="F108" s="352">
        <v>0</v>
      </c>
      <c r="G108" s="955"/>
    </row>
    <row r="109" spans="1:7" ht="12" customHeight="1">
      <c r="A109" s="349" t="s">
        <v>623</v>
      </c>
      <c r="B109" s="408" t="s">
        <v>257</v>
      </c>
      <c r="C109" s="406" t="s">
        <v>130</v>
      </c>
      <c r="D109" s="352"/>
      <c r="E109" s="352">
        <v>0</v>
      </c>
      <c r="F109" s="352">
        <v>0</v>
      </c>
      <c r="G109" s="955"/>
    </row>
    <row r="110" spans="1:7" ht="12" customHeight="1">
      <c r="A110" s="349" t="s">
        <v>624</v>
      </c>
      <c r="B110" s="408" t="s">
        <v>258</v>
      </c>
      <c r="C110" s="406" t="s">
        <v>131</v>
      </c>
      <c r="D110" s="356"/>
      <c r="E110" s="356">
        <v>0</v>
      </c>
      <c r="F110" s="356">
        <v>0</v>
      </c>
      <c r="G110" s="956"/>
    </row>
    <row r="111" spans="1:7" ht="12" customHeight="1">
      <c r="A111" s="349" t="s">
        <v>651</v>
      </c>
      <c r="B111" s="408" t="s">
        <v>258</v>
      </c>
      <c r="C111" s="406" t="s">
        <v>132</v>
      </c>
      <c r="D111" s="409"/>
      <c r="E111" s="409">
        <v>0</v>
      </c>
      <c r="F111" s="409">
        <v>0</v>
      </c>
      <c r="G111" s="969"/>
    </row>
    <row r="112" spans="1:7" ht="12" customHeight="1" thickBot="1">
      <c r="A112" s="349" t="s">
        <v>652</v>
      </c>
      <c r="B112" s="372" t="s">
        <v>259</v>
      </c>
      <c r="C112" s="410" t="s">
        <v>133</v>
      </c>
      <c r="D112" s="409"/>
      <c r="E112" s="409">
        <v>0</v>
      </c>
      <c r="F112" s="409">
        <v>0</v>
      </c>
      <c r="G112" s="969"/>
    </row>
    <row r="113" spans="1:7" ht="12" customHeight="1" thickBot="1">
      <c r="A113" s="344" t="s">
        <v>135</v>
      </c>
      <c r="B113" s="345"/>
      <c r="C113" s="402" t="s">
        <v>136</v>
      </c>
      <c r="D113" s="347">
        <f>+D97+D107+D103</f>
        <v>71722000</v>
      </c>
      <c r="E113" s="347">
        <f t="shared" ref="E113" si="18">+E97+E107+E103</f>
        <v>101424303</v>
      </c>
      <c r="F113" s="347">
        <f t="shared" ref="F113" si="19">+F97+F107+F103</f>
        <v>95644880</v>
      </c>
      <c r="G113" s="954">
        <f t="shared" si="17"/>
        <v>94.301737523402068</v>
      </c>
    </row>
    <row r="114" spans="1:7" ht="12" customHeight="1" thickBot="1">
      <c r="A114" s="344" t="s">
        <v>41</v>
      </c>
      <c r="B114" s="345"/>
      <c r="C114" s="402" t="s">
        <v>137</v>
      </c>
      <c r="D114" s="347">
        <f>+D115+D116+D117</f>
        <v>0</v>
      </c>
      <c r="E114" s="347">
        <f t="shared" ref="E114" si="20">+E115+E116+E117</f>
        <v>0</v>
      </c>
      <c r="F114" s="347">
        <f t="shared" ref="F114" si="21">+F115+F116+F117</f>
        <v>0</v>
      </c>
      <c r="G114" s="954"/>
    </row>
    <row r="115" spans="1:7" ht="12" customHeight="1">
      <c r="A115" s="349" t="s">
        <v>43</v>
      </c>
      <c r="B115" s="350" t="s">
        <v>260</v>
      </c>
      <c r="C115" s="403" t="s">
        <v>138</v>
      </c>
      <c r="D115" s="409"/>
      <c r="E115" s="409">
        <v>0</v>
      </c>
      <c r="F115" s="409">
        <v>0</v>
      </c>
      <c r="G115" s="969"/>
    </row>
    <row r="116" spans="1:7" ht="12" customHeight="1">
      <c r="A116" s="349" t="s">
        <v>45</v>
      </c>
      <c r="B116" s="350" t="s">
        <v>261</v>
      </c>
      <c r="C116" s="403" t="s">
        <v>139</v>
      </c>
      <c r="D116" s="409"/>
      <c r="E116" s="409">
        <v>0</v>
      </c>
      <c r="F116" s="409">
        <v>0</v>
      </c>
      <c r="G116" s="969"/>
    </row>
    <row r="117" spans="1:7" ht="12" customHeight="1" thickBot="1">
      <c r="A117" s="411" t="s">
        <v>47</v>
      </c>
      <c r="B117" s="372" t="s">
        <v>262</v>
      </c>
      <c r="C117" s="412" t="s">
        <v>140</v>
      </c>
      <c r="D117" s="409"/>
      <c r="E117" s="409">
        <v>0</v>
      </c>
      <c r="F117" s="409">
        <v>0</v>
      </c>
      <c r="G117" s="969"/>
    </row>
    <row r="118" spans="1:7" ht="12" customHeight="1" thickBot="1">
      <c r="A118" s="344" t="s">
        <v>63</v>
      </c>
      <c r="B118" s="345" t="s">
        <v>263</v>
      </c>
      <c r="C118" s="402" t="s">
        <v>141</v>
      </c>
      <c r="D118" s="347">
        <f>+D119+D122+D123+D124</f>
        <v>0</v>
      </c>
      <c r="E118" s="347">
        <v>0</v>
      </c>
      <c r="F118" s="347">
        <v>0</v>
      </c>
      <c r="G118" s="954"/>
    </row>
    <row r="119" spans="1:7" ht="12" customHeight="1">
      <c r="A119" s="349" t="s">
        <v>355</v>
      </c>
      <c r="B119" s="350" t="s">
        <v>264</v>
      </c>
      <c r="C119" s="403" t="s">
        <v>654</v>
      </c>
      <c r="D119" s="409"/>
      <c r="E119" s="409">
        <v>0</v>
      </c>
      <c r="F119" s="409">
        <v>0</v>
      </c>
      <c r="G119" s="969"/>
    </row>
    <row r="120" spans="1:7" ht="12" customHeight="1">
      <c r="A120" s="349" t="s">
        <v>356</v>
      </c>
      <c r="B120" s="350"/>
      <c r="C120" s="403" t="s">
        <v>655</v>
      </c>
      <c r="D120" s="409"/>
      <c r="E120" s="409">
        <v>0</v>
      </c>
      <c r="F120" s="409">
        <v>0</v>
      </c>
      <c r="G120" s="969"/>
    </row>
    <row r="121" spans="1:7" ht="12" customHeight="1">
      <c r="A121" s="349" t="s">
        <v>357</v>
      </c>
      <c r="B121" s="350"/>
      <c r="C121" s="403" t="s">
        <v>656</v>
      </c>
      <c r="D121" s="409"/>
      <c r="E121" s="409">
        <v>0</v>
      </c>
      <c r="F121" s="409">
        <v>0</v>
      </c>
      <c r="G121" s="969"/>
    </row>
    <row r="122" spans="1:7" ht="12" customHeight="1">
      <c r="A122" s="349" t="s">
        <v>358</v>
      </c>
      <c r="B122" s="350" t="s">
        <v>265</v>
      </c>
      <c r="C122" s="403" t="s">
        <v>657</v>
      </c>
      <c r="D122" s="409"/>
      <c r="E122" s="409">
        <v>0</v>
      </c>
      <c r="F122" s="409">
        <v>0</v>
      </c>
      <c r="G122" s="969"/>
    </row>
    <row r="123" spans="1:7" ht="12" customHeight="1">
      <c r="A123" s="349" t="s">
        <v>493</v>
      </c>
      <c r="B123" s="350" t="s">
        <v>266</v>
      </c>
      <c r="C123" s="403" t="s">
        <v>658</v>
      </c>
      <c r="D123" s="409"/>
      <c r="E123" s="409">
        <v>0</v>
      </c>
      <c r="F123" s="409">
        <v>0</v>
      </c>
      <c r="G123" s="969"/>
    </row>
    <row r="124" spans="1:7" ht="12" customHeight="1" thickBot="1">
      <c r="A124" s="349" t="s">
        <v>660</v>
      </c>
      <c r="B124" s="372" t="s">
        <v>267</v>
      </c>
      <c r="C124" s="412" t="s">
        <v>659</v>
      </c>
      <c r="D124" s="409"/>
      <c r="E124" s="409">
        <v>0</v>
      </c>
      <c r="F124" s="409">
        <v>0</v>
      </c>
      <c r="G124" s="969"/>
    </row>
    <row r="125" spans="1:7" ht="12" customHeight="1" thickBot="1">
      <c r="A125" s="344" t="s">
        <v>142</v>
      </c>
      <c r="B125" s="345"/>
      <c r="C125" s="402" t="s">
        <v>143</v>
      </c>
      <c r="D125" s="366">
        <f>SUM(D126:D130)</f>
        <v>0</v>
      </c>
      <c r="E125" s="366">
        <v>0</v>
      </c>
      <c r="F125" s="366">
        <v>0</v>
      </c>
      <c r="G125" s="959"/>
    </row>
    <row r="126" spans="1:7" ht="12" customHeight="1">
      <c r="A126" s="349" t="s">
        <v>77</v>
      </c>
      <c r="B126" s="350" t="s">
        <v>268</v>
      </c>
      <c r="C126" s="403" t="s">
        <v>144</v>
      </c>
      <c r="D126" s="409"/>
      <c r="E126" s="409">
        <v>0</v>
      </c>
      <c r="F126" s="409">
        <v>0</v>
      </c>
      <c r="G126" s="969"/>
    </row>
    <row r="127" spans="1:7" ht="12" customHeight="1">
      <c r="A127" s="349" t="s">
        <v>78</v>
      </c>
      <c r="B127" s="350" t="s">
        <v>269</v>
      </c>
      <c r="C127" s="403" t="s">
        <v>145</v>
      </c>
      <c r="D127" s="409"/>
      <c r="E127" s="409">
        <v>0</v>
      </c>
      <c r="F127" s="409">
        <v>0</v>
      </c>
      <c r="G127" s="969"/>
    </row>
    <row r="128" spans="1:7" ht="12" customHeight="1">
      <c r="A128" s="349" t="s">
        <v>79</v>
      </c>
      <c r="B128" s="350" t="s">
        <v>270</v>
      </c>
      <c r="C128" s="403" t="s">
        <v>661</v>
      </c>
      <c r="D128" s="409"/>
      <c r="E128" s="409">
        <v>0</v>
      </c>
      <c r="F128" s="409">
        <v>0</v>
      </c>
      <c r="G128" s="969"/>
    </row>
    <row r="129" spans="1:9" ht="12" customHeight="1">
      <c r="A129" s="349" t="s">
        <v>80</v>
      </c>
      <c r="B129" s="350" t="s">
        <v>271</v>
      </c>
      <c r="C129" s="403" t="s">
        <v>223</v>
      </c>
      <c r="D129" s="409"/>
      <c r="E129" s="409">
        <v>0</v>
      </c>
      <c r="F129" s="409">
        <v>0</v>
      </c>
      <c r="G129" s="969"/>
    </row>
    <row r="130" spans="1:9" ht="12" customHeight="1" thickBot="1">
      <c r="A130" s="411"/>
      <c r="B130" s="372" t="s">
        <v>677</v>
      </c>
      <c r="C130" s="412" t="s">
        <v>676</v>
      </c>
      <c r="D130" s="413"/>
      <c r="E130" s="413">
        <v>0</v>
      </c>
      <c r="F130" s="413">
        <v>0</v>
      </c>
      <c r="G130" s="970"/>
    </row>
    <row r="131" spans="1:9" ht="12" customHeight="1" thickBot="1">
      <c r="A131" s="344" t="s">
        <v>81</v>
      </c>
      <c r="B131" s="345" t="s">
        <v>272</v>
      </c>
      <c r="C131" s="402" t="s">
        <v>146</v>
      </c>
      <c r="D131" s="414">
        <f>+D132+D133+D135+D136</f>
        <v>0</v>
      </c>
      <c r="E131" s="414">
        <v>0</v>
      </c>
      <c r="F131" s="414">
        <v>0</v>
      </c>
      <c r="G131" s="971"/>
    </row>
    <row r="132" spans="1:9" ht="12" customHeight="1">
      <c r="A132" s="349" t="s">
        <v>475</v>
      </c>
      <c r="B132" s="350" t="s">
        <v>273</v>
      </c>
      <c r="C132" s="403" t="s">
        <v>662</v>
      </c>
      <c r="D132" s="409"/>
      <c r="E132" s="409">
        <v>0</v>
      </c>
      <c r="F132" s="409">
        <v>0</v>
      </c>
      <c r="G132" s="969"/>
    </row>
    <row r="133" spans="1:9" ht="12" customHeight="1">
      <c r="A133" s="349" t="s">
        <v>476</v>
      </c>
      <c r="B133" s="350" t="s">
        <v>274</v>
      </c>
      <c r="C133" s="403" t="s">
        <v>663</v>
      </c>
      <c r="D133" s="409"/>
      <c r="E133" s="409">
        <v>0</v>
      </c>
      <c r="F133" s="409">
        <v>0</v>
      </c>
      <c r="G133" s="969"/>
    </row>
    <row r="134" spans="1:9" ht="12" customHeight="1">
      <c r="A134" s="349" t="s">
        <v>477</v>
      </c>
      <c r="B134" s="350" t="s">
        <v>275</v>
      </c>
      <c r="C134" s="403" t="s">
        <v>664</v>
      </c>
      <c r="D134" s="409"/>
      <c r="E134" s="409">
        <v>0</v>
      </c>
      <c r="F134" s="409">
        <v>0</v>
      </c>
      <c r="G134" s="969"/>
    </row>
    <row r="135" spans="1:9" ht="12" customHeight="1">
      <c r="A135" s="349" t="s">
        <v>478</v>
      </c>
      <c r="B135" s="350" t="s">
        <v>276</v>
      </c>
      <c r="C135" s="403" t="s">
        <v>665</v>
      </c>
      <c r="D135" s="409"/>
      <c r="E135" s="409">
        <v>0</v>
      </c>
      <c r="F135" s="409">
        <v>0</v>
      </c>
      <c r="G135" s="969"/>
    </row>
    <row r="136" spans="1:9" ht="12" customHeight="1" thickBot="1">
      <c r="A136" s="411" t="s">
        <v>479</v>
      </c>
      <c r="B136" s="350" t="s">
        <v>678</v>
      </c>
      <c r="C136" s="412" t="s">
        <v>666</v>
      </c>
      <c r="D136" s="415"/>
      <c r="E136" s="415">
        <v>0</v>
      </c>
      <c r="F136" s="415">
        <v>0</v>
      </c>
      <c r="G136" s="972"/>
    </row>
    <row r="137" spans="1:9" ht="12" customHeight="1" thickBot="1">
      <c r="A137" s="416" t="s">
        <v>497</v>
      </c>
      <c r="B137" s="417" t="s">
        <v>672</v>
      </c>
      <c r="C137" s="402" t="s">
        <v>667</v>
      </c>
      <c r="D137" s="418"/>
      <c r="E137" s="418">
        <v>0</v>
      </c>
      <c r="F137" s="418">
        <v>0</v>
      </c>
      <c r="G137" s="973"/>
    </row>
    <row r="138" spans="1:9" ht="12" customHeight="1" thickBot="1">
      <c r="A138" s="416" t="s">
        <v>498</v>
      </c>
      <c r="B138" s="417" t="s">
        <v>673</v>
      </c>
      <c r="C138" s="402" t="s">
        <v>668</v>
      </c>
      <c r="D138" s="418"/>
      <c r="E138" s="418">
        <v>0</v>
      </c>
      <c r="F138" s="418">
        <v>0</v>
      </c>
      <c r="G138" s="973"/>
    </row>
    <row r="139" spans="1:9" ht="15" customHeight="1" thickBot="1">
      <c r="A139" s="344" t="s">
        <v>164</v>
      </c>
      <c r="B139" s="345" t="s">
        <v>674</v>
      </c>
      <c r="C139" s="402" t="s">
        <v>670</v>
      </c>
      <c r="D139" s="419">
        <f>+D114+D118+D125+D131</f>
        <v>0</v>
      </c>
      <c r="E139" s="419">
        <v>0</v>
      </c>
      <c r="F139" s="419">
        <v>0</v>
      </c>
      <c r="G139" s="974"/>
      <c r="H139" s="420"/>
      <c r="I139" s="420"/>
    </row>
    <row r="140" spans="1:9" s="348" customFormat="1" ht="13" customHeight="1" thickBot="1">
      <c r="A140" s="421" t="s">
        <v>165</v>
      </c>
      <c r="B140" s="422"/>
      <c r="C140" s="423" t="s">
        <v>669</v>
      </c>
      <c r="D140" s="419">
        <f>+D113+D139</f>
        <v>71722000</v>
      </c>
      <c r="E140" s="419">
        <f t="shared" ref="E140" si="22">+E113+E139</f>
        <v>101424303</v>
      </c>
      <c r="F140" s="419">
        <f t="shared" ref="F140" si="23">+F113+F139</f>
        <v>95644880</v>
      </c>
      <c r="G140" s="974">
        <f t="shared" si="17"/>
        <v>94.301737523402068</v>
      </c>
    </row>
    <row r="141" spans="1:9" ht="7.5" customHeight="1"/>
    <row r="142" spans="1:9">
      <c r="A142" s="1016" t="s">
        <v>148</v>
      </c>
      <c r="B142" s="1016"/>
      <c r="C142" s="1016"/>
      <c r="D142" s="1016"/>
      <c r="E142" s="334"/>
      <c r="F142" s="334"/>
      <c r="G142" s="976"/>
    </row>
    <row r="143" spans="1:9" ht="15" customHeight="1" thickBot="1">
      <c r="A143" s="1014" t="s">
        <v>149</v>
      </c>
      <c r="B143" s="1014"/>
      <c r="C143" s="1014"/>
      <c r="D143" s="335"/>
      <c r="E143" s="335"/>
      <c r="F143" s="335"/>
      <c r="G143" s="951" t="s">
        <v>675</v>
      </c>
    </row>
    <row r="144" spans="1:9" ht="13.5" customHeight="1" thickBot="1">
      <c r="A144" s="344">
        <v>1</v>
      </c>
      <c r="B144" s="345"/>
      <c r="C144" s="407" t="s">
        <v>150</v>
      </c>
      <c r="D144" s="347">
        <f>+D66-D113</f>
        <v>0</v>
      </c>
      <c r="E144" s="347">
        <v>0</v>
      </c>
      <c r="F144" s="347">
        <v>0</v>
      </c>
      <c r="G144" s="977">
        <f t="shared" ref="G144" si="24">+G66-G113</f>
        <v>-65.689171164429894</v>
      </c>
    </row>
    <row r="145" spans="1:7" ht="27.75" customHeight="1" thickBot="1">
      <c r="A145" s="344" t="s">
        <v>15</v>
      </c>
      <c r="B145" s="345"/>
      <c r="C145" s="407" t="s">
        <v>151</v>
      </c>
      <c r="D145" s="347">
        <f>+D90-D139</f>
        <v>0</v>
      </c>
      <c r="E145" s="347">
        <v>0</v>
      </c>
      <c r="F145" s="347">
        <v>0</v>
      </c>
      <c r="G145" s="977">
        <f t="shared" ref="G145" si="25">+G90-G139</f>
        <v>0</v>
      </c>
    </row>
    <row r="147" spans="1:7">
      <c r="D147" s="425">
        <f>D140-D91</f>
        <v>0</v>
      </c>
      <c r="E147" s="425">
        <v>0</v>
      </c>
      <c r="F147" s="425">
        <v>0</v>
      </c>
    </row>
    <row r="148" spans="1:7">
      <c r="E148" s="424">
        <v>0</v>
      </c>
      <c r="F148" s="424">
        <v>0</v>
      </c>
    </row>
  </sheetData>
  <mergeCells count="6">
    <mergeCell ref="A1:D1"/>
    <mergeCell ref="A143:C143"/>
    <mergeCell ref="A2:C2"/>
    <mergeCell ref="A94:C94"/>
    <mergeCell ref="A142:D142"/>
    <mergeCell ref="A93:D93"/>
  </mergeCells>
  <printOptions horizontalCentered="1"/>
  <pageMargins left="0.15748031496062992" right="0.19685039370078741" top="0.82677165354330717" bottom="0.34" header="0.31496062992125984" footer="0.23622047244094491"/>
  <pageSetup paperSize="9" scale="70" fitToHeight="2" orientation="portrait" r:id="rId1"/>
  <headerFooter alignWithMargins="0">
    <oddHeader xml:space="preserve">&amp;C&amp;"Times New Roman CE,Félkövér"&amp;12BONYHÁD VÁROS ÖNKORMÁNYZATA
 2019. ÉVI KÖLTSÉGVETÉSÁLLAMI (ÁLLAMIGAZGATÁSI) FELADATOK MÉRLEGE&amp;R&amp;"Times New Roman CE,Félkövér dőlt" 1.4. melléklet </oddHeader>
  </headerFooter>
  <rowBreaks count="1" manualBreakCount="1">
    <brk id="91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I67"/>
  <sheetViews>
    <sheetView view="pageBreakPreview" topLeftCell="A40" zoomScale="130" zoomScaleNormal="115" zoomScaleSheetLayoutView="130" workbookViewId="0">
      <selection activeCell="I43" sqref="I43"/>
    </sheetView>
  </sheetViews>
  <sheetFormatPr defaultColWidth="9.1796875" defaultRowHeight="13"/>
  <cols>
    <col min="1" max="1" width="5.81640625" style="426" customWidth="1"/>
    <col min="2" max="2" width="47.26953125" style="429" customWidth="1"/>
    <col min="3" max="4" width="13.7265625" style="426" customWidth="1"/>
    <col min="5" max="5" width="14" style="426" customWidth="1"/>
    <col min="6" max="6" width="47.26953125" style="426" customWidth="1"/>
    <col min="7" max="9" width="14" style="426" customWidth="1"/>
    <col min="10" max="16384" width="9.1796875" style="426"/>
  </cols>
  <sheetData>
    <row r="1" spans="1:9" ht="39.75" customHeight="1">
      <c r="B1" s="427" t="s">
        <v>152</v>
      </c>
      <c r="C1" s="428"/>
      <c r="D1" s="428"/>
      <c r="E1" s="428"/>
      <c r="F1" s="428"/>
      <c r="G1" s="428"/>
      <c r="H1" s="428"/>
      <c r="I1" s="428"/>
    </row>
    <row r="2" spans="1:9" ht="14" thickBot="1">
      <c r="G2" s="430"/>
      <c r="H2" s="430"/>
      <c r="I2" s="430" t="s">
        <v>679</v>
      </c>
    </row>
    <row r="3" spans="1:9" ht="18" customHeight="1" thickBot="1">
      <c r="A3" s="1018" t="s">
        <v>2</v>
      </c>
      <c r="B3" s="431" t="s">
        <v>153</v>
      </c>
      <c r="C3" s="432"/>
      <c r="D3" s="433"/>
      <c r="E3" s="433"/>
      <c r="F3" s="431" t="s">
        <v>154</v>
      </c>
      <c r="G3" s="434"/>
      <c r="H3" s="434"/>
      <c r="I3" s="434"/>
    </row>
    <row r="4" spans="1:9" s="436" customFormat="1" ht="23.5" thickBot="1">
      <c r="A4" s="1019"/>
      <c r="B4" s="435" t="s">
        <v>155</v>
      </c>
      <c r="C4" s="339" t="s">
        <v>1462</v>
      </c>
      <c r="D4" s="535" t="s">
        <v>708</v>
      </c>
      <c r="E4" s="535" t="s">
        <v>709</v>
      </c>
      <c r="F4" s="435" t="s">
        <v>155</v>
      </c>
      <c r="G4" s="339" t="s">
        <v>1462</v>
      </c>
      <c r="H4" s="535" t="s">
        <v>708</v>
      </c>
      <c r="I4" s="535" t="s">
        <v>709</v>
      </c>
    </row>
    <row r="5" spans="1:9" s="442" customFormat="1" ht="12" customHeight="1" thickBot="1">
      <c r="A5" s="437">
        <v>1</v>
      </c>
      <c r="B5" s="438">
        <v>2</v>
      </c>
      <c r="C5" s="439" t="s">
        <v>27</v>
      </c>
      <c r="D5" s="440"/>
      <c r="E5" s="440"/>
      <c r="F5" s="438" t="s">
        <v>135</v>
      </c>
      <c r="G5" s="441" t="s">
        <v>41</v>
      </c>
      <c r="H5" s="441" t="s">
        <v>41</v>
      </c>
      <c r="I5" s="441" t="s">
        <v>41</v>
      </c>
    </row>
    <row r="6" spans="1:9" ht="13" customHeight="1">
      <c r="A6" s="443" t="s">
        <v>4</v>
      </c>
      <c r="B6" s="444" t="s">
        <v>156</v>
      </c>
      <c r="C6" s="445">
        <f>'1.1.sz.mell.'!D5</f>
        <v>849657067</v>
      </c>
      <c r="D6" s="445">
        <f>'1.1.sz.mell.'!E5</f>
        <v>966784901</v>
      </c>
      <c r="E6" s="445">
        <f>'1.1.sz.mell.'!F5</f>
        <v>966784901</v>
      </c>
      <c r="F6" s="444" t="s">
        <v>157</v>
      </c>
      <c r="G6" s="446">
        <f>'1.1.sz.mell.'!D98</f>
        <v>697083000</v>
      </c>
      <c r="H6" s="446">
        <f>'1.1.sz.mell.'!E98</f>
        <v>770344670</v>
      </c>
      <c r="I6" s="446">
        <f>'1.1.sz.mell.'!F98</f>
        <v>746786657</v>
      </c>
    </row>
    <row r="7" spans="1:9" ht="13" customHeight="1">
      <c r="A7" s="447" t="s">
        <v>15</v>
      </c>
      <c r="B7" s="448" t="s">
        <v>158</v>
      </c>
      <c r="C7" s="449">
        <f>'1.1.sz.mell.'!D12</f>
        <v>79276000</v>
      </c>
      <c r="D7" s="449">
        <f>'1.1.sz.mell.'!E12</f>
        <v>194777115</v>
      </c>
      <c r="E7" s="449">
        <f>'1.1.sz.mell.'!F12</f>
        <v>172609285</v>
      </c>
      <c r="F7" s="448" t="s">
        <v>124</v>
      </c>
      <c r="G7" s="446">
        <f>'1.1.sz.mell.'!D99</f>
        <v>140350000</v>
      </c>
      <c r="H7" s="446">
        <f>'1.1.sz.mell.'!E99</f>
        <v>147915372</v>
      </c>
      <c r="I7" s="446">
        <f>'1.1.sz.mell.'!F99</f>
        <v>140992019</v>
      </c>
    </row>
    <row r="8" spans="1:9" ht="13" customHeight="1">
      <c r="A8" s="447" t="s">
        <v>27</v>
      </c>
      <c r="B8" s="448" t="s">
        <v>160</v>
      </c>
      <c r="C8" s="449">
        <f>'1.1.sz.mell.'!D26</f>
        <v>688850000</v>
      </c>
      <c r="D8" s="449">
        <f>'1.1.sz.mell.'!E26</f>
        <v>688850000</v>
      </c>
      <c r="E8" s="449">
        <f>'1.1.sz.mell.'!F26</f>
        <v>701718020</v>
      </c>
      <c r="F8" s="448" t="s">
        <v>159</v>
      </c>
      <c r="G8" s="446">
        <f>'1.1.sz.mell.'!D100</f>
        <v>657708077</v>
      </c>
      <c r="H8" s="446">
        <f>'1.1.sz.mell.'!E100</f>
        <v>735805049</v>
      </c>
      <c r="I8" s="446">
        <f>'1.1.sz.mell.'!F100</f>
        <v>656609656</v>
      </c>
    </row>
    <row r="9" spans="1:9" ht="13" customHeight="1">
      <c r="A9" s="447" t="s">
        <v>135</v>
      </c>
      <c r="B9" s="448" t="s">
        <v>248</v>
      </c>
      <c r="C9" s="449">
        <f>'1.1.sz.mell.'!D34</f>
        <v>224650000</v>
      </c>
      <c r="D9" s="449">
        <f>'1.1.sz.mell.'!E34</f>
        <v>235568802</v>
      </c>
      <c r="E9" s="449">
        <f>'1.1.sz.mell.'!F34</f>
        <v>264788335</v>
      </c>
      <c r="F9" s="448" t="s">
        <v>126</v>
      </c>
      <c r="G9" s="446">
        <f>'1.1.sz.mell.'!D101</f>
        <v>19412000</v>
      </c>
      <c r="H9" s="446">
        <f>'1.1.sz.mell.'!E101</f>
        <v>16252900</v>
      </c>
      <c r="I9" s="446">
        <f>'1.1.sz.mell.'!F101</f>
        <v>12509370</v>
      </c>
    </row>
    <row r="10" spans="1:9" ht="13" customHeight="1">
      <c r="A10" s="447" t="s">
        <v>41</v>
      </c>
      <c r="B10" s="450" t="s">
        <v>161</v>
      </c>
      <c r="C10" s="449">
        <f>'1.1.sz.mell.'!D52</f>
        <v>0</v>
      </c>
      <c r="D10" s="449">
        <f>'1.1.sz.mell.'!E52</f>
        <v>3100000</v>
      </c>
      <c r="E10" s="449">
        <f>'1.1.sz.mell.'!F52</f>
        <v>4032799</v>
      </c>
      <c r="F10" s="448" t="s">
        <v>128</v>
      </c>
      <c r="G10" s="446">
        <f>'1.1.sz.mell.'!D102</f>
        <v>365937076</v>
      </c>
      <c r="H10" s="446">
        <f>'1.1.sz.mell.'!E102</f>
        <v>436737665</v>
      </c>
      <c r="I10" s="446">
        <f>'1.1.sz.mell.'!F102</f>
        <v>408647079</v>
      </c>
    </row>
    <row r="11" spans="1:9" ht="13" customHeight="1">
      <c r="A11" s="447" t="s">
        <v>63</v>
      </c>
      <c r="B11" s="448" t="s">
        <v>162</v>
      </c>
      <c r="C11" s="451"/>
      <c r="D11" s="451"/>
      <c r="E11" s="451"/>
      <c r="F11" s="448" t="s">
        <v>134</v>
      </c>
      <c r="G11" s="452">
        <f>'1.1.sz.mell.'!D104</f>
        <v>5000000</v>
      </c>
      <c r="H11" s="452">
        <f>'1.1.sz.mell.'!E104</f>
        <v>30</v>
      </c>
      <c r="I11" s="452">
        <f>'1.1.sz.mell.'!F104</f>
        <v>0</v>
      </c>
    </row>
    <row r="12" spans="1:9" ht="13" customHeight="1">
      <c r="A12" s="447" t="s">
        <v>142</v>
      </c>
      <c r="B12" s="448"/>
      <c r="C12" s="451"/>
      <c r="D12" s="451"/>
      <c r="E12" s="451"/>
      <c r="F12" s="453" t="s">
        <v>492</v>
      </c>
      <c r="G12" s="452">
        <v>31639331</v>
      </c>
      <c r="H12" s="452">
        <v>32383933</v>
      </c>
      <c r="I12" s="452">
        <f>'1.1.sz.mell.'!G105</f>
        <v>0</v>
      </c>
    </row>
    <row r="13" spans="1:9" ht="13" customHeight="1">
      <c r="A13" s="447" t="s">
        <v>81</v>
      </c>
      <c r="B13" s="453"/>
      <c r="C13" s="449"/>
      <c r="D13" s="449"/>
      <c r="E13" s="449"/>
      <c r="F13" s="453"/>
      <c r="G13" s="452"/>
      <c r="H13" s="452"/>
      <c r="I13" s="452"/>
    </row>
    <row r="14" spans="1:9" ht="13" customHeight="1">
      <c r="A14" s="447" t="s">
        <v>83</v>
      </c>
      <c r="B14" s="454"/>
      <c r="C14" s="451"/>
      <c r="D14" s="451"/>
      <c r="E14" s="451"/>
      <c r="F14" s="453"/>
      <c r="G14" s="452"/>
      <c r="H14" s="452"/>
      <c r="I14" s="452"/>
    </row>
    <row r="15" spans="1:9" ht="13" customHeight="1">
      <c r="A15" s="447" t="s">
        <v>147</v>
      </c>
      <c r="B15" s="453"/>
      <c r="C15" s="449"/>
      <c r="D15" s="449"/>
      <c r="E15" s="449"/>
      <c r="F15" s="453"/>
      <c r="G15" s="452"/>
      <c r="H15" s="452"/>
      <c r="I15" s="452"/>
    </row>
    <row r="16" spans="1:9" ht="13" customHeight="1">
      <c r="A16" s="447" t="s">
        <v>164</v>
      </c>
      <c r="B16" s="453"/>
      <c r="C16" s="449"/>
      <c r="D16" s="449"/>
      <c r="E16" s="449"/>
      <c r="F16" s="453"/>
      <c r="G16" s="452"/>
      <c r="H16" s="452"/>
      <c r="I16" s="452"/>
    </row>
    <row r="17" spans="1:9" ht="13" customHeight="1" thickBot="1">
      <c r="A17" s="447" t="s">
        <v>165</v>
      </c>
      <c r="B17" s="455"/>
      <c r="C17" s="456"/>
      <c r="D17" s="456"/>
      <c r="E17" s="456"/>
      <c r="F17" s="453"/>
      <c r="G17" s="457"/>
      <c r="H17" s="457"/>
      <c r="I17" s="457"/>
    </row>
    <row r="18" spans="1:9" ht="16" customHeight="1" thickBot="1">
      <c r="A18" s="458" t="s">
        <v>166</v>
      </c>
      <c r="B18" s="459" t="s">
        <v>167</v>
      </c>
      <c r="C18" s="460">
        <f>SUM(C6:C7,C8:C10,C13:C17)</f>
        <v>1842433067</v>
      </c>
      <c r="D18" s="460">
        <f t="shared" ref="D18:E18" si="0">SUM(D6:D7,D8:D10,D13:D17)</f>
        <v>2089080818</v>
      </c>
      <c r="E18" s="460">
        <f t="shared" si="0"/>
        <v>2109933340</v>
      </c>
      <c r="F18" s="459" t="s">
        <v>168</v>
      </c>
      <c r="G18" s="461">
        <f>SUM(G6:G17)</f>
        <v>1917129484</v>
      </c>
      <c r="H18" s="461">
        <f t="shared" ref="H18:I18" si="1">SUM(H6:H17)</f>
        <v>2139439619</v>
      </c>
      <c r="I18" s="461">
        <f t="shared" si="1"/>
        <v>1965544781</v>
      </c>
    </row>
    <row r="19" spans="1:9" ht="13" customHeight="1">
      <c r="A19" s="462" t="s">
        <v>169</v>
      </c>
      <c r="B19" s="463" t="s">
        <v>170</v>
      </c>
      <c r="C19" s="464">
        <f>+C20+C21+C22+C23</f>
        <v>104663820</v>
      </c>
      <c r="D19" s="464">
        <f t="shared" ref="D19:E19" si="2">+D20+D21+D22+D23</f>
        <v>105131471</v>
      </c>
      <c r="E19" s="464">
        <f t="shared" si="2"/>
        <v>140157694</v>
      </c>
      <c r="F19" s="465" t="s">
        <v>171</v>
      </c>
      <c r="G19" s="466"/>
      <c r="H19" s="466"/>
      <c r="I19" s="466"/>
    </row>
    <row r="20" spans="1:9" ht="13" customHeight="1">
      <c r="A20" s="447" t="s">
        <v>172</v>
      </c>
      <c r="B20" s="465" t="s">
        <v>173</v>
      </c>
      <c r="C20" s="467">
        <v>104663820</v>
      </c>
      <c r="D20" s="467">
        <v>104663820</v>
      </c>
      <c r="E20" s="467">
        <v>104663820</v>
      </c>
      <c r="F20" s="465" t="s">
        <v>174</v>
      </c>
      <c r="G20" s="468"/>
      <c r="H20" s="468"/>
      <c r="I20" s="468"/>
    </row>
    <row r="21" spans="1:9" ht="13" customHeight="1">
      <c r="A21" s="447" t="s">
        <v>175</v>
      </c>
      <c r="B21" s="465" t="s">
        <v>176</v>
      </c>
      <c r="C21" s="467"/>
      <c r="D21" s="467"/>
      <c r="E21" s="467"/>
      <c r="F21" s="465" t="s">
        <v>177</v>
      </c>
      <c r="G21" s="468"/>
      <c r="H21" s="468"/>
      <c r="I21" s="468"/>
    </row>
    <row r="22" spans="1:9" ht="13" customHeight="1">
      <c r="A22" s="447" t="s">
        <v>178</v>
      </c>
      <c r="B22" s="465" t="s">
        <v>179</v>
      </c>
      <c r="C22" s="467"/>
      <c r="D22" s="467"/>
      <c r="E22" s="467"/>
      <c r="F22" s="465" t="s">
        <v>180</v>
      </c>
      <c r="G22" s="468"/>
      <c r="H22" s="468"/>
      <c r="I22" s="468"/>
    </row>
    <row r="23" spans="1:9" ht="13" customHeight="1">
      <c r="A23" s="447" t="s">
        <v>181</v>
      </c>
      <c r="B23" s="465" t="s">
        <v>182</v>
      </c>
      <c r="C23" s="467">
        <f>'1.1.sz.mell.'!D79</f>
        <v>0</v>
      </c>
      <c r="D23" s="467">
        <f>'1.1.sz.mell.'!E79</f>
        <v>467651</v>
      </c>
      <c r="E23" s="467">
        <f>'1.1.sz.mell.'!F79</f>
        <v>35493874</v>
      </c>
      <c r="F23" s="463" t="s">
        <v>183</v>
      </c>
      <c r="G23" s="468"/>
      <c r="H23" s="468"/>
      <c r="I23" s="468"/>
    </row>
    <row r="24" spans="1:9" ht="13" customHeight="1">
      <c r="A24" s="447" t="s">
        <v>184</v>
      </c>
      <c r="B24" s="465" t="s">
        <v>185</v>
      </c>
      <c r="C24" s="469">
        <f>+C25+C26</f>
        <v>0</v>
      </c>
      <c r="D24" s="469">
        <f t="shared" ref="D24:E24" si="3">+D25+D26</f>
        <v>0</v>
      </c>
      <c r="E24" s="469">
        <f t="shared" si="3"/>
        <v>0</v>
      </c>
      <c r="F24" s="465" t="s">
        <v>186</v>
      </c>
      <c r="G24" s="468"/>
      <c r="H24" s="468"/>
      <c r="I24" s="468"/>
    </row>
    <row r="25" spans="1:9" ht="13" customHeight="1">
      <c r="A25" s="462" t="s">
        <v>187</v>
      </c>
      <c r="B25" s="463" t="s">
        <v>188</v>
      </c>
      <c r="C25" s="470"/>
      <c r="D25" s="470"/>
      <c r="E25" s="470"/>
      <c r="F25" s="444" t="s">
        <v>189</v>
      </c>
      <c r="G25" s="466"/>
      <c r="H25" s="466"/>
      <c r="I25" s="466"/>
    </row>
    <row r="26" spans="1:9" ht="13" customHeight="1" thickBot="1">
      <c r="A26" s="447" t="s">
        <v>190</v>
      </c>
      <c r="B26" s="465" t="s">
        <v>191</v>
      </c>
      <c r="C26" s="467"/>
      <c r="D26" s="467"/>
      <c r="E26" s="467"/>
      <c r="F26" s="403" t="s">
        <v>145</v>
      </c>
      <c r="G26" s="468">
        <f>'1.1.sz.mell.'!D127</f>
        <v>29967403</v>
      </c>
      <c r="H26" s="468">
        <f>'1.1.sz.mell.'!E127</f>
        <v>30435054</v>
      </c>
      <c r="I26" s="468">
        <f>'1.1.sz.mell.'!F127</f>
        <v>30435054</v>
      </c>
    </row>
    <row r="27" spans="1:9" ht="16" customHeight="1" thickBot="1">
      <c r="A27" s="458" t="s">
        <v>192</v>
      </c>
      <c r="B27" s="459" t="s">
        <v>193</v>
      </c>
      <c r="C27" s="460">
        <f>+C19+C24</f>
        <v>104663820</v>
      </c>
      <c r="D27" s="460">
        <f t="shared" ref="D27:E27" si="4">+D19+D24</f>
        <v>105131471</v>
      </c>
      <c r="E27" s="460">
        <f t="shared" si="4"/>
        <v>140157694</v>
      </c>
      <c r="F27" s="459" t="s">
        <v>194</v>
      </c>
      <c r="G27" s="461">
        <f>SUM(G19:G26)</f>
        <v>29967403</v>
      </c>
      <c r="H27" s="461">
        <f t="shared" ref="H27:I27" si="5">SUM(H19:H26)</f>
        <v>30435054</v>
      </c>
      <c r="I27" s="461">
        <f t="shared" si="5"/>
        <v>30435054</v>
      </c>
    </row>
    <row r="28" spans="1:9" ht="13.5" thickBot="1">
      <c r="A28" s="458" t="s">
        <v>195</v>
      </c>
      <c r="B28" s="471" t="s">
        <v>196</v>
      </c>
      <c r="C28" s="472">
        <f>+C18+C27</f>
        <v>1947096887</v>
      </c>
      <c r="D28" s="472">
        <f t="shared" ref="D28:E28" si="6">+D18+D27</f>
        <v>2194212289</v>
      </c>
      <c r="E28" s="472">
        <f t="shared" si="6"/>
        <v>2250091034</v>
      </c>
      <c r="F28" s="471" t="s">
        <v>197</v>
      </c>
      <c r="G28" s="472">
        <f>+G18+G27</f>
        <v>1947096887</v>
      </c>
      <c r="H28" s="472">
        <f t="shared" ref="H28:I28" si="7">+H18+H27</f>
        <v>2169874673</v>
      </c>
      <c r="I28" s="472">
        <f t="shared" si="7"/>
        <v>1995979835</v>
      </c>
    </row>
    <row r="29" spans="1:9" ht="13.5" thickBot="1">
      <c r="A29" s="458" t="s">
        <v>198</v>
      </c>
      <c r="B29" s="471" t="s">
        <v>199</v>
      </c>
      <c r="C29" s="472">
        <f>IF(C18-G18&lt;0,G18-C18,"-")</f>
        <v>74696417</v>
      </c>
      <c r="D29" s="472">
        <f>IF(D18-H18&lt;0,H18-D18,"-")</f>
        <v>50358801</v>
      </c>
      <c r="E29" s="472" t="str">
        <f>IF(E18-I18&lt;0,I18-E18,"-")</f>
        <v>-</v>
      </c>
      <c r="F29" s="471" t="s">
        <v>200</v>
      </c>
      <c r="G29" s="472" t="str">
        <f>IF(C18-G18&gt;0,C18-G18,"-")</f>
        <v>-</v>
      </c>
      <c r="H29" s="472" t="str">
        <f>IF(D18-H18&gt;0,D18-H18,"-")</f>
        <v>-</v>
      </c>
      <c r="I29" s="472">
        <f>IF(E18-I18&gt;0,E18-I18,"-")</f>
        <v>144388559</v>
      </c>
    </row>
    <row r="30" spans="1:9" ht="13.5" thickBot="1">
      <c r="A30" s="458" t="s">
        <v>201</v>
      </c>
      <c r="B30" s="471" t="s">
        <v>202</v>
      </c>
      <c r="C30" s="472" t="str">
        <f>IF(C18+C19-G28&lt;0,G28-(C18+C19),"-")</f>
        <v>-</v>
      </c>
      <c r="D30" s="472" t="str">
        <f>IF(D18+D19-H28&lt;0,H28-(D18+D19),"-")</f>
        <v>-</v>
      </c>
      <c r="E30" s="472" t="str">
        <f>IF(E18+E19-I28&lt;0,I28-(E18+E19),"-")</f>
        <v>-</v>
      </c>
      <c r="F30" s="471" t="s">
        <v>203</v>
      </c>
      <c r="G30" s="472" t="str">
        <f>IF(C18+C19-G28&gt;0,C18+C19-G28,"-")</f>
        <v>-</v>
      </c>
      <c r="H30" s="472">
        <f>IF(D18+D19-H28&gt;0,D18+D19-H28,"-")</f>
        <v>24337616</v>
      </c>
      <c r="I30" s="472">
        <f>IF(E18+E19-I28&gt;0,E18+E19-I28,"-")</f>
        <v>254111199</v>
      </c>
    </row>
    <row r="31" spans="1:9" ht="17.5">
      <c r="B31" s="473"/>
      <c r="C31" s="473"/>
      <c r="D31" s="473"/>
      <c r="E31" s="473"/>
      <c r="F31" s="473"/>
    </row>
    <row r="32" spans="1:9" ht="31.5" customHeight="1">
      <c r="B32" s="1020" t="s">
        <v>204</v>
      </c>
      <c r="C32" s="1020"/>
      <c r="D32" s="1020"/>
      <c r="E32" s="1020"/>
      <c r="F32" s="1020"/>
      <c r="G32" s="1020"/>
      <c r="H32" s="428"/>
    </row>
    <row r="33" spans="1:9" ht="14" thickBot="1">
      <c r="G33" s="430"/>
      <c r="H33" s="430"/>
      <c r="I33" s="430" t="s">
        <v>679</v>
      </c>
    </row>
    <row r="34" spans="1:9" ht="13.5" thickBot="1">
      <c r="A34" s="1021" t="s">
        <v>2</v>
      </c>
      <c r="B34" s="431" t="s">
        <v>153</v>
      </c>
      <c r="C34" s="432"/>
      <c r="D34" s="433"/>
      <c r="E34" s="433"/>
      <c r="F34" s="431" t="s">
        <v>154</v>
      </c>
      <c r="G34" s="434"/>
      <c r="H34" s="434"/>
      <c r="I34" s="434"/>
    </row>
    <row r="35" spans="1:9" s="436" customFormat="1" ht="23.5" thickBot="1">
      <c r="A35" s="1022"/>
      <c r="B35" s="435" t="s">
        <v>155</v>
      </c>
      <c r="C35" s="339" t="s">
        <v>1462</v>
      </c>
      <c r="D35" s="535" t="s">
        <v>708</v>
      </c>
      <c r="E35" s="535" t="s">
        <v>709</v>
      </c>
      <c r="F35" s="435" t="s">
        <v>155</v>
      </c>
      <c r="G35" s="339" t="s">
        <v>1462</v>
      </c>
      <c r="H35" s="535" t="s">
        <v>708</v>
      </c>
      <c r="I35" s="535" t="s">
        <v>709</v>
      </c>
    </row>
    <row r="36" spans="1:9" s="436" customFormat="1" ht="13.5" thickBot="1">
      <c r="A36" s="437">
        <v>1</v>
      </c>
      <c r="B36" s="438">
        <v>2</v>
      </c>
      <c r="C36" s="439">
        <v>3</v>
      </c>
      <c r="D36" s="440"/>
      <c r="E36" s="440"/>
      <c r="F36" s="438">
        <v>4</v>
      </c>
      <c r="G36" s="441">
        <v>5</v>
      </c>
      <c r="H36" s="441">
        <v>5</v>
      </c>
      <c r="I36" s="441">
        <v>5</v>
      </c>
    </row>
    <row r="37" spans="1:9" ht="13" customHeight="1">
      <c r="A37" s="443" t="s">
        <v>4</v>
      </c>
      <c r="B37" s="444" t="s">
        <v>205</v>
      </c>
      <c r="C37" s="445">
        <f>'1.1.sz.mell.'!D19</f>
        <v>1235449693</v>
      </c>
      <c r="D37" s="445">
        <f>'1.1.sz.mell.'!E19</f>
        <v>3206485693</v>
      </c>
      <c r="E37" s="445">
        <f>'1.1.sz.mell.'!F19</f>
        <v>1410051439</v>
      </c>
      <c r="F37" s="444" t="s">
        <v>129</v>
      </c>
      <c r="G37" s="446">
        <f>'1.1.sz.mell.'!D108</f>
        <v>2311807088</v>
      </c>
      <c r="H37" s="446">
        <f>'1.1.sz.mell.'!E108</f>
        <v>2428832134</v>
      </c>
      <c r="I37" s="446">
        <f>'1.1.sz.mell.'!F108</f>
        <v>1205640129</v>
      </c>
    </row>
    <row r="38" spans="1:9">
      <c r="A38" s="447" t="s">
        <v>15</v>
      </c>
      <c r="B38" s="448" t="s">
        <v>206</v>
      </c>
      <c r="C38" s="449"/>
      <c r="D38" s="449"/>
      <c r="E38" s="449"/>
      <c r="F38" s="448" t="s">
        <v>207</v>
      </c>
      <c r="G38" s="446">
        <f>'1.1.sz.mell.'!D109</f>
        <v>2063526088</v>
      </c>
      <c r="H38" s="446">
        <f>'1.1.sz.mell.'!E109</f>
        <v>2063526088</v>
      </c>
      <c r="I38" s="446">
        <f>'1.1.sz.mell.'!F109</f>
        <v>0</v>
      </c>
    </row>
    <row r="39" spans="1:9" ht="13" customHeight="1">
      <c r="A39" s="447" t="s">
        <v>27</v>
      </c>
      <c r="B39" s="448" t="s">
        <v>208</v>
      </c>
      <c r="C39" s="449">
        <f>'1.1.sz.mell.'!D46</f>
        <v>16000000</v>
      </c>
      <c r="D39" s="449">
        <f>'1.1.sz.mell.'!E46</f>
        <v>63426000</v>
      </c>
      <c r="E39" s="449">
        <f>'1.1.sz.mell.'!F46</f>
        <v>64651659</v>
      </c>
      <c r="F39" s="448" t="s">
        <v>131</v>
      </c>
      <c r="G39" s="446">
        <f>'1.1.sz.mell.'!D110</f>
        <v>263654693</v>
      </c>
      <c r="H39" s="446">
        <f>'1.1.sz.mell.'!E110</f>
        <v>1814932300</v>
      </c>
      <c r="I39" s="446">
        <f>'1.1.sz.mell.'!F110</f>
        <v>285726346</v>
      </c>
    </row>
    <row r="40" spans="1:9" ht="13" customHeight="1">
      <c r="A40" s="447" t="s">
        <v>135</v>
      </c>
      <c r="B40" s="448" t="s">
        <v>209</v>
      </c>
      <c r="C40" s="449">
        <f>'1.1.sz.mell.'!D59</f>
        <v>0</v>
      </c>
      <c r="D40" s="449">
        <f>'1.1.sz.mell.'!E59</f>
        <v>0</v>
      </c>
      <c r="E40" s="449">
        <f>'1.1.sz.mell.'!F59</f>
        <v>477924</v>
      </c>
      <c r="F40" s="448" t="s">
        <v>210</v>
      </c>
      <c r="G40" s="446">
        <f>'1.1.sz.mell.'!D111</f>
        <v>29974693</v>
      </c>
      <c r="H40" s="446">
        <f>'1.1.sz.mell.'!E111</f>
        <v>29974693</v>
      </c>
      <c r="I40" s="446">
        <f>'1.1.sz.mell.'!F111</f>
        <v>0</v>
      </c>
    </row>
    <row r="41" spans="1:9" ht="12.75" customHeight="1">
      <c r="A41" s="447" t="s">
        <v>41</v>
      </c>
      <c r="B41" s="448"/>
      <c r="C41" s="449"/>
      <c r="D41" s="449"/>
      <c r="E41" s="449"/>
      <c r="F41" s="448" t="s">
        <v>133</v>
      </c>
      <c r="G41" s="446">
        <f>'1.1.sz.mell.'!D112</f>
        <v>600000</v>
      </c>
      <c r="H41" s="446">
        <f>'1.1.sz.mell.'!E112</f>
        <v>71742280</v>
      </c>
      <c r="I41" s="446">
        <f>'1.1.sz.mell.'!F112</f>
        <v>71742280</v>
      </c>
    </row>
    <row r="42" spans="1:9" ht="13" customHeight="1">
      <c r="A42" s="447" t="s">
        <v>63</v>
      </c>
      <c r="B42" s="448"/>
      <c r="C42" s="451"/>
      <c r="D42" s="451"/>
      <c r="E42" s="451"/>
      <c r="F42" s="453" t="s">
        <v>404</v>
      </c>
      <c r="G42" s="452">
        <f>'1.1.sz.mell.'!D106</f>
        <v>10000000</v>
      </c>
      <c r="H42" s="452">
        <f>'1.1.sz.mell.'!E106</f>
        <v>4662715</v>
      </c>
      <c r="I42" s="452">
        <f>'1.1.sz.mell.'!F106</f>
        <v>0</v>
      </c>
    </row>
    <row r="43" spans="1:9" ht="13" customHeight="1">
      <c r="A43" s="447" t="s">
        <v>142</v>
      </c>
      <c r="B43" s="453"/>
      <c r="C43" s="449"/>
      <c r="D43" s="449"/>
      <c r="E43" s="449"/>
      <c r="F43" s="453" t="s">
        <v>492</v>
      </c>
      <c r="G43" s="452">
        <v>79808597</v>
      </c>
      <c r="H43" s="452">
        <v>388500565</v>
      </c>
      <c r="I43" s="452"/>
    </row>
    <row r="44" spans="1:9" ht="13" customHeight="1">
      <c r="A44" s="447" t="s">
        <v>81</v>
      </c>
      <c r="B44" s="453"/>
      <c r="C44" s="449"/>
      <c r="D44" s="449"/>
      <c r="E44" s="449"/>
      <c r="F44" s="453"/>
      <c r="G44" s="452"/>
      <c r="H44" s="452"/>
      <c r="I44" s="452"/>
    </row>
    <row r="45" spans="1:9" ht="13" customHeight="1">
      <c r="A45" s="447" t="s">
        <v>83</v>
      </c>
      <c r="B45" s="453"/>
      <c r="C45" s="451"/>
      <c r="D45" s="451"/>
      <c r="E45" s="451"/>
      <c r="F45" s="453"/>
      <c r="G45" s="452"/>
      <c r="H45" s="452"/>
      <c r="I45" s="452"/>
    </row>
    <row r="46" spans="1:9">
      <c r="A46" s="447" t="s">
        <v>147</v>
      </c>
      <c r="B46" s="453"/>
      <c r="C46" s="451"/>
      <c r="D46" s="451"/>
      <c r="E46" s="451"/>
      <c r="F46" s="453"/>
      <c r="G46" s="452"/>
      <c r="H46" s="452"/>
      <c r="I46" s="452"/>
    </row>
    <row r="47" spans="1:9" ht="13" customHeight="1" thickBot="1">
      <c r="A47" s="462" t="s">
        <v>164</v>
      </c>
      <c r="B47" s="474"/>
      <c r="C47" s="475"/>
      <c r="D47" s="475"/>
      <c r="E47" s="475"/>
      <c r="F47" s="476" t="s">
        <v>163</v>
      </c>
      <c r="G47" s="477"/>
      <c r="H47" s="477"/>
      <c r="I47" s="477"/>
    </row>
    <row r="48" spans="1:9" ht="16" customHeight="1" thickBot="1">
      <c r="A48" s="458" t="s">
        <v>165</v>
      </c>
      <c r="B48" s="459" t="s">
        <v>211</v>
      </c>
      <c r="C48" s="460">
        <f>+C37+C39+C40+C42+C43+C44+C45+C46+C47</f>
        <v>1251449693</v>
      </c>
      <c r="D48" s="460">
        <f t="shared" ref="D48:E48" si="8">+D37+D39+D40+D42+D43+D44+D45+D46+D47</f>
        <v>3269911693</v>
      </c>
      <c r="E48" s="460">
        <f t="shared" si="8"/>
        <v>1475181022</v>
      </c>
      <c r="F48" s="459" t="s">
        <v>212</v>
      </c>
      <c r="G48" s="461">
        <f>+G37+G39+G41+G42+G43+G44+G45+G46+G47</f>
        <v>2665870378</v>
      </c>
      <c r="H48" s="461">
        <f t="shared" ref="H48" si="9">+H37+H39+H41+H42+H43+H44+H45+H46+H47</f>
        <v>4708669994</v>
      </c>
      <c r="I48" s="461">
        <f t="shared" ref="I48" si="10">+I37+I39+I41+I42+I43+I44+I45+I46+I47</f>
        <v>1563108755</v>
      </c>
    </row>
    <row r="49" spans="1:9" ht="13" customHeight="1">
      <c r="A49" s="443" t="s">
        <v>166</v>
      </c>
      <c r="B49" s="478" t="s">
        <v>213</v>
      </c>
      <c r="C49" s="479">
        <f>+C50+C51+C52+C53+C54</f>
        <v>1247149685</v>
      </c>
      <c r="D49" s="479">
        <f t="shared" ref="D49:E49" si="11">+D50+D51+D52+D53+D54</f>
        <v>1247149685</v>
      </c>
      <c r="E49" s="479">
        <f t="shared" si="11"/>
        <v>1247149685</v>
      </c>
      <c r="F49" s="465" t="s">
        <v>171</v>
      </c>
      <c r="G49" s="480"/>
      <c r="H49" s="480"/>
      <c r="I49" s="480"/>
    </row>
    <row r="50" spans="1:9" ht="13" customHeight="1">
      <c r="A50" s="447" t="s">
        <v>169</v>
      </c>
      <c r="B50" s="481" t="s">
        <v>214</v>
      </c>
      <c r="C50" s="467">
        <v>1247149685</v>
      </c>
      <c r="D50" s="467">
        <v>1247149685</v>
      </c>
      <c r="E50" s="467">
        <v>1247149685</v>
      </c>
      <c r="F50" s="465" t="s">
        <v>215</v>
      </c>
      <c r="G50" s="468"/>
      <c r="H50" s="468"/>
      <c r="I50" s="468"/>
    </row>
    <row r="51" spans="1:9" ht="13" customHeight="1">
      <c r="A51" s="443" t="s">
        <v>172</v>
      </c>
      <c r="B51" s="481" t="s">
        <v>216</v>
      </c>
      <c r="C51" s="467"/>
      <c r="D51" s="467"/>
      <c r="E51" s="467"/>
      <c r="F51" s="465" t="s">
        <v>177</v>
      </c>
      <c r="G51" s="468"/>
      <c r="H51" s="468"/>
      <c r="I51" s="468"/>
    </row>
    <row r="52" spans="1:9" ht="13" customHeight="1">
      <c r="A52" s="447" t="s">
        <v>175</v>
      </c>
      <c r="B52" s="481" t="s">
        <v>217</v>
      </c>
      <c r="C52" s="467"/>
      <c r="D52" s="467"/>
      <c r="E52" s="467"/>
      <c r="F52" s="465" t="s">
        <v>180</v>
      </c>
      <c r="G52" s="468">
        <f>'1.1.sz.mell.'!D115</f>
        <v>15729000</v>
      </c>
      <c r="H52" s="468">
        <f>'1.1.sz.mell.'!E115</f>
        <v>15729000</v>
      </c>
      <c r="I52" s="468">
        <f>'1.1.sz.mell.'!F115</f>
        <v>15728133</v>
      </c>
    </row>
    <row r="53" spans="1:9" ht="13" customHeight="1">
      <c r="A53" s="443" t="s">
        <v>178</v>
      </c>
      <c r="B53" s="481" t="s">
        <v>218</v>
      </c>
      <c r="C53" s="467"/>
      <c r="D53" s="467"/>
      <c r="E53" s="467"/>
      <c r="F53" s="463" t="s">
        <v>183</v>
      </c>
      <c r="G53" s="468"/>
      <c r="H53" s="468"/>
      <c r="I53" s="468"/>
    </row>
    <row r="54" spans="1:9" ht="13" customHeight="1">
      <c r="A54" s="447" t="s">
        <v>181</v>
      </c>
      <c r="B54" s="482" t="s">
        <v>219</v>
      </c>
      <c r="C54" s="467"/>
      <c r="D54" s="467"/>
      <c r="E54" s="467"/>
      <c r="F54" s="465" t="s">
        <v>220</v>
      </c>
      <c r="G54" s="468"/>
      <c r="H54" s="468"/>
      <c r="I54" s="468"/>
    </row>
    <row r="55" spans="1:9" ht="13" customHeight="1">
      <c r="A55" s="443" t="s">
        <v>184</v>
      </c>
      <c r="B55" s="483" t="s">
        <v>221</v>
      </c>
      <c r="C55" s="469">
        <f>+C56+C57+C58+C59+C60</f>
        <v>183000000</v>
      </c>
      <c r="D55" s="469">
        <f t="shared" ref="D55:E55" si="12">+D56+D57+D58+D59+D60</f>
        <v>183000000</v>
      </c>
      <c r="E55" s="469">
        <f t="shared" si="12"/>
        <v>179975616</v>
      </c>
      <c r="F55" s="484" t="s">
        <v>189</v>
      </c>
      <c r="G55" s="468"/>
      <c r="H55" s="468"/>
      <c r="I55" s="468"/>
    </row>
    <row r="56" spans="1:9" ht="13" customHeight="1">
      <c r="A56" s="447" t="s">
        <v>187</v>
      </c>
      <c r="B56" s="482" t="s">
        <v>222</v>
      </c>
      <c r="C56" s="467">
        <f>'1.1.sz.mell.'!D68</f>
        <v>183000000</v>
      </c>
      <c r="D56" s="467">
        <f>'1.1.sz.mell.'!E68</f>
        <v>183000000</v>
      </c>
      <c r="E56" s="467">
        <f>'1.1.sz.mell.'!F68</f>
        <v>179975616</v>
      </c>
      <c r="F56" s="484" t="s">
        <v>223</v>
      </c>
      <c r="G56" s="468"/>
      <c r="H56" s="468"/>
      <c r="I56" s="468"/>
    </row>
    <row r="57" spans="1:9" ht="13" customHeight="1">
      <c r="A57" s="443" t="s">
        <v>190</v>
      </c>
      <c r="B57" s="482" t="s">
        <v>224</v>
      </c>
      <c r="C57" s="467"/>
      <c r="D57" s="467"/>
      <c r="E57" s="467"/>
      <c r="F57" s="485"/>
      <c r="G57" s="468"/>
      <c r="H57" s="468"/>
      <c r="I57" s="468"/>
    </row>
    <row r="58" spans="1:9" ht="13" customHeight="1">
      <c r="A58" s="447" t="s">
        <v>192</v>
      </c>
      <c r="B58" s="481" t="s">
        <v>225</v>
      </c>
      <c r="C58" s="467"/>
      <c r="D58" s="467"/>
      <c r="E58" s="467"/>
      <c r="F58" s="486"/>
      <c r="G58" s="468"/>
      <c r="H58" s="468"/>
      <c r="I58" s="468"/>
    </row>
    <row r="59" spans="1:9" ht="13" customHeight="1">
      <c r="A59" s="443" t="s">
        <v>195</v>
      </c>
      <c r="B59" s="487" t="s">
        <v>226</v>
      </c>
      <c r="C59" s="467"/>
      <c r="D59" s="467"/>
      <c r="E59" s="467"/>
      <c r="F59" s="453"/>
      <c r="G59" s="468"/>
      <c r="H59" s="468"/>
      <c r="I59" s="468"/>
    </row>
    <row r="60" spans="1:9" ht="13" customHeight="1" thickBot="1">
      <c r="A60" s="447" t="s">
        <v>198</v>
      </c>
      <c r="B60" s="488" t="s">
        <v>227</v>
      </c>
      <c r="C60" s="467"/>
      <c r="D60" s="467"/>
      <c r="E60" s="467"/>
      <c r="F60" s="486"/>
      <c r="G60" s="468"/>
      <c r="H60" s="468"/>
      <c r="I60" s="468"/>
    </row>
    <row r="61" spans="1:9" ht="21.75" customHeight="1" thickBot="1">
      <c r="A61" s="458" t="s">
        <v>201</v>
      </c>
      <c r="B61" s="459" t="s">
        <v>228</v>
      </c>
      <c r="C61" s="460">
        <f>+C49+C55</f>
        <v>1430149685</v>
      </c>
      <c r="D61" s="460">
        <f t="shared" ref="D61:E61" si="13">+D49+D55</f>
        <v>1430149685</v>
      </c>
      <c r="E61" s="460">
        <f t="shared" si="13"/>
        <v>1427125301</v>
      </c>
      <c r="F61" s="459" t="s">
        <v>229</v>
      </c>
      <c r="G61" s="461">
        <f>SUM(G49:G60)</f>
        <v>15729000</v>
      </c>
      <c r="H61" s="461">
        <f t="shared" ref="H61" si="14">SUM(H49:H60)</f>
        <v>15729000</v>
      </c>
      <c r="I61" s="461">
        <f t="shared" ref="I61" si="15">SUM(I49:I60)</f>
        <v>15728133</v>
      </c>
    </row>
    <row r="62" spans="1:9" ht="13.5" thickBot="1">
      <c r="A62" s="458" t="s">
        <v>230</v>
      </c>
      <c r="B62" s="471" t="s">
        <v>231</v>
      </c>
      <c r="C62" s="472">
        <f>+C48+C61</f>
        <v>2681599378</v>
      </c>
      <c r="D62" s="472">
        <f t="shared" ref="D62:E62" si="16">+D48+D61</f>
        <v>4700061378</v>
      </c>
      <c r="E62" s="472">
        <f t="shared" si="16"/>
        <v>2902306323</v>
      </c>
      <c r="F62" s="471" t="s">
        <v>232</v>
      </c>
      <c r="G62" s="472">
        <f>+G48+G61</f>
        <v>2681599378</v>
      </c>
      <c r="H62" s="472">
        <f t="shared" ref="H62" si="17">+H48+H61</f>
        <v>4724398994</v>
      </c>
      <c r="I62" s="472">
        <f t="shared" ref="I62" si="18">+I48+I61</f>
        <v>1578836888</v>
      </c>
    </row>
    <row r="63" spans="1:9" ht="13.5" thickBot="1">
      <c r="A63" s="458" t="s">
        <v>233</v>
      </c>
      <c r="B63" s="471" t="s">
        <v>199</v>
      </c>
      <c r="C63" s="472">
        <f>IF(C48-G48&lt;0,G48-C48,"-")</f>
        <v>1414420685</v>
      </c>
      <c r="D63" s="472">
        <f>IF(D48-H48&lt;0,H48-D48,"-")</f>
        <v>1438758301</v>
      </c>
      <c r="E63" s="472">
        <f>IF(E48-I48&lt;0,I48-E48,"-")</f>
        <v>87927733</v>
      </c>
      <c r="F63" s="471" t="s">
        <v>200</v>
      </c>
      <c r="G63" s="472" t="str">
        <f>IF(C48-G48&gt;0,C48-G48,"-")</f>
        <v>-</v>
      </c>
      <c r="H63" s="472" t="str">
        <f>IF(D48-H48&gt;0,D48-H48,"-")</f>
        <v>-</v>
      </c>
      <c r="I63" s="472" t="str">
        <f>IF(E48-I48&gt;0,E48-I48,"-")</f>
        <v>-</v>
      </c>
    </row>
    <row r="64" spans="1:9" ht="13.5" thickBot="1">
      <c r="A64" s="458" t="s">
        <v>234</v>
      </c>
      <c r="B64" s="471" t="s">
        <v>202</v>
      </c>
      <c r="C64" s="472">
        <f>IF(C48+C49-G62&lt;0,G62-(C48+C49+C56),"-")</f>
        <v>0</v>
      </c>
      <c r="D64" s="472">
        <f>IF(D48+D49-H62&lt;0,H62-(D48+D49+D56),"-")</f>
        <v>24337616</v>
      </c>
      <c r="E64" s="472" t="str">
        <f>IF(E48+E49-I62&lt;0,I62-(E48+E49+E56),"-")</f>
        <v>-</v>
      </c>
      <c r="F64" s="471" t="s">
        <v>203</v>
      </c>
      <c r="G64" s="472" t="str">
        <f>IF(C48+C49-G62&gt;0,C48+C49-G62,"-")</f>
        <v>-</v>
      </c>
      <c r="H64" s="472" t="str">
        <f>IF(D48+D49-H62&gt;0,D48+D49-H62,"-")</f>
        <v>-</v>
      </c>
      <c r="I64" s="472">
        <f>IF(E48+E49-I62&gt;0,E48+E49-I62,"-")</f>
        <v>1143493819</v>
      </c>
    </row>
    <row r="65" spans="1:9" ht="13.5" thickBot="1">
      <c r="A65" s="458" t="s">
        <v>235</v>
      </c>
      <c r="B65" s="471" t="s">
        <v>236</v>
      </c>
      <c r="C65" s="472">
        <f>SUM(C62,C28)</f>
        <v>4628696265</v>
      </c>
      <c r="D65" s="472">
        <f t="shared" ref="D65:E65" si="19">SUM(D62,D28)</f>
        <v>6894273667</v>
      </c>
      <c r="E65" s="472">
        <f t="shared" si="19"/>
        <v>5152397357</v>
      </c>
      <c r="F65" s="471" t="s">
        <v>237</v>
      </c>
      <c r="G65" s="472">
        <f>SUM(G62,G28)</f>
        <v>4628696265</v>
      </c>
      <c r="H65" s="472">
        <f t="shared" ref="H65" si="20">SUM(H62,H28)</f>
        <v>6894273667</v>
      </c>
      <c r="I65" s="472">
        <f t="shared" ref="I65" si="21">SUM(I62,I28)</f>
        <v>3574816723</v>
      </c>
    </row>
    <row r="67" spans="1:9">
      <c r="F67" s="426">
        <f>G65-C65</f>
        <v>0</v>
      </c>
    </row>
  </sheetData>
  <mergeCells count="3">
    <mergeCell ref="A3:A4"/>
    <mergeCell ref="B32:G32"/>
    <mergeCell ref="A34:A3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 alignWithMargins="0">
    <oddHeader xml:space="preserve">&amp;R&amp;"Times New Roman CE,Félkövér dőlt"&amp;14 2. melléklet&amp;11 </oddHeader>
  </headerFooter>
  <rowBreaks count="1" manualBreakCount="1">
    <brk id="3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N20"/>
  <sheetViews>
    <sheetView topLeftCell="B1" zoomScaleNormal="100" workbookViewId="0">
      <pane ySplit="2" topLeftCell="A3" activePane="bottomLeft" state="frozen"/>
      <selection activeCell="G2" sqref="G2:G20"/>
      <selection pane="bottomLeft" activeCell="C18" sqref="C18"/>
    </sheetView>
  </sheetViews>
  <sheetFormatPr defaultColWidth="9.1796875" defaultRowHeight="13"/>
  <cols>
    <col min="1" max="1" width="9.7265625" style="632" bestFit="1" customWidth="1"/>
    <col min="2" max="2" width="70.1796875" style="632" bestFit="1" customWidth="1"/>
    <col min="3" max="3" width="15.1796875" style="632" customWidth="1"/>
    <col min="4" max="7" width="14.26953125" style="632" customWidth="1"/>
    <col min="8" max="8" width="12.54296875" style="632" customWidth="1"/>
    <col min="9" max="9" width="14.26953125" style="632" customWidth="1"/>
    <col min="10" max="10" width="14.7265625" style="632" customWidth="1"/>
    <col min="11" max="11" width="12.7265625" style="632" customWidth="1"/>
    <col min="12" max="16384" width="9.1796875" style="632"/>
  </cols>
  <sheetData>
    <row r="1" spans="1:14" s="628" customFormat="1" ht="31">
      <c r="A1" s="626" t="s">
        <v>1670</v>
      </c>
      <c r="B1" s="626" t="s">
        <v>155</v>
      </c>
      <c r="C1" s="627" t="s">
        <v>1646</v>
      </c>
      <c r="D1" s="627" t="s">
        <v>1574</v>
      </c>
      <c r="E1" s="627" t="s">
        <v>238</v>
      </c>
      <c r="F1" s="627" t="s">
        <v>239</v>
      </c>
      <c r="G1" s="627" t="s">
        <v>1573</v>
      </c>
      <c r="H1" s="627" t="s">
        <v>1671</v>
      </c>
      <c r="I1" s="627" t="s">
        <v>1570</v>
      </c>
      <c r="J1" s="627" t="s">
        <v>1443</v>
      </c>
      <c r="K1" s="627" t="s">
        <v>1576</v>
      </c>
    </row>
    <row r="2" spans="1:14" ht="15" customHeight="1">
      <c r="A2" s="629" t="s">
        <v>710</v>
      </c>
      <c r="B2" s="630" t="s">
        <v>1672</v>
      </c>
      <c r="C2" s="631">
        <v>3406523091</v>
      </c>
      <c r="D2" s="631">
        <v>35613455</v>
      </c>
      <c r="E2" s="631">
        <v>48476977</v>
      </c>
      <c r="F2" s="631">
        <v>32423958</v>
      </c>
      <c r="G2" s="631">
        <v>14660527</v>
      </c>
      <c r="H2" s="631">
        <v>8676653</v>
      </c>
      <c r="I2" s="631">
        <v>4360260</v>
      </c>
      <c r="J2" s="631">
        <v>34379441</v>
      </c>
      <c r="K2" s="631">
        <f>SUM(C2:J2)</f>
        <v>3585114362</v>
      </c>
    </row>
    <row r="3" spans="1:14" ht="15" customHeight="1">
      <c r="A3" s="629" t="s">
        <v>712</v>
      </c>
      <c r="B3" s="630" t="s">
        <v>1673</v>
      </c>
      <c r="C3" s="631">
        <v>2459860723</v>
      </c>
      <c r="D3" s="631">
        <v>306987214</v>
      </c>
      <c r="E3" s="631">
        <v>106587575</v>
      </c>
      <c r="F3" s="631">
        <v>79189745</v>
      </c>
      <c r="G3" s="631">
        <v>455257810</v>
      </c>
      <c r="H3" s="631">
        <v>32481785</v>
      </c>
      <c r="I3" s="631">
        <v>21254938</v>
      </c>
      <c r="J3" s="631">
        <v>67033746</v>
      </c>
      <c r="K3" s="631">
        <f>SUM(C3:J3)</f>
        <v>3528653536</v>
      </c>
    </row>
    <row r="4" spans="1:14" ht="15" customHeight="1">
      <c r="A4" s="633" t="s">
        <v>714</v>
      </c>
      <c r="B4" s="634" t="s">
        <v>1674</v>
      </c>
      <c r="C4" s="635">
        <v>946662368</v>
      </c>
      <c r="D4" s="635">
        <v>-271373759</v>
      </c>
      <c r="E4" s="635">
        <v>-58110598</v>
      </c>
      <c r="F4" s="635">
        <v>-46765787</v>
      </c>
      <c r="G4" s="635">
        <v>-440597283</v>
      </c>
      <c r="H4" s="635">
        <v>-23805132</v>
      </c>
      <c r="I4" s="635">
        <v>-16894678</v>
      </c>
      <c r="J4" s="635">
        <v>-32654305</v>
      </c>
      <c r="K4" s="635">
        <f t="shared" ref="K4" si="0">K2-K3</f>
        <v>56460826</v>
      </c>
    </row>
    <row r="5" spans="1:14" ht="15" customHeight="1">
      <c r="A5" s="629" t="s">
        <v>716</v>
      </c>
      <c r="B5" s="630" t="s">
        <v>1675</v>
      </c>
      <c r="C5" s="631">
        <v>1555101121</v>
      </c>
      <c r="D5" s="631">
        <v>272706074</v>
      </c>
      <c r="E5" s="631">
        <v>58995035</v>
      </c>
      <c r="F5" s="631">
        <v>54495288</v>
      </c>
      <c r="G5" s="631">
        <v>443262780</v>
      </c>
      <c r="H5" s="631">
        <v>28699622</v>
      </c>
      <c r="I5" s="631">
        <v>18878178</v>
      </c>
      <c r="J5" s="631">
        <v>34230757</v>
      </c>
      <c r="K5" s="631">
        <f t="shared" ref="K5:K6" si="1">SUM(C5:J5)</f>
        <v>2466368855</v>
      </c>
    </row>
    <row r="6" spans="1:14" ht="15" customHeight="1">
      <c r="A6" s="629" t="s">
        <v>718</v>
      </c>
      <c r="B6" s="630" t="s">
        <v>1676</v>
      </c>
      <c r="C6" s="631">
        <v>945249047</v>
      </c>
      <c r="D6" s="631">
        <v>0</v>
      </c>
      <c r="E6" s="631">
        <v>0</v>
      </c>
      <c r="F6" s="631">
        <v>0</v>
      </c>
      <c r="G6" s="631">
        <v>0</v>
      </c>
      <c r="H6" s="631">
        <v>0</v>
      </c>
      <c r="I6" s="631">
        <v>0</v>
      </c>
      <c r="J6" s="631">
        <v>0</v>
      </c>
      <c r="K6" s="631">
        <f t="shared" si="1"/>
        <v>945249047</v>
      </c>
    </row>
    <row r="7" spans="1:14" ht="15" customHeight="1">
      <c r="A7" s="633" t="s">
        <v>720</v>
      </c>
      <c r="B7" s="634" t="s">
        <v>1677</v>
      </c>
      <c r="C7" s="635">
        <v>609852074</v>
      </c>
      <c r="D7" s="635">
        <v>272706074</v>
      </c>
      <c r="E7" s="635">
        <v>58995035</v>
      </c>
      <c r="F7" s="635">
        <v>54495288</v>
      </c>
      <c r="G7" s="635">
        <v>443262780</v>
      </c>
      <c r="H7" s="635">
        <v>28699622</v>
      </c>
      <c r="I7" s="635">
        <v>18878178</v>
      </c>
      <c r="J7" s="635">
        <v>34230757</v>
      </c>
      <c r="K7" s="635">
        <f t="shared" ref="K7" si="2">K5-K6</f>
        <v>1521119808</v>
      </c>
    </row>
    <row r="8" spans="1:14" ht="15" customHeight="1">
      <c r="A8" s="633" t="s">
        <v>722</v>
      </c>
      <c r="B8" s="634" t="s">
        <v>1678</v>
      </c>
      <c r="C8" s="635">
        <v>1556514442</v>
      </c>
      <c r="D8" s="635">
        <v>1332315</v>
      </c>
      <c r="E8" s="635">
        <v>884437</v>
      </c>
      <c r="F8" s="635">
        <v>7729501</v>
      </c>
      <c r="G8" s="635">
        <v>2665497</v>
      </c>
      <c r="H8" s="635">
        <v>4894490</v>
      </c>
      <c r="I8" s="635">
        <v>1983500</v>
      </c>
      <c r="J8" s="635">
        <v>1576452</v>
      </c>
      <c r="K8" s="635">
        <f t="shared" ref="K8" si="3">K4+K7</f>
        <v>1577580634</v>
      </c>
    </row>
    <row r="9" spans="1:14" ht="15" customHeight="1">
      <c r="A9" s="629" t="s">
        <v>724</v>
      </c>
      <c r="B9" s="630" t="s">
        <v>1679</v>
      </c>
      <c r="C9" s="631">
        <v>0</v>
      </c>
      <c r="D9" s="631">
        <v>0</v>
      </c>
      <c r="E9" s="631">
        <v>0</v>
      </c>
      <c r="F9" s="631">
        <v>0</v>
      </c>
      <c r="G9" s="631">
        <v>0</v>
      </c>
      <c r="H9" s="631">
        <v>0</v>
      </c>
      <c r="I9" s="631">
        <v>0</v>
      </c>
      <c r="J9" s="631">
        <v>0</v>
      </c>
      <c r="K9" s="631">
        <f t="shared" ref="K9:K10" si="4">SUM(C9:J9)</f>
        <v>0</v>
      </c>
    </row>
    <row r="10" spans="1:14" ht="15" customHeight="1">
      <c r="A10" s="629" t="s">
        <v>726</v>
      </c>
      <c r="B10" s="630" t="s">
        <v>1680</v>
      </c>
      <c r="C10" s="631">
        <v>0</v>
      </c>
      <c r="D10" s="631">
        <v>0</v>
      </c>
      <c r="E10" s="631">
        <v>0</v>
      </c>
      <c r="F10" s="631">
        <v>0</v>
      </c>
      <c r="G10" s="631">
        <v>0</v>
      </c>
      <c r="H10" s="631">
        <v>0</v>
      </c>
      <c r="I10" s="631">
        <v>0</v>
      </c>
      <c r="J10" s="631">
        <v>0</v>
      </c>
      <c r="K10" s="631">
        <f t="shared" si="4"/>
        <v>0</v>
      </c>
    </row>
    <row r="11" spans="1:14" ht="15" customHeight="1">
      <c r="A11" s="633" t="s">
        <v>498</v>
      </c>
      <c r="B11" s="634" t="s">
        <v>1681</v>
      </c>
      <c r="C11" s="635">
        <v>0</v>
      </c>
      <c r="D11" s="635">
        <v>0</v>
      </c>
      <c r="E11" s="635">
        <v>0</v>
      </c>
      <c r="F11" s="635">
        <v>0</v>
      </c>
      <c r="G11" s="635">
        <v>0</v>
      </c>
      <c r="H11" s="635">
        <v>0</v>
      </c>
      <c r="I11" s="635">
        <v>0</v>
      </c>
      <c r="J11" s="635">
        <v>0</v>
      </c>
      <c r="K11" s="635">
        <f t="shared" ref="K11" si="5">K9-K10</f>
        <v>0</v>
      </c>
    </row>
    <row r="12" spans="1:14" ht="15" customHeight="1">
      <c r="A12" s="629" t="s">
        <v>499</v>
      </c>
      <c r="B12" s="630" t="s">
        <v>1682</v>
      </c>
      <c r="C12" s="631">
        <v>0</v>
      </c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f t="shared" ref="K12:K13" si="6">SUM(C12:J12)</f>
        <v>0</v>
      </c>
    </row>
    <row r="13" spans="1:14" ht="15" customHeight="1">
      <c r="A13" s="629" t="s">
        <v>500</v>
      </c>
      <c r="B13" s="630" t="s">
        <v>1683</v>
      </c>
      <c r="C13" s="631">
        <v>0</v>
      </c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f t="shared" si="6"/>
        <v>0</v>
      </c>
    </row>
    <row r="14" spans="1:14" ht="15" customHeight="1">
      <c r="A14" s="633" t="s">
        <v>501</v>
      </c>
      <c r="B14" s="634" t="s">
        <v>1684</v>
      </c>
      <c r="C14" s="635">
        <v>0</v>
      </c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f t="shared" ref="K14" si="7">K12-K13</f>
        <v>0</v>
      </c>
    </row>
    <row r="15" spans="1:14" ht="15" customHeight="1">
      <c r="A15" s="633" t="s">
        <v>502</v>
      </c>
      <c r="B15" s="634" t="s">
        <v>1685</v>
      </c>
      <c r="C15" s="635">
        <v>0</v>
      </c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f t="shared" ref="K15" si="8">K11+K14</f>
        <v>0</v>
      </c>
    </row>
    <row r="16" spans="1:14" ht="15" customHeight="1">
      <c r="A16" s="633" t="s">
        <v>503</v>
      </c>
      <c r="B16" s="634" t="s">
        <v>1686</v>
      </c>
      <c r="C16" s="635">
        <v>1556514442</v>
      </c>
      <c r="D16" s="635">
        <v>1332315</v>
      </c>
      <c r="E16" s="635">
        <v>884437</v>
      </c>
      <c r="F16" s="635">
        <v>7729501</v>
      </c>
      <c r="G16" s="635">
        <v>2665497</v>
      </c>
      <c r="H16" s="635">
        <v>4894490</v>
      </c>
      <c r="I16" s="635">
        <v>1983500</v>
      </c>
      <c r="J16" s="635">
        <v>1576452</v>
      </c>
      <c r="K16" s="635">
        <f t="shared" ref="K16" si="9">K15+K8</f>
        <v>1577580634</v>
      </c>
      <c r="M16" s="636"/>
      <c r="N16" s="636"/>
    </row>
    <row r="17" spans="1:11" ht="15" customHeight="1">
      <c r="A17" s="633" t="s">
        <v>504</v>
      </c>
      <c r="B17" s="634" t="s">
        <v>1687</v>
      </c>
      <c r="C17" s="635">
        <v>0</v>
      </c>
      <c r="D17" s="635">
        <v>385861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f>SUM(C17:J17)</f>
        <v>385861</v>
      </c>
    </row>
    <row r="18" spans="1:11" ht="15" customHeight="1">
      <c r="A18" s="633" t="s">
        <v>505</v>
      </c>
      <c r="B18" s="634" t="s">
        <v>1688</v>
      </c>
      <c r="C18" s="635">
        <v>1556514442</v>
      </c>
      <c r="D18" s="635">
        <v>946454</v>
      </c>
      <c r="E18" s="635">
        <v>884437</v>
      </c>
      <c r="F18" s="635">
        <v>7729501</v>
      </c>
      <c r="G18" s="635">
        <v>2665497</v>
      </c>
      <c r="H18" s="635">
        <v>4894490</v>
      </c>
      <c r="I18" s="635">
        <v>1983500</v>
      </c>
      <c r="J18" s="635">
        <v>1576452</v>
      </c>
      <c r="K18" s="635">
        <f t="shared" ref="K18" si="10">K8-K17</f>
        <v>1577194773</v>
      </c>
    </row>
    <row r="19" spans="1:11" ht="15" customHeight="1">
      <c r="A19" s="633" t="s">
        <v>506</v>
      </c>
      <c r="B19" s="634" t="s">
        <v>1689</v>
      </c>
      <c r="C19" s="635">
        <v>0</v>
      </c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f>SUM(C19:I19)</f>
        <v>0</v>
      </c>
    </row>
    <row r="20" spans="1:11" ht="15" customHeight="1">
      <c r="A20" s="633" t="s">
        <v>507</v>
      </c>
      <c r="B20" s="634" t="s">
        <v>1690</v>
      </c>
      <c r="C20" s="635">
        <v>0</v>
      </c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f>SUM(C20:I20)</f>
        <v>0</v>
      </c>
    </row>
  </sheetData>
  <pageMargins left="0.2" right="0.2" top="1.2598425196850394" bottom="0.98425196850393704" header="0.51181102362204722" footer="0.51181102362204722"/>
  <pageSetup scale="65" orientation="landscape" horizontalDpi="300" verticalDpi="300" r:id="rId1"/>
  <headerFooter alignWithMargins="0">
    <oddHeader>&amp;C&amp;"-,Félkövér"&amp;14BONYHÁD VÁROS ÖNKORMÁNYZATA ÉS INTÉZMÉNYEI 
 MARADVÁNY LEVEZETÉS&amp;R&amp;"Times New Roman,Félkövér dőlt"&amp;14 3. sz.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F51"/>
  <sheetViews>
    <sheetView tabSelected="1" topLeftCell="A19" zoomScaleNormal="100" workbookViewId="0">
      <selection activeCell="F30" sqref="F30"/>
    </sheetView>
  </sheetViews>
  <sheetFormatPr defaultRowHeight="13"/>
  <cols>
    <col min="1" max="1" width="6.26953125" style="704" customWidth="1"/>
    <col min="2" max="2" width="59" style="705" bestFit="1" customWidth="1"/>
    <col min="3" max="3" width="12.7265625" style="644" bestFit="1" customWidth="1"/>
    <col min="4" max="4" width="10.453125" style="644" customWidth="1"/>
    <col min="5" max="5" width="12.7265625" style="644" bestFit="1" customWidth="1"/>
    <col min="6" max="6" width="12.08984375" style="644" bestFit="1" customWidth="1"/>
    <col min="7" max="253" width="9.1796875" style="644"/>
    <col min="254" max="254" width="6.26953125" style="644" customWidth="1"/>
    <col min="255" max="255" width="37.7265625" style="644" customWidth="1"/>
    <col min="256" max="256" width="11.81640625" style="644" customWidth="1"/>
    <col min="257" max="257" width="10.453125" style="644" customWidth="1"/>
    <col min="258" max="259" width="11.81640625" style="644" customWidth="1"/>
    <col min="260" max="260" width="10.81640625" style="644" customWidth="1"/>
    <col min="261" max="261" width="11.81640625" style="644" customWidth="1"/>
    <col min="262" max="509" width="9.1796875" style="644"/>
    <col min="510" max="510" width="6.26953125" style="644" customWidth="1"/>
    <col min="511" max="511" width="37.7265625" style="644" customWidth="1"/>
    <col min="512" max="512" width="11.81640625" style="644" customWidth="1"/>
    <col min="513" max="513" width="10.453125" style="644" customWidth="1"/>
    <col min="514" max="515" width="11.81640625" style="644" customWidth="1"/>
    <col min="516" max="516" width="10.81640625" style="644" customWidth="1"/>
    <col min="517" max="517" width="11.81640625" style="644" customWidth="1"/>
    <col min="518" max="765" width="9.1796875" style="644"/>
    <col min="766" max="766" width="6.26953125" style="644" customWidth="1"/>
    <col min="767" max="767" width="37.7265625" style="644" customWidth="1"/>
    <col min="768" max="768" width="11.81640625" style="644" customWidth="1"/>
    <col min="769" max="769" width="10.453125" style="644" customWidth="1"/>
    <col min="770" max="771" width="11.81640625" style="644" customWidth="1"/>
    <col min="772" max="772" width="10.81640625" style="644" customWidth="1"/>
    <col min="773" max="773" width="11.81640625" style="644" customWidth="1"/>
    <col min="774" max="1021" width="9.1796875" style="644"/>
    <col min="1022" max="1022" width="6.26953125" style="644" customWidth="1"/>
    <col min="1023" max="1023" width="37.7265625" style="644" customWidth="1"/>
    <col min="1024" max="1024" width="11.81640625" style="644" customWidth="1"/>
    <col min="1025" max="1025" width="10.453125" style="644" customWidth="1"/>
    <col min="1026" max="1027" width="11.81640625" style="644" customWidth="1"/>
    <col min="1028" max="1028" width="10.81640625" style="644" customWidth="1"/>
    <col min="1029" max="1029" width="11.81640625" style="644" customWidth="1"/>
    <col min="1030" max="1277" width="9.1796875" style="644"/>
    <col min="1278" max="1278" width="6.26953125" style="644" customWidth="1"/>
    <col min="1279" max="1279" width="37.7265625" style="644" customWidth="1"/>
    <col min="1280" max="1280" width="11.81640625" style="644" customWidth="1"/>
    <col min="1281" max="1281" width="10.453125" style="644" customWidth="1"/>
    <col min="1282" max="1283" width="11.81640625" style="644" customWidth="1"/>
    <col min="1284" max="1284" width="10.81640625" style="644" customWidth="1"/>
    <col min="1285" max="1285" width="11.81640625" style="644" customWidth="1"/>
    <col min="1286" max="1533" width="9.1796875" style="644"/>
    <col min="1534" max="1534" width="6.26953125" style="644" customWidth="1"/>
    <col min="1535" max="1535" width="37.7265625" style="644" customWidth="1"/>
    <col min="1536" max="1536" width="11.81640625" style="644" customWidth="1"/>
    <col min="1537" max="1537" width="10.453125" style="644" customWidth="1"/>
    <col min="1538" max="1539" width="11.81640625" style="644" customWidth="1"/>
    <col min="1540" max="1540" width="10.81640625" style="644" customWidth="1"/>
    <col min="1541" max="1541" width="11.81640625" style="644" customWidth="1"/>
    <col min="1542" max="1789" width="9.1796875" style="644"/>
    <col min="1790" max="1790" width="6.26953125" style="644" customWidth="1"/>
    <col min="1791" max="1791" width="37.7265625" style="644" customWidth="1"/>
    <col min="1792" max="1792" width="11.81640625" style="644" customWidth="1"/>
    <col min="1793" max="1793" width="10.453125" style="644" customWidth="1"/>
    <col min="1794" max="1795" width="11.81640625" style="644" customWidth="1"/>
    <col min="1796" max="1796" width="10.81640625" style="644" customWidth="1"/>
    <col min="1797" max="1797" width="11.81640625" style="644" customWidth="1"/>
    <col min="1798" max="2045" width="9.1796875" style="644"/>
    <col min="2046" max="2046" width="6.26953125" style="644" customWidth="1"/>
    <col min="2047" max="2047" width="37.7265625" style="644" customWidth="1"/>
    <col min="2048" max="2048" width="11.81640625" style="644" customWidth="1"/>
    <col min="2049" max="2049" width="10.453125" style="644" customWidth="1"/>
    <col min="2050" max="2051" width="11.81640625" style="644" customWidth="1"/>
    <col min="2052" max="2052" width="10.81640625" style="644" customWidth="1"/>
    <col min="2053" max="2053" width="11.81640625" style="644" customWidth="1"/>
    <col min="2054" max="2301" width="9.1796875" style="644"/>
    <col min="2302" max="2302" width="6.26953125" style="644" customWidth="1"/>
    <col min="2303" max="2303" width="37.7265625" style="644" customWidth="1"/>
    <col min="2304" max="2304" width="11.81640625" style="644" customWidth="1"/>
    <col min="2305" max="2305" width="10.453125" style="644" customWidth="1"/>
    <col min="2306" max="2307" width="11.81640625" style="644" customWidth="1"/>
    <col min="2308" max="2308" width="10.81640625" style="644" customWidth="1"/>
    <col min="2309" max="2309" width="11.81640625" style="644" customWidth="1"/>
    <col min="2310" max="2557" width="9.1796875" style="644"/>
    <col min="2558" max="2558" width="6.26953125" style="644" customWidth="1"/>
    <col min="2559" max="2559" width="37.7265625" style="644" customWidth="1"/>
    <col min="2560" max="2560" width="11.81640625" style="644" customWidth="1"/>
    <col min="2561" max="2561" width="10.453125" style="644" customWidth="1"/>
    <col min="2562" max="2563" width="11.81640625" style="644" customWidth="1"/>
    <col min="2564" max="2564" width="10.81640625" style="644" customWidth="1"/>
    <col min="2565" max="2565" width="11.81640625" style="644" customWidth="1"/>
    <col min="2566" max="2813" width="9.1796875" style="644"/>
    <col min="2814" max="2814" width="6.26953125" style="644" customWidth="1"/>
    <col min="2815" max="2815" width="37.7265625" style="644" customWidth="1"/>
    <col min="2816" max="2816" width="11.81640625" style="644" customWidth="1"/>
    <col min="2817" max="2817" width="10.453125" style="644" customWidth="1"/>
    <col min="2818" max="2819" width="11.81640625" style="644" customWidth="1"/>
    <col min="2820" max="2820" width="10.81640625" style="644" customWidth="1"/>
    <col min="2821" max="2821" width="11.81640625" style="644" customWidth="1"/>
    <col min="2822" max="3069" width="9.1796875" style="644"/>
    <col min="3070" max="3070" width="6.26953125" style="644" customWidth="1"/>
    <col min="3071" max="3071" width="37.7265625" style="644" customWidth="1"/>
    <col min="3072" max="3072" width="11.81640625" style="644" customWidth="1"/>
    <col min="3073" max="3073" width="10.453125" style="644" customWidth="1"/>
    <col min="3074" max="3075" width="11.81640625" style="644" customWidth="1"/>
    <col min="3076" max="3076" width="10.81640625" style="644" customWidth="1"/>
    <col min="3077" max="3077" width="11.81640625" style="644" customWidth="1"/>
    <col min="3078" max="3325" width="9.1796875" style="644"/>
    <col min="3326" max="3326" width="6.26953125" style="644" customWidth="1"/>
    <col min="3327" max="3327" width="37.7265625" style="644" customWidth="1"/>
    <col min="3328" max="3328" width="11.81640625" style="644" customWidth="1"/>
    <col min="3329" max="3329" width="10.453125" style="644" customWidth="1"/>
    <col min="3330" max="3331" width="11.81640625" style="644" customWidth="1"/>
    <col min="3332" max="3332" width="10.81640625" style="644" customWidth="1"/>
    <col min="3333" max="3333" width="11.81640625" style="644" customWidth="1"/>
    <col min="3334" max="3581" width="9.1796875" style="644"/>
    <col min="3582" max="3582" width="6.26953125" style="644" customWidth="1"/>
    <col min="3583" max="3583" width="37.7265625" style="644" customWidth="1"/>
    <col min="3584" max="3584" width="11.81640625" style="644" customWidth="1"/>
    <col min="3585" max="3585" width="10.453125" style="644" customWidth="1"/>
    <col min="3586" max="3587" width="11.81640625" style="644" customWidth="1"/>
    <col min="3588" max="3588" width="10.81640625" style="644" customWidth="1"/>
    <col min="3589" max="3589" width="11.81640625" style="644" customWidth="1"/>
    <col min="3590" max="3837" width="9.1796875" style="644"/>
    <col min="3838" max="3838" width="6.26953125" style="644" customWidth="1"/>
    <col min="3839" max="3839" width="37.7265625" style="644" customWidth="1"/>
    <col min="3840" max="3840" width="11.81640625" style="644" customWidth="1"/>
    <col min="3841" max="3841" width="10.453125" style="644" customWidth="1"/>
    <col min="3842" max="3843" width="11.81640625" style="644" customWidth="1"/>
    <col min="3844" max="3844" width="10.81640625" style="644" customWidth="1"/>
    <col min="3845" max="3845" width="11.81640625" style="644" customWidth="1"/>
    <col min="3846" max="4093" width="9.1796875" style="644"/>
    <col min="4094" max="4094" width="6.26953125" style="644" customWidth="1"/>
    <col min="4095" max="4095" width="37.7265625" style="644" customWidth="1"/>
    <col min="4096" max="4096" width="11.81640625" style="644" customWidth="1"/>
    <col min="4097" max="4097" width="10.453125" style="644" customWidth="1"/>
    <col min="4098" max="4099" width="11.81640625" style="644" customWidth="1"/>
    <col min="4100" max="4100" width="10.81640625" style="644" customWidth="1"/>
    <col min="4101" max="4101" width="11.81640625" style="644" customWidth="1"/>
    <col min="4102" max="4349" width="9.1796875" style="644"/>
    <col min="4350" max="4350" width="6.26953125" style="644" customWidth="1"/>
    <col min="4351" max="4351" width="37.7265625" style="644" customWidth="1"/>
    <col min="4352" max="4352" width="11.81640625" style="644" customWidth="1"/>
    <col min="4353" max="4353" width="10.453125" style="644" customWidth="1"/>
    <col min="4354" max="4355" width="11.81640625" style="644" customWidth="1"/>
    <col min="4356" max="4356" width="10.81640625" style="644" customWidth="1"/>
    <col min="4357" max="4357" width="11.81640625" style="644" customWidth="1"/>
    <col min="4358" max="4605" width="9.1796875" style="644"/>
    <col min="4606" max="4606" width="6.26953125" style="644" customWidth="1"/>
    <col min="4607" max="4607" width="37.7265625" style="644" customWidth="1"/>
    <col min="4608" max="4608" width="11.81640625" style="644" customWidth="1"/>
    <col min="4609" max="4609" width="10.453125" style="644" customWidth="1"/>
    <col min="4610" max="4611" width="11.81640625" style="644" customWidth="1"/>
    <col min="4612" max="4612" width="10.81640625" style="644" customWidth="1"/>
    <col min="4613" max="4613" width="11.81640625" style="644" customWidth="1"/>
    <col min="4614" max="4861" width="9.1796875" style="644"/>
    <col min="4862" max="4862" width="6.26953125" style="644" customWidth="1"/>
    <col min="4863" max="4863" width="37.7265625" style="644" customWidth="1"/>
    <col min="4864" max="4864" width="11.81640625" style="644" customWidth="1"/>
    <col min="4865" max="4865" width="10.453125" style="644" customWidth="1"/>
    <col min="4866" max="4867" width="11.81640625" style="644" customWidth="1"/>
    <col min="4868" max="4868" width="10.81640625" style="644" customWidth="1"/>
    <col min="4869" max="4869" width="11.81640625" style="644" customWidth="1"/>
    <col min="4870" max="5117" width="9.1796875" style="644"/>
    <col min="5118" max="5118" width="6.26953125" style="644" customWidth="1"/>
    <col min="5119" max="5119" width="37.7265625" style="644" customWidth="1"/>
    <col min="5120" max="5120" width="11.81640625" style="644" customWidth="1"/>
    <col min="5121" max="5121" width="10.453125" style="644" customWidth="1"/>
    <col min="5122" max="5123" width="11.81640625" style="644" customWidth="1"/>
    <col min="5124" max="5124" width="10.81640625" style="644" customWidth="1"/>
    <col min="5125" max="5125" width="11.81640625" style="644" customWidth="1"/>
    <col min="5126" max="5373" width="9.1796875" style="644"/>
    <col min="5374" max="5374" width="6.26953125" style="644" customWidth="1"/>
    <col min="5375" max="5375" width="37.7265625" style="644" customWidth="1"/>
    <col min="5376" max="5376" width="11.81640625" style="644" customWidth="1"/>
    <col min="5377" max="5377" width="10.453125" style="644" customWidth="1"/>
    <col min="5378" max="5379" width="11.81640625" style="644" customWidth="1"/>
    <col min="5380" max="5380" width="10.81640625" style="644" customWidth="1"/>
    <col min="5381" max="5381" width="11.81640625" style="644" customWidth="1"/>
    <col min="5382" max="5629" width="9.1796875" style="644"/>
    <col min="5630" max="5630" width="6.26953125" style="644" customWidth="1"/>
    <col min="5631" max="5631" width="37.7265625" style="644" customWidth="1"/>
    <col min="5632" max="5632" width="11.81640625" style="644" customWidth="1"/>
    <col min="5633" max="5633" width="10.453125" style="644" customWidth="1"/>
    <col min="5634" max="5635" width="11.81640625" style="644" customWidth="1"/>
    <col min="5636" max="5636" width="10.81640625" style="644" customWidth="1"/>
    <col min="5637" max="5637" width="11.81640625" style="644" customWidth="1"/>
    <col min="5638" max="5885" width="9.1796875" style="644"/>
    <col min="5886" max="5886" width="6.26953125" style="644" customWidth="1"/>
    <col min="5887" max="5887" width="37.7265625" style="644" customWidth="1"/>
    <col min="5888" max="5888" width="11.81640625" style="644" customWidth="1"/>
    <col min="5889" max="5889" width="10.453125" style="644" customWidth="1"/>
    <col min="5890" max="5891" width="11.81640625" style="644" customWidth="1"/>
    <col min="5892" max="5892" width="10.81640625" style="644" customWidth="1"/>
    <col min="5893" max="5893" width="11.81640625" style="644" customWidth="1"/>
    <col min="5894" max="6141" width="9.1796875" style="644"/>
    <col min="6142" max="6142" width="6.26953125" style="644" customWidth="1"/>
    <col min="6143" max="6143" width="37.7265625" style="644" customWidth="1"/>
    <col min="6144" max="6144" width="11.81640625" style="644" customWidth="1"/>
    <col min="6145" max="6145" width="10.453125" style="644" customWidth="1"/>
    <col min="6146" max="6147" width="11.81640625" style="644" customWidth="1"/>
    <col min="6148" max="6148" width="10.81640625" style="644" customWidth="1"/>
    <col min="6149" max="6149" width="11.81640625" style="644" customWidth="1"/>
    <col min="6150" max="6397" width="9.1796875" style="644"/>
    <col min="6398" max="6398" width="6.26953125" style="644" customWidth="1"/>
    <col min="6399" max="6399" width="37.7265625" style="644" customWidth="1"/>
    <col min="6400" max="6400" width="11.81640625" style="644" customWidth="1"/>
    <col min="6401" max="6401" width="10.453125" style="644" customWidth="1"/>
    <col min="6402" max="6403" width="11.81640625" style="644" customWidth="1"/>
    <col min="6404" max="6404" width="10.81640625" style="644" customWidth="1"/>
    <col min="6405" max="6405" width="11.81640625" style="644" customWidth="1"/>
    <col min="6406" max="6653" width="9.1796875" style="644"/>
    <col min="6654" max="6654" width="6.26953125" style="644" customWidth="1"/>
    <col min="6655" max="6655" width="37.7265625" style="644" customWidth="1"/>
    <col min="6656" max="6656" width="11.81640625" style="644" customWidth="1"/>
    <col min="6657" max="6657" width="10.453125" style="644" customWidth="1"/>
    <col min="6658" max="6659" width="11.81640625" style="644" customWidth="1"/>
    <col min="6660" max="6660" width="10.81640625" style="644" customWidth="1"/>
    <col min="6661" max="6661" width="11.81640625" style="644" customWidth="1"/>
    <col min="6662" max="6909" width="9.1796875" style="644"/>
    <col min="6910" max="6910" width="6.26953125" style="644" customWidth="1"/>
    <col min="6911" max="6911" width="37.7265625" style="644" customWidth="1"/>
    <col min="6912" max="6912" width="11.81640625" style="644" customWidth="1"/>
    <col min="6913" max="6913" width="10.453125" style="644" customWidth="1"/>
    <col min="6914" max="6915" width="11.81640625" style="644" customWidth="1"/>
    <col min="6916" max="6916" width="10.81640625" style="644" customWidth="1"/>
    <col min="6917" max="6917" width="11.81640625" style="644" customWidth="1"/>
    <col min="6918" max="7165" width="9.1796875" style="644"/>
    <col min="7166" max="7166" width="6.26953125" style="644" customWidth="1"/>
    <col min="7167" max="7167" width="37.7265625" style="644" customWidth="1"/>
    <col min="7168" max="7168" width="11.81640625" style="644" customWidth="1"/>
    <col min="7169" max="7169" width="10.453125" style="644" customWidth="1"/>
    <col min="7170" max="7171" width="11.81640625" style="644" customWidth="1"/>
    <col min="7172" max="7172" width="10.81640625" style="644" customWidth="1"/>
    <col min="7173" max="7173" width="11.81640625" style="644" customWidth="1"/>
    <col min="7174" max="7421" width="9.1796875" style="644"/>
    <col min="7422" max="7422" width="6.26953125" style="644" customWidth="1"/>
    <col min="7423" max="7423" width="37.7265625" style="644" customWidth="1"/>
    <col min="7424" max="7424" width="11.81640625" style="644" customWidth="1"/>
    <col min="7425" max="7425" width="10.453125" style="644" customWidth="1"/>
    <col min="7426" max="7427" width="11.81640625" style="644" customWidth="1"/>
    <col min="7428" max="7428" width="10.81640625" style="644" customWidth="1"/>
    <col min="7429" max="7429" width="11.81640625" style="644" customWidth="1"/>
    <col min="7430" max="7677" width="9.1796875" style="644"/>
    <col min="7678" max="7678" width="6.26953125" style="644" customWidth="1"/>
    <col min="7679" max="7679" width="37.7265625" style="644" customWidth="1"/>
    <col min="7680" max="7680" width="11.81640625" style="644" customWidth="1"/>
    <col min="7681" max="7681" width="10.453125" style="644" customWidth="1"/>
    <col min="7682" max="7683" width="11.81640625" style="644" customWidth="1"/>
    <col min="7684" max="7684" width="10.81640625" style="644" customWidth="1"/>
    <col min="7685" max="7685" width="11.81640625" style="644" customWidth="1"/>
    <col min="7686" max="7933" width="9.1796875" style="644"/>
    <col min="7934" max="7934" width="6.26953125" style="644" customWidth="1"/>
    <col min="7935" max="7935" width="37.7265625" style="644" customWidth="1"/>
    <col min="7936" max="7936" width="11.81640625" style="644" customWidth="1"/>
    <col min="7937" max="7937" width="10.453125" style="644" customWidth="1"/>
    <col min="7938" max="7939" width="11.81640625" style="644" customWidth="1"/>
    <col min="7940" max="7940" width="10.81640625" style="644" customWidth="1"/>
    <col min="7941" max="7941" width="11.81640625" style="644" customWidth="1"/>
    <col min="7942" max="8189" width="9.1796875" style="644"/>
    <col min="8190" max="8190" width="6.26953125" style="644" customWidth="1"/>
    <col min="8191" max="8191" width="37.7265625" style="644" customWidth="1"/>
    <col min="8192" max="8192" width="11.81640625" style="644" customWidth="1"/>
    <col min="8193" max="8193" width="10.453125" style="644" customWidth="1"/>
    <col min="8194" max="8195" width="11.81640625" style="644" customWidth="1"/>
    <col min="8196" max="8196" width="10.81640625" style="644" customWidth="1"/>
    <col min="8197" max="8197" width="11.81640625" style="644" customWidth="1"/>
    <col min="8198" max="8445" width="9.1796875" style="644"/>
    <col min="8446" max="8446" width="6.26953125" style="644" customWidth="1"/>
    <col min="8447" max="8447" width="37.7265625" style="644" customWidth="1"/>
    <col min="8448" max="8448" width="11.81640625" style="644" customWidth="1"/>
    <col min="8449" max="8449" width="10.453125" style="644" customWidth="1"/>
    <col min="8450" max="8451" width="11.81640625" style="644" customWidth="1"/>
    <col min="8452" max="8452" width="10.81640625" style="644" customWidth="1"/>
    <col min="8453" max="8453" width="11.81640625" style="644" customWidth="1"/>
    <col min="8454" max="8701" width="9.1796875" style="644"/>
    <col min="8702" max="8702" width="6.26953125" style="644" customWidth="1"/>
    <col min="8703" max="8703" width="37.7265625" style="644" customWidth="1"/>
    <col min="8704" max="8704" width="11.81640625" style="644" customWidth="1"/>
    <col min="8705" max="8705" width="10.453125" style="644" customWidth="1"/>
    <col min="8706" max="8707" width="11.81640625" style="644" customWidth="1"/>
    <col min="8708" max="8708" width="10.81640625" style="644" customWidth="1"/>
    <col min="8709" max="8709" width="11.81640625" style="644" customWidth="1"/>
    <col min="8710" max="8957" width="9.1796875" style="644"/>
    <col min="8958" max="8958" width="6.26953125" style="644" customWidth="1"/>
    <col min="8959" max="8959" width="37.7265625" style="644" customWidth="1"/>
    <col min="8960" max="8960" width="11.81640625" style="644" customWidth="1"/>
    <col min="8961" max="8961" width="10.453125" style="644" customWidth="1"/>
    <col min="8962" max="8963" width="11.81640625" style="644" customWidth="1"/>
    <col min="8964" max="8964" width="10.81640625" style="644" customWidth="1"/>
    <col min="8965" max="8965" width="11.81640625" style="644" customWidth="1"/>
    <col min="8966" max="9213" width="9.1796875" style="644"/>
    <col min="9214" max="9214" width="6.26953125" style="644" customWidth="1"/>
    <col min="9215" max="9215" width="37.7265625" style="644" customWidth="1"/>
    <col min="9216" max="9216" width="11.81640625" style="644" customWidth="1"/>
    <col min="9217" max="9217" width="10.453125" style="644" customWidth="1"/>
    <col min="9218" max="9219" width="11.81640625" style="644" customWidth="1"/>
    <col min="9220" max="9220" width="10.81640625" style="644" customWidth="1"/>
    <col min="9221" max="9221" width="11.81640625" style="644" customWidth="1"/>
    <col min="9222" max="9469" width="9.1796875" style="644"/>
    <col min="9470" max="9470" width="6.26953125" style="644" customWidth="1"/>
    <col min="9471" max="9471" width="37.7265625" style="644" customWidth="1"/>
    <col min="9472" max="9472" width="11.81640625" style="644" customWidth="1"/>
    <col min="9473" max="9473" width="10.453125" style="644" customWidth="1"/>
    <col min="9474" max="9475" width="11.81640625" style="644" customWidth="1"/>
    <col min="9476" max="9476" width="10.81640625" style="644" customWidth="1"/>
    <col min="9477" max="9477" width="11.81640625" style="644" customWidth="1"/>
    <col min="9478" max="9725" width="9.1796875" style="644"/>
    <col min="9726" max="9726" width="6.26953125" style="644" customWidth="1"/>
    <col min="9727" max="9727" width="37.7265625" style="644" customWidth="1"/>
    <col min="9728" max="9728" width="11.81640625" style="644" customWidth="1"/>
    <col min="9729" max="9729" width="10.453125" style="644" customWidth="1"/>
    <col min="9730" max="9731" width="11.81640625" style="644" customWidth="1"/>
    <col min="9732" max="9732" width="10.81640625" style="644" customWidth="1"/>
    <col min="9733" max="9733" width="11.81640625" style="644" customWidth="1"/>
    <col min="9734" max="9981" width="9.1796875" style="644"/>
    <col min="9982" max="9982" width="6.26953125" style="644" customWidth="1"/>
    <col min="9983" max="9983" width="37.7265625" style="644" customWidth="1"/>
    <col min="9984" max="9984" width="11.81640625" style="644" customWidth="1"/>
    <col min="9985" max="9985" width="10.453125" style="644" customWidth="1"/>
    <col min="9986" max="9987" width="11.81640625" style="644" customWidth="1"/>
    <col min="9988" max="9988" width="10.81640625" style="644" customWidth="1"/>
    <col min="9989" max="9989" width="11.81640625" style="644" customWidth="1"/>
    <col min="9990" max="10237" width="9.1796875" style="644"/>
    <col min="10238" max="10238" width="6.26953125" style="644" customWidth="1"/>
    <col min="10239" max="10239" width="37.7265625" style="644" customWidth="1"/>
    <col min="10240" max="10240" width="11.81640625" style="644" customWidth="1"/>
    <col min="10241" max="10241" width="10.453125" style="644" customWidth="1"/>
    <col min="10242" max="10243" width="11.81640625" style="644" customWidth="1"/>
    <col min="10244" max="10244" width="10.81640625" style="644" customWidth="1"/>
    <col min="10245" max="10245" width="11.81640625" style="644" customWidth="1"/>
    <col min="10246" max="10493" width="9.1796875" style="644"/>
    <col min="10494" max="10494" width="6.26953125" style="644" customWidth="1"/>
    <col min="10495" max="10495" width="37.7265625" style="644" customWidth="1"/>
    <col min="10496" max="10496" width="11.81640625" style="644" customWidth="1"/>
    <col min="10497" max="10497" width="10.453125" style="644" customWidth="1"/>
    <col min="10498" max="10499" width="11.81640625" style="644" customWidth="1"/>
    <col min="10500" max="10500" width="10.81640625" style="644" customWidth="1"/>
    <col min="10501" max="10501" width="11.81640625" style="644" customWidth="1"/>
    <col min="10502" max="10749" width="9.1796875" style="644"/>
    <col min="10750" max="10750" width="6.26953125" style="644" customWidth="1"/>
    <col min="10751" max="10751" width="37.7265625" style="644" customWidth="1"/>
    <col min="10752" max="10752" width="11.81640625" style="644" customWidth="1"/>
    <col min="10753" max="10753" width="10.453125" style="644" customWidth="1"/>
    <col min="10754" max="10755" width="11.81640625" style="644" customWidth="1"/>
    <col min="10756" max="10756" width="10.81640625" style="644" customWidth="1"/>
    <col min="10757" max="10757" width="11.81640625" style="644" customWidth="1"/>
    <col min="10758" max="11005" width="9.1796875" style="644"/>
    <col min="11006" max="11006" width="6.26953125" style="644" customWidth="1"/>
    <col min="11007" max="11007" width="37.7265625" style="644" customWidth="1"/>
    <col min="11008" max="11008" width="11.81640625" style="644" customWidth="1"/>
    <col min="11009" max="11009" width="10.453125" style="644" customWidth="1"/>
    <col min="11010" max="11011" width="11.81640625" style="644" customWidth="1"/>
    <col min="11012" max="11012" width="10.81640625" style="644" customWidth="1"/>
    <col min="11013" max="11013" width="11.81640625" style="644" customWidth="1"/>
    <col min="11014" max="11261" width="9.1796875" style="644"/>
    <col min="11262" max="11262" width="6.26953125" style="644" customWidth="1"/>
    <col min="11263" max="11263" width="37.7265625" style="644" customWidth="1"/>
    <col min="11264" max="11264" width="11.81640625" style="644" customWidth="1"/>
    <col min="11265" max="11265" width="10.453125" style="644" customWidth="1"/>
    <col min="11266" max="11267" width="11.81640625" style="644" customWidth="1"/>
    <col min="11268" max="11268" width="10.81640625" style="644" customWidth="1"/>
    <col min="11269" max="11269" width="11.81640625" style="644" customWidth="1"/>
    <col min="11270" max="11517" width="9.1796875" style="644"/>
    <col min="11518" max="11518" width="6.26953125" style="644" customWidth="1"/>
    <col min="11519" max="11519" width="37.7265625" style="644" customWidth="1"/>
    <col min="11520" max="11520" width="11.81640625" style="644" customWidth="1"/>
    <col min="11521" max="11521" width="10.453125" style="644" customWidth="1"/>
    <col min="11522" max="11523" width="11.81640625" style="644" customWidth="1"/>
    <col min="11524" max="11524" width="10.81640625" style="644" customWidth="1"/>
    <col min="11525" max="11525" width="11.81640625" style="644" customWidth="1"/>
    <col min="11526" max="11773" width="9.1796875" style="644"/>
    <col min="11774" max="11774" width="6.26953125" style="644" customWidth="1"/>
    <col min="11775" max="11775" width="37.7265625" style="644" customWidth="1"/>
    <col min="11776" max="11776" width="11.81640625" style="644" customWidth="1"/>
    <col min="11777" max="11777" width="10.453125" style="644" customWidth="1"/>
    <col min="11778" max="11779" width="11.81640625" style="644" customWidth="1"/>
    <col min="11780" max="11780" width="10.81640625" style="644" customWidth="1"/>
    <col min="11781" max="11781" width="11.81640625" style="644" customWidth="1"/>
    <col min="11782" max="12029" width="9.1796875" style="644"/>
    <col min="12030" max="12030" width="6.26953125" style="644" customWidth="1"/>
    <col min="12031" max="12031" width="37.7265625" style="644" customWidth="1"/>
    <col min="12032" max="12032" width="11.81640625" style="644" customWidth="1"/>
    <col min="12033" max="12033" width="10.453125" style="644" customWidth="1"/>
    <col min="12034" max="12035" width="11.81640625" style="644" customWidth="1"/>
    <col min="12036" max="12036" width="10.81640625" style="644" customWidth="1"/>
    <col min="12037" max="12037" width="11.81640625" style="644" customWidth="1"/>
    <col min="12038" max="12285" width="9.1796875" style="644"/>
    <col min="12286" max="12286" width="6.26953125" style="644" customWidth="1"/>
    <col min="12287" max="12287" width="37.7265625" style="644" customWidth="1"/>
    <col min="12288" max="12288" width="11.81640625" style="644" customWidth="1"/>
    <col min="12289" max="12289" width="10.453125" style="644" customWidth="1"/>
    <col min="12290" max="12291" width="11.81640625" style="644" customWidth="1"/>
    <col min="12292" max="12292" width="10.81640625" style="644" customWidth="1"/>
    <col min="12293" max="12293" width="11.81640625" style="644" customWidth="1"/>
    <col min="12294" max="12541" width="9.1796875" style="644"/>
    <col min="12542" max="12542" width="6.26953125" style="644" customWidth="1"/>
    <col min="12543" max="12543" width="37.7265625" style="644" customWidth="1"/>
    <col min="12544" max="12544" width="11.81640625" style="644" customWidth="1"/>
    <col min="12545" max="12545" width="10.453125" style="644" customWidth="1"/>
    <col min="12546" max="12547" width="11.81640625" style="644" customWidth="1"/>
    <col min="12548" max="12548" width="10.81640625" style="644" customWidth="1"/>
    <col min="12549" max="12549" width="11.81640625" style="644" customWidth="1"/>
    <col min="12550" max="12797" width="9.1796875" style="644"/>
    <col min="12798" max="12798" width="6.26953125" style="644" customWidth="1"/>
    <col min="12799" max="12799" width="37.7265625" style="644" customWidth="1"/>
    <col min="12800" max="12800" width="11.81640625" style="644" customWidth="1"/>
    <col min="12801" max="12801" width="10.453125" style="644" customWidth="1"/>
    <col min="12802" max="12803" width="11.81640625" style="644" customWidth="1"/>
    <col min="12804" max="12804" width="10.81640625" style="644" customWidth="1"/>
    <col min="12805" max="12805" width="11.81640625" style="644" customWidth="1"/>
    <col min="12806" max="13053" width="9.1796875" style="644"/>
    <col min="13054" max="13054" width="6.26953125" style="644" customWidth="1"/>
    <col min="13055" max="13055" width="37.7265625" style="644" customWidth="1"/>
    <col min="13056" max="13056" width="11.81640625" style="644" customWidth="1"/>
    <col min="13057" max="13057" width="10.453125" style="644" customWidth="1"/>
    <col min="13058" max="13059" width="11.81640625" style="644" customWidth="1"/>
    <col min="13060" max="13060" width="10.81640625" style="644" customWidth="1"/>
    <col min="13061" max="13061" width="11.81640625" style="644" customWidth="1"/>
    <col min="13062" max="13309" width="9.1796875" style="644"/>
    <col min="13310" max="13310" width="6.26953125" style="644" customWidth="1"/>
    <col min="13311" max="13311" width="37.7265625" style="644" customWidth="1"/>
    <col min="13312" max="13312" width="11.81640625" style="644" customWidth="1"/>
    <col min="13313" max="13313" width="10.453125" style="644" customWidth="1"/>
    <col min="13314" max="13315" width="11.81640625" style="644" customWidth="1"/>
    <col min="13316" max="13316" width="10.81640625" style="644" customWidth="1"/>
    <col min="13317" max="13317" width="11.81640625" style="644" customWidth="1"/>
    <col min="13318" max="13565" width="9.1796875" style="644"/>
    <col min="13566" max="13566" width="6.26953125" style="644" customWidth="1"/>
    <col min="13567" max="13567" width="37.7265625" style="644" customWidth="1"/>
    <col min="13568" max="13568" width="11.81640625" style="644" customWidth="1"/>
    <col min="13569" max="13569" width="10.453125" style="644" customWidth="1"/>
    <col min="13570" max="13571" width="11.81640625" style="644" customWidth="1"/>
    <col min="13572" max="13572" width="10.81640625" style="644" customWidth="1"/>
    <col min="13573" max="13573" width="11.81640625" style="644" customWidth="1"/>
    <col min="13574" max="13821" width="9.1796875" style="644"/>
    <col min="13822" max="13822" width="6.26953125" style="644" customWidth="1"/>
    <col min="13823" max="13823" width="37.7265625" style="644" customWidth="1"/>
    <col min="13824" max="13824" width="11.81640625" style="644" customWidth="1"/>
    <col min="13825" max="13825" width="10.453125" style="644" customWidth="1"/>
    <col min="13826" max="13827" width="11.81640625" style="644" customWidth="1"/>
    <col min="13828" max="13828" width="10.81640625" style="644" customWidth="1"/>
    <col min="13829" max="13829" width="11.81640625" style="644" customWidth="1"/>
    <col min="13830" max="14077" width="9.1796875" style="644"/>
    <col min="14078" max="14078" width="6.26953125" style="644" customWidth="1"/>
    <col min="14079" max="14079" width="37.7265625" style="644" customWidth="1"/>
    <col min="14080" max="14080" width="11.81640625" style="644" customWidth="1"/>
    <col min="14081" max="14081" width="10.453125" style="644" customWidth="1"/>
    <col min="14082" max="14083" width="11.81640625" style="644" customWidth="1"/>
    <col min="14084" max="14084" width="10.81640625" style="644" customWidth="1"/>
    <col min="14085" max="14085" width="11.81640625" style="644" customWidth="1"/>
    <col min="14086" max="14333" width="9.1796875" style="644"/>
    <col min="14334" max="14334" width="6.26953125" style="644" customWidth="1"/>
    <col min="14335" max="14335" width="37.7265625" style="644" customWidth="1"/>
    <col min="14336" max="14336" width="11.81640625" style="644" customWidth="1"/>
    <col min="14337" max="14337" width="10.453125" style="644" customWidth="1"/>
    <col min="14338" max="14339" width="11.81640625" style="644" customWidth="1"/>
    <col min="14340" max="14340" width="10.81640625" style="644" customWidth="1"/>
    <col min="14341" max="14341" width="11.81640625" style="644" customWidth="1"/>
    <col min="14342" max="14589" width="9.1796875" style="644"/>
    <col min="14590" max="14590" width="6.26953125" style="644" customWidth="1"/>
    <col min="14591" max="14591" width="37.7265625" style="644" customWidth="1"/>
    <col min="14592" max="14592" width="11.81640625" style="644" customWidth="1"/>
    <col min="14593" max="14593" width="10.453125" style="644" customWidth="1"/>
    <col min="14594" max="14595" width="11.81640625" style="644" customWidth="1"/>
    <col min="14596" max="14596" width="10.81640625" style="644" customWidth="1"/>
    <col min="14597" max="14597" width="11.81640625" style="644" customWidth="1"/>
    <col min="14598" max="14845" width="9.1796875" style="644"/>
    <col min="14846" max="14846" width="6.26953125" style="644" customWidth="1"/>
    <col min="14847" max="14847" width="37.7265625" style="644" customWidth="1"/>
    <col min="14848" max="14848" width="11.81640625" style="644" customWidth="1"/>
    <col min="14849" max="14849" width="10.453125" style="644" customWidth="1"/>
    <col min="14850" max="14851" width="11.81640625" style="644" customWidth="1"/>
    <col min="14852" max="14852" width="10.81640625" style="644" customWidth="1"/>
    <col min="14853" max="14853" width="11.81640625" style="644" customWidth="1"/>
    <col min="14854" max="15101" width="9.1796875" style="644"/>
    <col min="15102" max="15102" width="6.26953125" style="644" customWidth="1"/>
    <col min="15103" max="15103" width="37.7265625" style="644" customWidth="1"/>
    <col min="15104" max="15104" width="11.81640625" style="644" customWidth="1"/>
    <col min="15105" max="15105" width="10.453125" style="644" customWidth="1"/>
    <col min="15106" max="15107" width="11.81640625" style="644" customWidth="1"/>
    <col min="15108" max="15108" width="10.81640625" style="644" customWidth="1"/>
    <col min="15109" max="15109" width="11.81640625" style="644" customWidth="1"/>
    <col min="15110" max="15357" width="9.1796875" style="644"/>
    <col min="15358" max="15358" width="6.26953125" style="644" customWidth="1"/>
    <col min="15359" max="15359" width="37.7265625" style="644" customWidth="1"/>
    <col min="15360" max="15360" width="11.81640625" style="644" customWidth="1"/>
    <col min="15361" max="15361" width="10.453125" style="644" customWidth="1"/>
    <col min="15362" max="15363" width="11.81640625" style="644" customWidth="1"/>
    <col min="15364" max="15364" width="10.81640625" style="644" customWidth="1"/>
    <col min="15365" max="15365" width="11.81640625" style="644" customWidth="1"/>
    <col min="15366" max="15613" width="9.1796875" style="644"/>
    <col min="15614" max="15614" width="6.26953125" style="644" customWidth="1"/>
    <col min="15615" max="15615" width="37.7265625" style="644" customWidth="1"/>
    <col min="15616" max="15616" width="11.81640625" style="644" customWidth="1"/>
    <col min="15617" max="15617" width="10.453125" style="644" customWidth="1"/>
    <col min="15618" max="15619" width="11.81640625" style="644" customWidth="1"/>
    <col min="15620" max="15620" width="10.81640625" style="644" customWidth="1"/>
    <col min="15621" max="15621" width="11.81640625" style="644" customWidth="1"/>
    <col min="15622" max="15869" width="9.1796875" style="644"/>
    <col min="15870" max="15870" width="6.26953125" style="644" customWidth="1"/>
    <col min="15871" max="15871" width="37.7265625" style="644" customWidth="1"/>
    <col min="15872" max="15872" width="11.81640625" style="644" customWidth="1"/>
    <col min="15873" max="15873" width="10.453125" style="644" customWidth="1"/>
    <col min="15874" max="15875" width="11.81640625" style="644" customWidth="1"/>
    <col min="15876" max="15876" width="10.81640625" style="644" customWidth="1"/>
    <col min="15877" max="15877" width="11.81640625" style="644" customWidth="1"/>
    <col min="15878" max="16125" width="9.1796875" style="644"/>
    <col min="16126" max="16126" width="6.26953125" style="644" customWidth="1"/>
    <col min="16127" max="16127" width="37.7265625" style="644" customWidth="1"/>
    <col min="16128" max="16128" width="11.81640625" style="644" customWidth="1"/>
    <col min="16129" max="16129" width="10.453125" style="644" customWidth="1"/>
    <col min="16130" max="16131" width="11.81640625" style="644" customWidth="1"/>
    <col min="16132" max="16132" width="10.81640625" style="644" customWidth="1"/>
    <col min="16133" max="16133" width="11.81640625" style="644" customWidth="1"/>
    <col min="16134" max="16384" width="9.1796875" style="644"/>
  </cols>
  <sheetData>
    <row r="1" spans="1:6" s="637" customFormat="1" ht="11.25" customHeight="1">
      <c r="A1" s="1023"/>
      <c r="B1" s="1023"/>
      <c r="C1" s="1023"/>
      <c r="D1" s="1023"/>
      <c r="E1" s="1023"/>
    </row>
    <row r="2" spans="1:6" s="637" customFormat="1" ht="39" customHeight="1">
      <c r="A2" s="1024" t="s">
        <v>2004</v>
      </c>
      <c r="B2" s="1025"/>
      <c r="C2" s="1025"/>
      <c r="D2" s="1025"/>
      <c r="E2" s="1025"/>
    </row>
    <row r="3" spans="1:6" s="637" customFormat="1" ht="34.5" customHeight="1" thickBot="1">
      <c r="A3" s="638"/>
      <c r="B3" s="639"/>
      <c r="C3" s="638"/>
      <c r="D3" s="638"/>
      <c r="E3" s="640" t="s">
        <v>679</v>
      </c>
    </row>
    <row r="4" spans="1:6" ht="39.75" customHeight="1" thickBot="1">
      <c r="A4" s="1026" t="s">
        <v>1691</v>
      </c>
      <c r="B4" s="1027"/>
      <c r="C4" s="641" t="s">
        <v>1692</v>
      </c>
      <c r="D4" s="642" t="s">
        <v>1693</v>
      </c>
      <c r="E4" s="643" t="s">
        <v>1694</v>
      </c>
    </row>
    <row r="5" spans="1:6" s="649" customFormat="1" ht="16" customHeight="1" thickBot="1">
      <c r="A5" s="645" t="s">
        <v>4</v>
      </c>
      <c r="B5" s="646" t="s">
        <v>1695</v>
      </c>
      <c r="C5" s="648">
        <f t="shared" ref="C5" si="0">SUM(C6:C9)</f>
        <v>8775794355</v>
      </c>
      <c r="D5" s="647">
        <f t="shared" ref="D5:E5" si="1">SUM(D6:D9)</f>
        <v>0</v>
      </c>
      <c r="E5" s="648">
        <f t="shared" si="1"/>
        <v>9800318356</v>
      </c>
    </row>
    <row r="6" spans="1:6" ht="12.5">
      <c r="A6" s="650" t="s">
        <v>15</v>
      </c>
      <c r="B6" s="651" t="s">
        <v>1696</v>
      </c>
      <c r="C6" s="653">
        <v>373426</v>
      </c>
      <c r="D6" s="652">
        <v>0</v>
      </c>
      <c r="E6" s="653">
        <v>189286</v>
      </c>
    </row>
    <row r="7" spans="1:6" ht="12.5">
      <c r="A7" s="654" t="s">
        <v>27</v>
      </c>
      <c r="B7" s="655" t="s">
        <v>1697</v>
      </c>
      <c r="C7" s="657">
        <v>8160074573</v>
      </c>
      <c r="D7" s="656">
        <v>0</v>
      </c>
      <c r="E7" s="657">
        <v>9218988033</v>
      </c>
    </row>
    <row r="8" spans="1:6" ht="12.5">
      <c r="A8" s="654" t="s">
        <v>135</v>
      </c>
      <c r="B8" s="655" t="s">
        <v>1698</v>
      </c>
      <c r="C8" s="657">
        <v>615346356</v>
      </c>
      <c r="D8" s="658">
        <v>0</v>
      </c>
      <c r="E8" s="657">
        <v>581141037</v>
      </c>
    </row>
    <row r="9" spans="1:6" thickBot="1">
      <c r="A9" s="659" t="s">
        <v>41</v>
      </c>
      <c r="B9" s="660" t="s">
        <v>1699</v>
      </c>
      <c r="C9" s="662"/>
      <c r="D9" s="661"/>
      <c r="E9" s="662"/>
    </row>
    <row r="10" spans="1:6" thickBot="1">
      <c r="A10" s="663" t="s">
        <v>63</v>
      </c>
      <c r="B10" s="664" t="s">
        <v>1700</v>
      </c>
      <c r="C10" s="665">
        <f t="shared" ref="C10" si="2">SUM(C11:C12)</f>
        <v>2186220</v>
      </c>
      <c r="D10" s="665">
        <f t="shared" ref="D10:E10" si="3">SUM(D11:D12)</f>
        <v>0</v>
      </c>
      <c r="E10" s="665">
        <f t="shared" si="3"/>
        <v>2384280</v>
      </c>
    </row>
    <row r="11" spans="1:6" ht="12.5">
      <c r="A11" s="666" t="s">
        <v>142</v>
      </c>
      <c r="B11" s="667" t="s">
        <v>1701</v>
      </c>
      <c r="C11" s="669">
        <v>2186220</v>
      </c>
      <c r="D11" s="668">
        <v>0</v>
      </c>
      <c r="E11" s="669">
        <v>2384280</v>
      </c>
    </row>
    <row r="12" spans="1:6" thickBot="1">
      <c r="A12" s="659" t="s">
        <v>81</v>
      </c>
      <c r="B12" s="670" t="s">
        <v>1702</v>
      </c>
      <c r="C12" s="672"/>
      <c r="D12" s="671"/>
      <c r="E12" s="672"/>
    </row>
    <row r="13" spans="1:6" thickBot="1">
      <c r="A13" s="663" t="s">
        <v>83</v>
      </c>
      <c r="B13" s="664" t="s">
        <v>1703</v>
      </c>
      <c r="C13" s="674">
        <v>656316926</v>
      </c>
      <c r="D13" s="673">
        <v>0</v>
      </c>
      <c r="E13" s="674">
        <v>1287760979</v>
      </c>
    </row>
    <row r="14" spans="1:6" s="678" customFormat="1" ht="16" customHeight="1" thickBot="1">
      <c r="A14" s="645" t="s">
        <v>147</v>
      </c>
      <c r="B14" s="646" t="s">
        <v>1704</v>
      </c>
      <c r="C14" s="677">
        <f t="shared" ref="C14" si="4">SUM(C15:C17)</f>
        <v>1107296386</v>
      </c>
      <c r="D14" s="676">
        <f t="shared" ref="D14:E14" si="5">SUM(D15:D17)</f>
        <v>0</v>
      </c>
      <c r="E14" s="677">
        <f t="shared" si="5"/>
        <v>766192437</v>
      </c>
    </row>
    <row r="15" spans="1:6" ht="12.5">
      <c r="A15" s="654" t="s">
        <v>164</v>
      </c>
      <c r="B15" s="655" t="s">
        <v>1705</v>
      </c>
      <c r="C15" s="653">
        <v>55228494</v>
      </c>
      <c r="D15" s="679">
        <v>0</v>
      </c>
      <c r="E15" s="653">
        <v>44536904</v>
      </c>
      <c r="F15" s="1002">
        <f>E15-C15</f>
        <v>-10691590</v>
      </c>
    </row>
    <row r="16" spans="1:6" ht="12.5">
      <c r="A16" s="654" t="s">
        <v>165</v>
      </c>
      <c r="B16" s="655" t="s">
        <v>1706</v>
      </c>
      <c r="C16" s="657">
        <v>318618117</v>
      </c>
      <c r="D16" s="658">
        <v>0</v>
      </c>
      <c r="E16" s="657">
        <v>359532487</v>
      </c>
    </row>
    <row r="17" spans="1:6" thickBot="1">
      <c r="A17" s="659" t="s">
        <v>166</v>
      </c>
      <c r="B17" s="660" t="s">
        <v>1707</v>
      </c>
      <c r="C17" s="680">
        <v>733449775</v>
      </c>
      <c r="D17" s="661">
        <v>0</v>
      </c>
      <c r="E17" s="680">
        <v>362123046</v>
      </c>
    </row>
    <row r="18" spans="1:6" thickBot="1">
      <c r="A18" s="681" t="s">
        <v>169</v>
      </c>
      <c r="B18" s="646" t="s">
        <v>1708</v>
      </c>
      <c r="C18" s="683">
        <v>-1157161</v>
      </c>
      <c r="D18" s="682">
        <v>0</v>
      </c>
      <c r="E18" s="683">
        <v>2033737</v>
      </c>
    </row>
    <row r="19" spans="1:6" thickBot="1">
      <c r="A19" s="663" t="s">
        <v>172</v>
      </c>
      <c r="B19" s="646" t="s">
        <v>1709</v>
      </c>
      <c r="C19" s="683">
        <v>0</v>
      </c>
      <c r="D19" s="682">
        <v>0</v>
      </c>
      <c r="E19" s="683">
        <v>0</v>
      </c>
    </row>
    <row r="20" spans="1:6" s="685" customFormat="1" ht="27" customHeight="1" thickBot="1">
      <c r="A20" s="645" t="s">
        <v>175</v>
      </c>
      <c r="B20" s="684" t="s">
        <v>1710</v>
      </c>
      <c r="C20" s="676">
        <f t="shared" ref="C20" si="6">C19+C18+C14+C13+C5+C10</f>
        <v>10540436726</v>
      </c>
      <c r="D20" s="675">
        <f t="shared" ref="D20:E20" si="7">D19+D18+D14+D13+D5+D10</f>
        <v>0</v>
      </c>
      <c r="E20" s="676">
        <f t="shared" si="7"/>
        <v>11858689789</v>
      </c>
      <c r="F20" s="685">
        <f>E5/E20</f>
        <v>0.8264250545697448</v>
      </c>
    </row>
    <row r="21" spans="1:6" ht="33" customHeight="1" thickBot="1">
      <c r="A21" s="1026" t="s">
        <v>1711</v>
      </c>
      <c r="B21" s="1028"/>
      <c r="C21" s="641" t="s">
        <v>1692</v>
      </c>
      <c r="D21" s="642" t="s">
        <v>1693</v>
      </c>
      <c r="E21" s="643" t="s">
        <v>1694</v>
      </c>
    </row>
    <row r="22" spans="1:6" s="678" customFormat="1" ht="16" customHeight="1" thickBot="1">
      <c r="A22" s="686" t="s">
        <v>178</v>
      </c>
      <c r="B22" s="687" t="s">
        <v>1712</v>
      </c>
      <c r="C22" s="676">
        <f t="shared" ref="C22" si="8">SUM(C23:C28)</f>
        <v>6996361773</v>
      </c>
      <c r="D22" s="675">
        <f t="shared" ref="D22:E22" si="9">SUM(D23:D28)</f>
        <v>0</v>
      </c>
      <c r="E22" s="676">
        <f t="shared" si="9"/>
        <v>6868507723</v>
      </c>
    </row>
    <row r="23" spans="1:6" ht="12.5">
      <c r="A23" s="688" t="s">
        <v>181</v>
      </c>
      <c r="B23" s="689" t="s">
        <v>1713</v>
      </c>
      <c r="C23" s="690">
        <v>9661248798</v>
      </c>
      <c r="D23" s="679">
        <v>0</v>
      </c>
      <c r="E23" s="690">
        <v>9661248798</v>
      </c>
    </row>
    <row r="24" spans="1:6" ht="12.5">
      <c r="A24" s="688" t="s">
        <v>184</v>
      </c>
      <c r="B24" s="689" t="s">
        <v>1714</v>
      </c>
      <c r="C24" s="691">
        <v>-492627446</v>
      </c>
      <c r="D24" s="658">
        <v>0</v>
      </c>
      <c r="E24" s="691">
        <v>-492627446</v>
      </c>
    </row>
    <row r="25" spans="1:6" ht="12.5">
      <c r="A25" s="688" t="s">
        <v>187</v>
      </c>
      <c r="B25" s="689" t="s">
        <v>1715</v>
      </c>
      <c r="C25" s="691">
        <v>170622441</v>
      </c>
      <c r="D25" s="658">
        <v>0</v>
      </c>
      <c r="E25" s="691">
        <v>170622441</v>
      </c>
    </row>
    <row r="26" spans="1:6" ht="12.5">
      <c r="A26" s="688" t="s">
        <v>190</v>
      </c>
      <c r="B26" s="689" t="s">
        <v>1716</v>
      </c>
      <c r="C26" s="691">
        <v>-2614480598</v>
      </c>
      <c r="D26" s="658">
        <v>0</v>
      </c>
      <c r="E26" s="691">
        <v>-2342882020</v>
      </c>
    </row>
    <row r="27" spans="1:6" ht="12.5">
      <c r="A27" s="688" t="s">
        <v>192</v>
      </c>
      <c r="B27" s="689" t="s">
        <v>1717</v>
      </c>
      <c r="C27" s="672">
        <v>0</v>
      </c>
      <c r="D27" s="661">
        <v>0</v>
      </c>
      <c r="E27" s="672">
        <v>0</v>
      </c>
    </row>
    <row r="28" spans="1:6" thickBot="1">
      <c r="A28" s="688" t="s">
        <v>195</v>
      </c>
      <c r="B28" s="692" t="s">
        <v>1718</v>
      </c>
      <c r="C28" s="694">
        <v>271598578</v>
      </c>
      <c r="D28" s="693">
        <v>0</v>
      </c>
      <c r="E28" s="694">
        <v>-127854050</v>
      </c>
    </row>
    <row r="29" spans="1:6" s="678" customFormat="1" ht="16" customHeight="1" thickBot="1">
      <c r="A29" s="686" t="s">
        <v>198</v>
      </c>
      <c r="B29" s="687" t="s">
        <v>1719</v>
      </c>
      <c r="C29" s="676">
        <f t="shared" ref="C29" si="10">SUM(C30:C32)</f>
        <v>289966407</v>
      </c>
      <c r="D29" s="675">
        <f t="shared" ref="D29:E29" si="11">SUM(D30:D32)</f>
        <v>0</v>
      </c>
      <c r="E29" s="676">
        <f t="shared" si="11"/>
        <v>546123826</v>
      </c>
      <c r="F29" s="678">
        <f>E29/E35</f>
        <v>4.605262771158572E-2</v>
      </c>
    </row>
    <row r="30" spans="1:6" ht="12.5">
      <c r="A30" s="688" t="s">
        <v>201</v>
      </c>
      <c r="B30" s="689" t="s">
        <v>1720</v>
      </c>
      <c r="C30" s="690">
        <v>131584048</v>
      </c>
      <c r="D30" s="679">
        <v>0</v>
      </c>
      <c r="E30" s="690">
        <v>173967092</v>
      </c>
    </row>
    <row r="31" spans="1:6" ht="12.5">
      <c r="A31" s="688" t="s">
        <v>230</v>
      </c>
      <c r="B31" s="689" t="s">
        <v>1721</v>
      </c>
      <c r="C31" s="691">
        <v>100819664</v>
      </c>
      <c r="D31" s="658">
        <v>0</v>
      </c>
      <c r="E31" s="691">
        <v>281710206</v>
      </c>
    </row>
    <row r="32" spans="1:6" thickBot="1">
      <c r="A32" s="695" t="s">
        <v>233</v>
      </c>
      <c r="B32" s="670" t="s">
        <v>1722</v>
      </c>
      <c r="C32" s="691">
        <v>57562695</v>
      </c>
      <c r="D32" s="658">
        <v>0</v>
      </c>
      <c r="E32" s="691">
        <v>90446528</v>
      </c>
    </row>
    <row r="33" spans="1:5" thickBot="1">
      <c r="A33" s="696" t="s">
        <v>235</v>
      </c>
      <c r="B33" s="697" t="s">
        <v>1723</v>
      </c>
      <c r="C33" s="674"/>
      <c r="D33" s="682">
        <v>0</v>
      </c>
      <c r="E33" s="674"/>
    </row>
    <row r="34" spans="1:5" thickBot="1">
      <c r="A34" s="698" t="s">
        <v>1724</v>
      </c>
      <c r="B34" s="699" t="s">
        <v>1725</v>
      </c>
      <c r="C34" s="701">
        <v>3254108546</v>
      </c>
      <c r="D34" s="700">
        <v>0</v>
      </c>
      <c r="E34" s="701">
        <v>4444058240</v>
      </c>
    </row>
    <row r="35" spans="1:5" s="703" customFormat="1" ht="16" thickBot="1">
      <c r="A35" s="686" t="s">
        <v>1726</v>
      </c>
      <c r="B35" s="702" t="s">
        <v>1727</v>
      </c>
      <c r="C35" s="676">
        <f t="shared" ref="C35" si="12">SUM(C34,C33,C29,C22)</f>
        <v>10540436726</v>
      </c>
      <c r="D35" s="675">
        <f t="shared" ref="D35:E35" si="13">SUM(D34,D33,D29,D22)</f>
        <v>0</v>
      </c>
      <c r="E35" s="676">
        <f t="shared" si="13"/>
        <v>11858689789</v>
      </c>
    </row>
    <row r="36" spans="1:5">
      <c r="D36" s="706"/>
    </row>
    <row r="37" spans="1:5">
      <c r="D37" s="706"/>
    </row>
    <row r="38" spans="1:5">
      <c r="D38" s="706"/>
    </row>
    <row r="39" spans="1:5">
      <c r="D39" s="706"/>
    </row>
    <row r="40" spans="1:5">
      <c r="D40" s="706"/>
    </row>
    <row r="41" spans="1:5">
      <c r="D41" s="706"/>
    </row>
    <row r="42" spans="1:5">
      <c r="D42" s="706"/>
    </row>
    <row r="43" spans="1:5">
      <c r="D43" s="706"/>
    </row>
    <row r="44" spans="1:5">
      <c r="D44" s="706"/>
    </row>
    <row r="45" spans="1:5">
      <c r="D45" s="706"/>
    </row>
    <row r="46" spans="1:5">
      <c r="D46" s="706"/>
    </row>
    <row r="47" spans="1:5">
      <c r="D47" s="706"/>
    </row>
    <row r="48" spans="1:5">
      <c r="D48" s="706"/>
    </row>
    <row r="49" spans="4:4">
      <c r="D49" s="706"/>
    </row>
    <row r="50" spans="4:4">
      <c r="D50" s="706"/>
    </row>
    <row r="51" spans="4:4">
      <c r="D51" s="706"/>
    </row>
  </sheetData>
  <mergeCells count="4">
    <mergeCell ref="A1:E1"/>
    <mergeCell ref="A2:E2"/>
    <mergeCell ref="A4:B4"/>
    <mergeCell ref="A21:B21"/>
  </mergeCells>
  <printOptions horizontalCentered="1"/>
  <pageMargins left="0.37" right="0.43" top="0.78740157480314965" bottom="0.78740157480314965" header="0.78740157480314965" footer="0.78740157480314965"/>
  <pageSetup paperSize="9" scale="90" orientation="portrait" r:id="rId1"/>
  <headerFooter alignWithMargins="0">
    <oddHeader xml:space="preserve">&amp;R&amp;"Times New Roman CE,Félkövér dőlt"&amp;11 4. sz. melléklet 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E45"/>
  <sheetViews>
    <sheetView zoomScaleNormal="100" workbookViewId="0">
      <pane ySplit="1" topLeftCell="A14" activePane="bottomLeft" state="frozen"/>
      <selection activeCell="G2" sqref="G2:G20"/>
      <selection pane="bottomLeft" activeCell="C2" sqref="C2:E45"/>
    </sheetView>
  </sheetViews>
  <sheetFormatPr defaultRowHeight="13"/>
  <cols>
    <col min="1" max="1" width="3" style="710" bestFit="1" customWidth="1"/>
    <col min="2" max="2" width="82" style="710" customWidth="1"/>
    <col min="3" max="5" width="14.54296875" style="710" customWidth="1"/>
    <col min="6" max="256" width="9.1796875" style="710"/>
    <col min="257" max="257" width="3" style="710" bestFit="1" customWidth="1"/>
    <col min="258" max="258" width="82" style="710" customWidth="1"/>
    <col min="259" max="261" width="19.1796875" style="710" customWidth="1"/>
    <col min="262" max="512" width="9.1796875" style="710"/>
    <col min="513" max="513" width="3" style="710" bestFit="1" customWidth="1"/>
    <col min="514" max="514" width="82" style="710" customWidth="1"/>
    <col min="515" max="517" width="19.1796875" style="710" customWidth="1"/>
    <col min="518" max="768" width="9.1796875" style="710"/>
    <col min="769" max="769" width="3" style="710" bestFit="1" customWidth="1"/>
    <col min="770" max="770" width="82" style="710" customWidth="1"/>
    <col min="771" max="773" width="19.1796875" style="710" customWidth="1"/>
    <col min="774" max="1024" width="9.1796875" style="710"/>
    <col min="1025" max="1025" width="3" style="710" bestFit="1" customWidth="1"/>
    <col min="1026" max="1026" width="82" style="710" customWidth="1"/>
    <col min="1027" max="1029" width="19.1796875" style="710" customWidth="1"/>
    <col min="1030" max="1280" width="9.1796875" style="710"/>
    <col min="1281" max="1281" width="3" style="710" bestFit="1" customWidth="1"/>
    <col min="1282" max="1282" width="82" style="710" customWidth="1"/>
    <col min="1283" max="1285" width="19.1796875" style="710" customWidth="1"/>
    <col min="1286" max="1536" width="9.1796875" style="710"/>
    <col min="1537" max="1537" width="3" style="710" bestFit="1" customWidth="1"/>
    <col min="1538" max="1538" width="82" style="710" customWidth="1"/>
    <col min="1539" max="1541" width="19.1796875" style="710" customWidth="1"/>
    <col min="1542" max="1792" width="9.1796875" style="710"/>
    <col min="1793" max="1793" width="3" style="710" bestFit="1" customWidth="1"/>
    <col min="1794" max="1794" width="82" style="710" customWidth="1"/>
    <col min="1795" max="1797" width="19.1796875" style="710" customWidth="1"/>
    <col min="1798" max="2048" width="9.1796875" style="710"/>
    <col min="2049" max="2049" width="3" style="710" bestFit="1" customWidth="1"/>
    <col min="2050" max="2050" width="82" style="710" customWidth="1"/>
    <col min="2051" max="2053" width="19.1796875" style="710" customWidth="1"/>
    <col min="2054" max="2304" width="9.1796875" style="710"/>
    <col min="2305" max="2305" width="3" style="710" bestFit="1" customWidth="1"/>
    <col min="2306" max="2306" width="82" style="710" customWidth="1"/>
    <col min="2307" max="2309" width="19.1796875" style="710" customWidth="1"/>
    <col min="2310" max="2560" width="9.1796875" style="710"/>
    <col min="2561" max="2561" width="3" style="710" bestFit="1" customWidth="1"/>
    <col min="2562" max="2562" width="82" style="710" customWidth="1"/>
    <col min="2563" max="2565" width="19.1796875" style="710" customWidth="1"/>
    <col min="2566" max="2816" width="9.1796875" style="710"/>
    <col min="2817" max="2817" width="3" style="710" bestFit="1" customWidth="1"/>
    <col min="2818" max="2818" width="82" style="710" customWidth="1"/>
    <col min="2819" max="2821" width="19.1796875" style="710" customWidth="1"/>
    <col min="2822" max="3072" width="9.1796875" style="710"/>
    <col min="3073" max="3073" width="3" style="710" bestFit="1" customWidth="1"/>
    <col min="3074" max="3074" width="82" style="710" customWidth="1"/>
    <col min="3075" max="3077" width="19.1796875" style="710" customWidth="1"/>
    <col min="3078" max="3328" width="9.1796875" style="710"/>
    <col min="3329" max="3329" width="3" style="710" bestFit="1" customWidth="1"/>
    <col min="3330" max="3330" width="82" style="710" customWidth="1"/>
    <col min="3331" max="3333" width="19.1796875" style="710" customWidth="1"/>
    <col min="3334" max="3584" width="9.1796875" style="710"/>
    <col min="3585" max="3585" width="3" style="710" bestFit="1" customWidth="1"/>
    <col min="3586" max="3586" width="82" style="710" customWidth="1"/>
    <col min="3587" max="3589" width="19.1796875" style="710" customWidth="1"/>
    <col min="3590" max="3840" width="9.1796875" style="710"/>
    <col min="3841" max="3841" width="3" style="710" bestFit="1" customWidth="1"/>
    <col min="3842" max="3842" width="82" style="710" customWidth="1"/>
    <col min="3843" max="3845" width="19.1796875" style="710" customWidth="1"/>
    <col min="3846" max="4096" width="9.1796875" style="710"/>
    <col min="4097" max="4097" width="3" style="710" bestFit="1" customWidth="1"/>
    <col min="4098" max="4098" width="82" style="710" customWidth="1"/>
    <col min="4099" max="4101" width="19.1796875" style="710" customWidth="1"/>
    <col min="4102" max="4352" width="9.1796875" style="710"/>
    <col min="4353" max="4353" width="3" style="710" bestFit="1" customWidth="1"/>
    <col min="4354" max="4354" width="82" style="710" customWidth="1"/>
    <col min="4355" max="4357" width="19.1796875" style="710" customWidth="1"/>
    <col min="4358" max="4608" width="9.1796875" style="710"/>
    <col min="4609" max="4609" width="3" style="710" bestFit="1" customWidth="1"/>
    <col min="4610" max="4610" width="82" style="710" customWidth="1"/>
    <col min="4611" max="4613" width="19.1796875" style="710" customWidth="1"/>
    <col min="4614" max="4864" width="9.1796875" style="710"/>
    <col min="4865" max="4865" width="3" style="710" bestFit="1" customWidth="1"/>
    <col min="4866" max="4866" width="82" style="710" customWidth="1"/>
    <col min="4867" max="4869" width="19.1796875" style="710" customWidth="1"/>
    <col min="4870" max="5120" width="9.1796875" style="710"/>
    <col min="5121" max="5121" width="3" style="710" bestFit="1" customWidth="1"/>
    <col min="5122" max="5122" width="82" style="710" customWidth="1"/>
    <col min="5123" max="5125" width="19.1796875" style="710" customWidth="1"/>
    <col min="5126" max="5376" width="9.1796875" style="710"/>
    <col min="5377" max="5377" width="3" style="710" bestFit="1" customWidth="1"/>
    <col min="5378" max="5378" width="82" style="710" customWidth="1"/>
    <col min="5379" max="5381" width="19.1796875" style="710" customWidth="1"/>
    <col min="5382" max="5632" width="9.1796875" style="710"/>
    <col min="5633" max="5633" width="3" style="710" bestFit="1" customWidth="1"/>
    <col min="5634" max="5634" width="82" style="710" customWidth="1"/>
    <col min="5635" max="5637" width="19.1796875" style="710" customWidth="1"/>
    <col min="5638" max="5888" width="9.1796875" style="710"/>
    <col min="5889" max="5889" width="3" style="710" bestFit="1" customWidth="1"/>
    <col min="5890" max="5890" width="82" style="710" customWidth="1"/>
    <col min="5891" max="5893" width="19.1796875" style="710" customWidth="1"/>
    <col min="5894" max="6144" width="9.1796875" style="710"/>
    <col min="6145" max="6145" width="3" style="710" bestFit="1" customWidth="1"/>
    <col min="6146" max="6146" width="82" style="710" customWidth="1"/>
    <col min="6147" max="6149" width="19.1796875" style="710" customWidth="1"/>
    <col min="6150" max="6400" width="9.1796875" style="710"/>
    <col min="6401" max="6401" width="3" style="710" bestFit="1" customWidth="1"/>
    <col min="6402" max="6402" width="82" style="710" customWidth="1"/>
    <col min="6403" max="6405" width="19.1796875" style="710" customWidth="1"/>
    <col min="6406" max="6656" width="9.1796875" style="710"/>
    <col min="6657" max="6657" width="3" style="710" bestFit="1" customWidth="1"/>
    <col min="6658" max="6658" width="82" style="710" customWidth="1"/>
    <col min="6659" max="6661" width="19.1796875" style="710" customWidth="1"/>
    <col min="6662" max="6912" width="9.1796875" style="710"/>
    <col min="6913" max="6913" width="3" style="710" bestFit="1" customWidth="1"/>
    <col min="6914" max="6914" width="82" style="710" customWidth="1"/>
    <col min="6915" max="6917" width="19.1796875" style="710" customWidth="1"/>
    <col min="6918" max="7168" width="9.1796875" style="710"/>
    <col min="7169" max="7169" width="3" style="710" bestFit="1" customWidth="1"/>
    <col min="7170" max="7170" width="82" style="710" customWidth="1"/>
    <col min="7171" max="7173" width="19.1796875" style="710" customWidth="1"/>
    <col min="7174" max="7424" width="9.1796875" style="710"/>
    <col min="7425" max="7425" width="3" style="710" bestFit="1" customWidth="1"/>
    <col min="7426" max="7426" width="82" style="710" customWidth="1"/>
    <col min="7427" max="7429" width="19.1796875" style="710" customWidth="1"/>
    <col min="7430" max="7680" width="9.1796875" style="710"/>
    <col min="7681" max="7681" width="3" style="710" bestFit="1" customWidth="1"/>
    <col min="7682" max="7682" width="82" style="710" customWidth="1"/>
    <col min="7683" max="7685" width="19.1796875" style="710" customWidth="1"/>
    <col min="7686" max="7936" width="9.1796875" style="710"/>
    <col min="7937" max="7937" width="3" style="710" bestFit="1" customWidth="1"/>
    <col min="7938" max="7938" width="82" style="710" customWidth="1"/>
    <col min="7939" max="7941" width="19.1796875" style="710" customWidth="1"/>
    <col min="7942" max="8192" width="9.1796875" style="710"/>
    <col min="8193" max="8193" width="3" style="710" bestFit="1" customWidth="1"/>
    <col min="8194" max="8194" width="82" style="710" customWidth="1"/>
    <col min="8195" max="8197" width="19.1796875" style="710" customWidth="1"/>
    <col min="8198" max="8448" width="9.1796875" style="710"/>
    <col min="8449" max="8449" width="3" style="710" bestFit="1" customWidth="1"/>
    <col min="8450" max="8450" width="82" style="710" customWidth="1"/>
    <col min="8451" max="8453" width="19.1796875" style="710" customWidth="1"/>
    <col min="8454" max="8704" width="9.1796875" style="710"/>
    <col min="8705" max="8705" width="3" style="710" bestFit="1" customWidth="1"/>
    <col min="8706" max="8706" width="82" style="710" customWidth="1"/>
    <col min="8707" max="8709" width="19.1796875" style="710" customWidth="1"/>
    <col min="8710" max="8960" width="9.1796875" style="710"/>
    <col min="8961" max="8961" width="3" style="710" bestFit="1" customWidth="1"/>
    <col min="8962" max="8962" width="82" style="710" customWidth="1"/>
    <col min="8963" max="8965" width="19.1796875" style="710" customWidth="1"/>
    <col min="8966" max="9216" width="9.1796875" style="710"/>
    <col min="9217" max="9217" width="3" style="710" bestFit="1" customWidth="1"/>
    <col min="9218" max="9218" width="82" style="710" customWidth="1"/>
    <col min="9219" max="9221" width="19.1796875" style="710" customWidth="1"/>
    <col min="9222" max="9472" width="9.1796875" style="710"/>
    <col min="9473" max="9473" width="3" style="710" bestFit="1" customWidth="1"/>
    <col min="9474" max="9474" width="82" style="710" customWidth="1"/>
    <col min="9475" max="9477" width="19.1796875" style="710" customWidth="1"/>
    <col min="9478" max="9728" width="9.1796875" style="710"/>
    <col min="9729" max="9729" width="3" style="710" bestFit="1" customWidth="1"/>
    <col min="9730" max="9730" width="82" style="710" customWidth="1"/>
    <col min="9731" max="9733" width="19.1796875" style="710" customWidth="1"/>
    <col min="9734" max="9984" width="9.1796875" style="710"/>
    <col min="9985" max="9985" width="3" style="710" bestFit="1" customWidth="1"/>
    <col min="9986" max="9986" width="82" style="710" customWidth="1"/>
    <col min="9987" max="9989" width="19.1796875" style="710" customWidth="1"/>
    <col min="9990" max="10240" width="9.1796875" style="710"/>
    <col min="10241" max="10241" width="3" style="710" bestFit="1" customWidth="1"/>
    <col min="10242" max="10242" width="82" style="710" customWidth="1"/>
    <col min="10243" max="10245" width="19.1796875" style="710" customWidth="1"/>
    <col min="10246" max="10496" width="9.1796875" style="710"/>
    <col min="10497" max="10497" width="3" style="710" bestFit="1" customWidth="1"/>
    <col min="10498" max="10498" width="82" style="710" customWidth="1"/>
    <col min="10499" max="10501" width="19.1796875" style="710" customWidth="1"/>
    <col min="10502" max="10752" width="9.1796875" style="710"/>
    <col min="10753" max="10753" width="3" style="710" bestFit="1" customWidth="1"/>
    <col min="10754" max="10754" width="82" style="710" customWidth="1"/>
    <col min="10755" max="10757" width="19.1796875" style="710" customWidth="1"/>
    <col min="10758" max="11008" width="9.1796875" style="710"/>
    <col min="11009" max="11009" width="3" style="710" bestFit="1" customWidth="1"/>
    <col min="11010" max="11010" width="82" style="710" customWidth="1"/>
    <col min="11011" max="11013" width="19.1796875" style="710" customWidth="1"/>
    <col min="11014" max="11264" width="9.1796875" style="710"/>
    <col min="11265" max="11265" width="3" style="710" bestFit="1" customWidth="1"/>
    <col min="11266" max="11266" width="82" style="710" customWidth="1"/>
    <col min="11267" max="11269" width="19.1796875" style="710" customWidth="1"/>
    <col min="11270" max="11520" width="9.1796875" style="710"/>
    <col min="11521" max="11521" width="3" style="710" bestFit="1" customWidth="1"/>
    <col min="11522" max="11522" width="82" style="710" customWidth="1"/>
    <col min="11523" max="11525" width="19.1796875" style="710" customWidth="1"/>
    <col min="11526" max="11776" width="9.1796875" style="710"/>
    <col min="11777" max="11777" width="3" style="710" bestFit="1" customWidth="1"/>
    <col min="11778" max="11778" width="82" style="710" customWidth="1"/>
    <col min="11779" max="11781" width="19.1796875" style="710" customWidth="1"/>
    <col min="11782" max="12032" width="9.1796875" style="710"/>
    <col min="12033" max="12033" width="3" style="710" bestFit="1" customWidth="1"/>
    <col min="12034" max="12034" width="82" style="710" customWidth="1"/>
    <col min="12035" max="12037" width="19.1796875" style="710" customWidth="1"/>
    <col min="12038" max="12288" width="9.1796875" style="710"/>
    <col min="12289" max="12289" width="3" style="710" bestFit="1" customWidth="1"/>
    <col min="12290" max="12290" width="82" style="710" customWidth="1"/>
    <col min="12291" max="12293" width="19.1796875" style="710" customWidth="1"/>
    <col min="12294" max="12544" width="9.1796875" style="710"/>
    <col min="12545" max="12545" width="3" style="710" bestFit="1" customWidth="1"/>
    <col min="12546" max="12546" width="82" style="710" customWidth="1"/>
    <col min="12547" max="12549" width="19.1796875" style="710" customWidth="1"/>
    <col min="12550" max="12800" width="9.1796875" style="710"/>
    <col min="12801" max="12801" width="3" style="710" bestFit="1" customWidth="1"/>
    <col min="12802" max="12802" width="82" style="710" customWidth="1"/>
    <col min="12803" max="12805" width="19.1796875" style="710" customWidth="1"/>
    <col min="12806" max="13056" width="9.1796875" style="710"/>
    <col min="13057" max="13057" width="3" style="710" bestFit="1" customWidth="1"/>
    <col min="13058" max="13058" width="82" style="710" customWidth="1"/>
    <col min="13059" max="13061" width="19.1796875" style="710" customWidth="1"/>
    <col min="13062" max="13312" width="9.1796875" style="710"/>
    <col min="13313" max="13313" width="3" style="710" bestFit="1" customWidth="1"/>
    <col min="13314" max="13314" width="82" style="710" customWidth="1"/>
    <col min="13315" max="13317" width="19.1796875" style="710" customWidth="1"/>
    <col min="13318" max="13568" width="9.1796875" style="710"/>
    <col min="13569" max="13569" width="3" style="710" bestFit="1" customWidth="1"/>
    <col min="13570" max="13570" width="82" style="710" customWidth="1"/>
    <col min="13571" max="13573" width="19.1796875" style="710" customWidth="1"/>
    <col min="13574" max="13824" width="9.1796875" style="710"/>
    <col min="13825" max="13825" width="3" style="710" bestFit="1" customWidth="1"/>
    <col min="13826" max="13826" width="82" style="710" customWidth="1"/>
    <col min="13827" max="13829" width="19.1796875" style="710" customWidth="1"/>
    <col min="13830" max="14080" width="9.1796875" style="710"/>
    <col min="14081" max="14081" width="3" style="710" bestFit="1" customWidth="1"/>
    <col min="14082" max="14082" width="82" style="710" customWidth="1"/>
    <col min="14083" max="14085" width="19.1796875" style="710" customWidth="1"/>
    <col min="14086" max="14336" width="9.1796875" style="710"/>
    <col min="14337" max="14337" width="3" style="710" bestFit="1" customWidth="1"/>
    <col min="14338" max="14338" width="82" style="710" customWidth="1"/>
    <col min="14339" max="14341" width="19.1796875" style="710" customWidth="1"/>
    <col min="14342" max="14592" width="9.1796875" style="710"/>
    <col min="14593" max="14593" width="3" style="710" bestFit="1" customWidth="1"/>
    <col min="14594" max="14594" width="82" style="710" customWidth="1"/>
    <col min="14595" max="14597" width="19.1796875" style="710" customWidth="1"/>
    <col min="14598" max="14848" width="9.1796875" style="710"/>
    <col min="14849" max="14849" width="3" style="710" bestFit="1" customWidth="1"/>
    <col min="14850" max="14850" width="82" style="710" customWidth="1"/>
    <col min="14851" max="14853" width="19.1796875" style="710" customWidth="1"/>
    <col min="14854" max="15104" width="9.1796875" style="710"/>
    <col min="15105" max="15105" width="3" style="710" bestFit="1" customWidth="1"/>
    <col min="15106" max="15106" width="82" style="710" customWidth="1"/>
    <col min="15107" max="15109" width="19.1796875" style="710" customWidth="1"/>
    <col min="15110" max="15360" width="9.1796875" style="710"/>
    <col min="15361" max="15361" width="3" style="710" bestFit="1" customWidth="1"/>
    <col min="15362" max="15362" width="82" style="710" customWidth="1"/>
    <col min="15363" max="15365" width="19.1796875" style="710" customWidth="1"/>
    <col min="15366" max="15616" width="9.1796875" style="710"/>
    <col min="15617" max="15617" width="3" style="710" bestFit="1" customWidth="1"/>
    <col min="15618" max="15618" width="82" style="710" customWidth="1"/>
    <col min="15619" max="15621" width="19.1796875" style="710" customWidth="1"/>
    <col min="15622" max="15872" width="9.1796875" style="710"/>
    <col min="15873" max="15873" width="3" style="710" bestFit="1" customWidth="1"/>
    <col min="15874" max="15874" width="82" style="710" customWidth="1"/>
    <col min="15875" max="15877" width="19.1796875" style="710" customWidth="1"/>
    <col min="15878" max="16128" width="9.1796875" style="710"/>
    <col min="16129" max="16129" width="3" style="710" bestFit="1" customWidth="1"/>
    <col min="16130" max="16130" width="82" style="710" customWidth="1"/>
    <col min="16131" max="16133" width="19.1796875" style="710" customWidth="1"/>
    <col min="16134" max="16384" width="9.1796875" style="710"/>
  </cols>
  <sheetData>
    <row r="1" spans="1:5" ht="31">
      <c r="A1" s="707" t="s">
        <v>706</v>
      </c>
      <c r="B1" s="708" t="s">
        <v>155</v>
      </c>
      <c r="C1" s="708" t="s">
        <v>1692</v>
      </c>
      <c r="D1" s="708" t="s">
        <v>1728</v>
      </c>
      <c r="E1" s="709" t="s">
        <v>1729</v>
      </c>
    </row>
    <row r="2" spans="1:5">
      <c r="A2" s="711" t="s">
        <v>710</v>
      </c>
      <c r="B2" s="712" t="s">
        <v>1730</v>
      </c>
      <c r="C2" s="713">
        <v>1008891040</v>
      </c>
      <c r="D2" s="713">
        <v>0</v>
      </c>
      <c r="E2" s="714">
        <v>832657741</v>
      </c>
    </row>
    <row r="3" spans="1:5">
      <c r="A3" s="711" t="s">
        <v>712</v>
      </c>
      <c r="B3" s="712" t="s">
        <v>1731</v>
      </c>
      <c r="C3" s="713">
        <v>138499590</v>
      </c>
      <c r="D3" s="713">
        <v>0</v>
      </c>
      <c r="E3" s="714">
        <v>148197817</v>
      </c>
    </row>
    <row r="4" spans="1:5" ht="13.5" thickBot="1">
      <c r="A4" s="715" t="s">
        <v>714</v>
      </c>
      <c r="B4" s="716" t="s">
        <v>1732</v>
      </c>
      <c r="C4" s="717">
        <v>64618936</v>
      </c>
      <c r="D4" s="717">
        <v>0</v>
      </c>
      <c r="E4" s="718">
        <v>58740621</v>
      </c>
    </row>
    <row r="5" spans="1:5" ht="13.5" thickBot="1">
      <c r="A5" s="719" t="s">
        <v>716</v>
      </c>
      <c r="B5" s="720" t="s">
        <v>1733</v>
      </c>
      <c r="C5" s="721">
        <v>1212009566</v>
      </c>
      <c r="D5" s="721">
        <v>0</v>
      </c>
      <c r="E5" s="722">
        <v>1039596179</v>
      </c>
    </row>
    <row r="6" spans="1:5">
      <c r="A6" s="723" t="s">
        <v>718</v>
      </c>
      <c r="B6" s="724" t="s">
        <v>1734</v>
      </c>
      <c r="C6" s="725">
        <v>-350700</v>
      </c>
      <c r="D6" s="725">
        <v>0</v>
      </c>
      <c r="E6" s="726">
        <v>207300</v>
      </c>
    </row>
    <row r="7" spans="1:5" ht="13.5" thickBot="1">
      <c r="A7" s="715" t="s">
        <v>720</v>
      </c>
      <c r="B7" s="716" t="s">
        <v>1735</v>
      </c>
      <c r="C7" s="717">
        <v>0</v>
      </c>
      <c r="D7" s="717">
        <v>0</v>
      </c>
      <c r="E7" s="718">
        <v>0</v>
      </c>
    </row>
    <row r="8" spans="1:5" ht="13.5" thickBot="1">
      <c r="A8" s="719" t="s">
        <v>722</v>
      </c>
      <c r="B8" s="720" t="s">
        <v>1736</v>
      </c>
      <c r="C8" s="721">
        <v>-350700</v>
      </c>
      <c r="D8" s="721">
        <v>0</v>
      </c>
      <c r="E8" s="722">
        <v>207300</v>
      </c>
    </row>
    <row r="9" spans="1:5">
      <c r="A9" s="723" t="s">
        <v>724</v>
      </c>
      <c r="B9" s="724" t="s">
        <v>1737</v>
      </c>
      <c r="C9" s="725">
        <v>1768397163</v>
      </c>
      <c r="D9" s="725">
        <v>0</v>
      </c>
      <c r="E9" s="726">
        <v>1865870761</v>
      </c>
    </row>
    <row r="10" spans="1:5">
      <c r="A10" s="711" t="s">
        <v>726</v>
      </c>
      <c r="B10" s="712" t="s">
        <v>1738</v>
      </c>
      <c r="C10" s="713">
        <v>101346964</v>
      </c>
      <c r="D10" s="713">
        <v>0</v>
      </c>
      <c r="E10" s="714">
        <v>162283355</v>
      </c>
    </row>
    <row r="11" spans="1:5">
      <c r="A11" s="711" t="s">
        <v>498</v>
      </c>
      <c r="B11" s="712" t="s">
        <v>1739</v>
      </c>
      <c r="C11" s="713">
        <v>419279832</v>
      </c>
      <c r="D11" s="713">
        <v>0</v>
      </c>
      <c r="E11" s="714">
        <v>244558566</v>
      </c>
    </row>
    <row r="12" spans="1:5" ht="13.5" thickBot="1">
      <c r="A12" s="715" t="s">
        <v>499</v>
      </c>
      <c r="B12" s="716" t="s">
        <v>1740</v>
      </c>
      <c r="C12" s="717">
        <v>88181150</v>
      </c>
      <c r="D12" s="717">
        <v>0</v>
      </c>
      <c r="E12" s="718">
        <v>267411393</v>
      </c>
    </row>
    <row r="13" spans="1:5" ht="13.5" thickBot="1">
      <c r="A13" s="719" t="s">
        <v>500</v>
      </c>
      <c r="B13" s="720" t="s">
        <v>1741</v>
      </c>
      <c r="C13" s="721">
        <v>2377205109</v>
      </c>
      <c r="D13" s="721">
        <v>0</v>
      </c>
      <c r="E13" s="722">
        <v>2540124075</v>
      </c>
    </row>
    <row r="14" spans="1:5">
      <c r="A14" s="723" t="s">
        <v>501</v>
      </c>
      <c r="B14" s="724" t="s">
        <v>1742</v>
      </c>
      <c r="C14" s="725">
        <v>25706060</v>
      </c>
      <c r="D14" s="725">
        <v>0</v>
      </c>
      <c r="E14" s="726">
        <v>24502178</v>
      </c>
    </row>
    <row r="15" spans="1:5">
      <c r="A15" s="711" t="s">
        <v>502</v>
      </c>
      <c r="B15" s="712" t="s">
        <v>1743</v>
      </c>
      <c r="C15" s="713">
        <v>437929832</v>
      </c>
      <c r="D15" s="713">
        <v>0</v>
      </c>
      <c r="E15" s="714">
        <v>383946287</v>
      </c>
    </row>
    <row r="16" spans="1:5">
      <c r="A16" s="711" t="s">
        <v>503</v>
      </c>
      <c r="B16" s="712" t="s">
        <v>1744</v>
      </c>
      <c r="C16" s="713">
        <v>253568</v>
      </c>
      <c r="D16" s="713">
        <v>0</v>
      </c>
      <c r="E16" s="714">
        <v>37649</v>
      </c>
    </row>
    <row r="17" spans="1:5" ht="13.5" thickBot="1">
      <c r="A17" s="715" t="s">
        <v>504</v>
      </c>
      <c r="B17" s="716" t="s">
        <v>1745</v>
      </c>
      <c r="C17" s="717">
        <v>2386215</v>
      </c>
      <c r="D17" s="717">
        <v>0</v>
      </c>
      <c r="E17" s="718">
        <v>1948189</v>
      </c>
    </row>
    <row r="18" spans="1:5" ht="13.5" thickBot="1">
      <c r="A18" s="719" t="s">
        <v>505</v>
      </c>
      <c r="B18" s="720" t="s">
        <v>1746</v>
      </c>
      <c r="C18" s="721">
        <v>466275675</v>
      </c>
      <c r="D18" s="721">
        <v>0</v>
      </c>
      <c r="E18" s="722">
        <v>410434303</v>
      </c>
    </row>
    <row r="19" spans="1:5">
      <c r="A19" s="723" t="s">
        <v>506</v>
      </c>
      <c r="B19" s="724" t="s">
        <v>1747</v>
      </c>
      <c r="C19" s="725">
        <v>556522544</v>
      </c>
      <c r="D19" s="725">
        <v>0</v>
      </c>
      <c r="E19" s="726">
        <v>630961924</v>
      </c>
    </row>
    <row r="20" spans="1:5">
      <c r="A20" s="711" t="s">
        <v>507</v>
      </c>
      <c r="B20" s="712" t="s">
        <v>1748</v>
      </c>
      <c r="C20" s="713">
        <v>106563427</v>
      </c>
      <c r="D20" s="713">
        <v>0</v>
      </c>
      <c r="E20" s="714">
        <v>121863705</v>
      </c>
    </row>
    <row r="21" spans="1:5" ht="13.5" thickBot="1">
      <c r="A21" s="715" t="s">
        <v>508</v>
      </c>
      <c r="B21" s="716" t="s">
        <v>1749</v>
      </c>
      <c r="C21" s="717">
        <v>138015828</v>
      </c>
      <c r="D21" s="717">
        <v>0</v>
      </c>
      <c r="E21" s="718">
        <v>140771955</v>
      </c>
    </row>
    <row r="22" spans="1:5" ht="13.5" thickBot="1">
      <c r="A22" s="719" t="s">
        <v>509</v>
      </c>
      <c r="B22" s="720" t="s">
        <v>1750</v>
      </c>
      <c r="C22" s="721">
        <v>801101799</v>
      </c>
      <c r="D22" s="721">
        <v>0</v>
      </c>
      <c r="E22" s="722">
        <v>893597584</v>
      </c>
    </row>
    <row r="23" spans="1:5" ht="13.5" thickBot="1">
      <c r="A23" s="719" t="s">
        <v>510</v>
      </c>
      <c r="B23" s="720" t="s">
        <v>1751</v>
      </c>
      <c r="C23" s="721">
        <v>297566152</v>
      </c>
      <c r="D23" s="721">
        <v>0</v>
      </c>
      <c r="E23" s="722">
        <v>300984854</v>
      </c>
    </row>
    <row r="24" spans="1:5" ht="13.5" thickBot="1">
      <c r="A24" s="719" t="s">
        <v>511</v>
      </c>
      <c r="B24" s="720" t="s">
        <v>1752</v>
      </c>
      <c r="C24" s="721">
        <v>1749409943</v>
      </c>
      <c r="D24" s="721">
        <v>0</v>
      </c>
      <c r="E24" s="722">
        <v>2061879598</v>
      </c>
    </row>
    <row r="25" spans="1:5" ht="13.5" thickBot="1">
      <c r="A25" s="719" t="s">
        <v>512</v>
      </c>
      <c r="B25" s="720" t="s">
        <v>1753</v>
      </c>
      <c r="C25" s="721">
        <v>274510406</v>
      </c>
      <c r="D25" s="721">
        <v>0</v>
      </c>
      <c r="E25" s="722">
        <v>-86968785</v>
      </c>
    </row>
    <row r="26" spans="1:5">
      <c r="A26" s="723" t="s">
        <v>513</v>
      </c>
      <c r="B26" s="724" t="s">
        <v>1754</v>
      </c>
      <c r="C26" s="725">
        <v>0</v>
      </c>
      <c r="D26" s="725">
        <v>0</v>
      </c>
      <c r="E26" s="726">
        <v>0</v>
      </c>
    </row>
    <row r="27" spans="1:5">
      <c r="A27" s="711" t="s">
        <v>514</v>
      </c>
      <c r="B27" s="712" t="s">
        <v>1755</v>
      </c>
      <c r="C27" s="713">
        <v>0</v>
      </c>
      <c r="D27" s="713">
        <v>0</v>
      </c>
      <c r="E27" s="714">
        <v>0</v>
      </c>
    </row>
    <row r="28" spans="1:5">
      <c r="A28" s="711" t="s">
        <v>515</v>
      </c>
      <c r="B28" s="712" t="s">
        <v>1756</v>
      </c>
      <c r="C28" s="713">
        <v>0</v>
      </c>
      <c r="D28" s="713">
        <v>0</v>
      </c>
      <c r="E28" s="714">
        <v>0</v>
      </c>
    </row>
    <row r="29" spans="1:5">
      <c r="A29" s="711" t="s">
        <v>516</v>
      </c>
      <c r="B29" s="712" t="s">
        <v>1757</v>
      </c>
      <c r="C29" s="713">
        <v>66600</v>
      </c>
      <c r="D29" s="713">
        <v>0</v>
      </c>
      <c r="E29" s="714">
        <v>1440</v>
      </c>
    </row>
    <row r="30" spans="1:5">
      <c r="A30" s="711" t="s">
        <v>517</v>
      </c>
      <c r="B30" s="712" t="s">
        <v>1758</v>
      </c>
      <c r="C30" s="713">
        <v>0</v>
      </c>
      <c r="D30" s="713">
        <v>0</v>
      </c>
      <c r="E30" s="714">
        <v>29398</v>
      </c>
    </row>
    <row r="31" spans="1:5" ht="25">
      <c r="A31" s="711" t="s">
        <v>518</v>
      </c>
      <c r="B31" s="712" t="s">
        <v>1759</v>
      </c>
      <c r="C31" s="713">
        <v>0</v>
      </c>
      <c r="D31" s="713">
        <v>0</v>
      </c>
      <c r="E31" s="714">
        <v>0</v>
      </c>
    </row>
    <row r="32" spans="1:5" ht="25.5" thickBot="1">
      <c r="A32" s="715" t="s">
        <v>519</v>
      </c>
      <c r="B32" s="716" t="s">
        <v>1760</v>
      </c>
      <c r="C32" s="717">
        <v>0</v>
      </c>
      <c r="D32" s="717">
        <v>0</v>
      </c>
      <c r="E32" s="718">
        <v>29398</v>
      </c>
    </row>
    <row r="33" spans="1:5" ht="13.5" thickBot="1">
      <c r="A33" s="719" t="s">
        <v>520</v>
      </c>
      <c r="B33" s="720" t="s">
        <v>1761</v>
      </c>
      <c r="C33" s="721">
        <v>66600</v>
      </c>
      <c r="D33" s="721">
        <v>0</v>
      </c>
      <c r="E33" s="722">
        <v>30838</v>
      </c>
    </row>
    <row r="34" spans="1:5">
      <c r="A34" s="723" t="s">
        <v>521</v>
      </c>
      <c r="B34" s="724" t="s">
        <v>1762</v>
      </c>
      <c r="C34" s="725">
        <v>0</v>
      </c>
      <c r="D34" s="725">
        <v>0</v>
      </c>
      <c r="E34" s="726">
        <v>0</v>
      </c>
    </row>
    <row r="35" spans="1:5" ht="25">
      <c r="A35" s="711" t="s">
        <v>522</v>
      </c>
      <c r="B35" s="712" t="s">
        <v>1763</v>
      </c>
      <c r="C35" s="713">
        <v>0</v>
      </c>
      <c r="D35" s="713">
        <v>0</v>
      </c>
      <c r="E35" s="714">
        <v>0</v>
      </c>
    </row>
    <row r="36" spans="1:5">
      <c r="A36" s="711" t="s">
        <v>523</v>
      </c>
      <c r="B36" s="712" t="s">
        <v>1764</v>
      </c>
      <c r="C36" s="713">
        <v>2978428</v>
      </c>
      <c r="D36" s="713">
        <v>0</v>
      </c>
      <c r="E36" s="714">
        <v>5280784</v>
      </c>
    </row>
    <row r="37" spans="1:5">
      <c r="A37" s="711" t="s">
        <v>524</v>
      </c>
      <c r="B37" s="712" t="s">
        <v>1765</v>
      </c>
      <c r="C37" s="713">
        <v>0</v>
      </c>
      <c r="D37" s="713">
        <v>0</v>
      </c>
      <c r="E37" s="714">
        <v>35635319</v>
      </c>
    </row>
    <row r="38" spans="1:5">
      <c r="A38" s="711" t="s">
        <v>525</v>
      </c>
      <c r="B38" s="712" t="s">
        <v>1766</v>
      </c>
      <c r="C38" s="713">
        <v>0</v>
      </c>
      <c r="D38" s="713">
        <v>0</v>
      </c>
      <c r="E38" s="714">
        <v>0</v>
      </c>
    </row>
    <row r="39" spans="1:5">
      <c r="A39" s="711" t="s">
        <v>526</v>
      </c>
      <c r="B39" s="712" t="s">
        <v>1767</v>
      </c>
      <c r="C39" s="713">
        <v>0</v>
      </c>
      <c r="D39" s="713">
        <v>0</v>
      </c>
      <c r="E39" s="714">
        <v>0</v>
      </c>
    </row>
    <row r="40" spans="1:5">
      <c r="A40" s="711" t="s">
        <v>527</v>
      </c>
      <c r="B40" s="712" t="s">
        <v>1768</v>
      </c>
      <c r="C40" s="713">
        <v>0</v>
      </c>
      <c r="D40" s="713">
        <v>0</v>
      </c>
      <c r="E40" s="714">
        <v>0</v>
      </c>
    </row>
    <row r="41" spans="1:5" ht="25">
      <c r="A41" s="711" t="s">
        <v>528</v>
      </c>
      <c r="B41" s="712" t="s">
        <v>1769</v>
      </c>
      <c r="C41" s="713">
        <v>0</v>
      </c>
      <c r="D41" s="713">
        <v>0</v>
      </c>
      <c r="E41" s="714">
        <v>0</v>
      </c>
    </row>
    <row r="42" spans="1:5" ht="25.5" thickBot="1">
      <c r="A42" s="715" t="s">
        <v>529</v>
      </c>
      <c r="B42" s="716" t="s">
        <v>1770</v>
      </c>
      <c r="C42" s="717">
        <v>0</v>
      </c>
      <c r="D42" s="717">
        <v>0</v>
      </c>
      <c r="E42" s="718">
        <v>0</v>
      </c>
    </row>
    <row r="43" spans="1:5" ht="13.5" thickBot="1">
      <c r="A43" s="719" t="s">
        <v>530</v>
      </c>
      <c r="B43" s="720" t="s">
        <v>1771</v>
      </c>
      <c r="C43" s="721">
        <v>2978428</v>
      </c>
      <c r="D43" s="721">
        <v>0</v>
      </c>
      <c r="E43" s="722">
        <v>40916103</v>
      </c>
    </row>
    <row r="44" spans="1:5" ht="13.5" thickBot="1">
      <c r="A44" s="719" t="s">
        <v>531</v>
      </c>
      <c r="B44" s="720" t="s">
        <v>1772</v>
      </c>
      <c r="C44" s="721">
        <v>-2911828</v>
      </c>
      <c r="D44" s="721">
        <v>0</v>
      </c>
      <c r="E44" s="722">
        <v>-40885265</v>
      </c>
    </row>
    <row r="45" spans="1:5" ht="13.5" thickBot="1">
      <c r="A45" s="719" t="s">
        <v>532</v>
      </c>
      <c r="B45" s="720" t="s">
        <v>1773</v>
      </c>
      <c r="C45" s="721">
        <v>271598578</v>
      </c>
      <c r="D45" s="721">
        <v>0</v>
      </c>
      <c r="E45" s="722">
        <v>-127854050</v>
      </c>
    </row>
  </sheetData>
  <printOptions horizontalCentered="1"/>
  <pageMargins left="0.23622047244094491" right="0.23622047244094491" top="1.1417322834645669" bottom="0.98425196850393704" header="0.51181102362204722" footer="0.51181102362204722"/>
  <pageSetup scale="73" orientation="portrait" horizontalDpi="300" verticalDpi="300" r:id="rId1"/>
  <headerFooter alignWithMargins="0">
    <oddHeader>&amp;C&amp;"-,Félkövér"&amp;14BONYHÁD VÁROS ÖNKORMÁNYZATA
EREDMÉNYKIMUTATÁS&amp;R&amp;"Times New Roman,Félkövér dőlt"&amp;14 5.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F14"/>
  <sheetViews>
    <sheetView zoomScaleNormal="100" workbookViewId="0">
      <selection activeCell="C12" sqref="C12"/>
    </sheetView>
  </sheetViews>
  <sheetFormatPr defaultRowHeight="13"/>
  <cols>
    <col min="1" max="1" width="6.54296875" style="540" customWidth="1"/>
    <col min="2" max="2" width="52.1796875" style="540" customWidth="1"/>
    <col min="3" max="3" width="22" style="540" customWidth="1"/>
    <col min="4" max="5" width="9.1796875" style="540"/>
    <col min="6" max="6" width="11.81640625" style="540" bestFit="1" customWidth="1"/>
    <col min="7" max="256" width="9.1796875" style="540"/>
    <col min="257" max="257" width="6.54296875" style="540" customWidth="1"/>
    <col min="258" max="258" width="52.1796875" style="540" customWidth="1"/>
    <col min="259" max="259" width="22" style="540" customWidth="1"/>
    <col min="260" max="512" width="9.1796875" style="540"/>
    <col min="513" max="513" width="6.54296875" style="540" customWidth="1"/>
    <col min="514" max="514" width="52.1796875" style="540" customWidth="1"/>
    <col min="515" max="515" width="22" style="540" customWidth="1"/>
    <col min="516" max="768" width="9.1796875" style="540"/>
    <col min="769" max="769" width="6.54296875" style="540" customWidth="1"/>
    <col min="770" max="770" width="52.1796875" style="540" customWidth="1"/>
    <col min="771" max="771" width="22" style="540" customWidth="1"/>
    <col min="772" max="1024" width="9.1796875" style="540"/>
    <col min="1025" max="1025" width="6.54296875" style="540" customWidth="1"/>
    <col min="1026" max="1026" width="52.1796875" style="540" customWidth="1"/>
    <col min="1027" max="1027" width="22" style="540" customWidth="1"/>
    <col min="1028" max="1280" width="9.1796875" style="540"/>
    <col min="1281" max="1281" width="6.54296875" style="540" customWidth="1"/>
    <col min="1282" max="1282" width="52.1796875" style="540" customWidth="1"/>
    <col min="1283" max="1283" width="22" style="540" customWidth="1"/>
    <col min="1284" max="1536" width="9.1796875" style="540"/>
    <col min="1537" max="1537" width="6.54296875" style="540" customWidth="1"/>
    <col min="1538" max="1538" width="52.1796875" style="540" customWidth="1"/>
    <col min="1539" max="1539" width="22" style="540" customWidth="1"/>
    <col min="1540" max="1792" width="9.1796875" style="540"/>
    <col min="1793" max="1793" width="6.54296875" style="540" customWidth="1"/>
    <col min="1794" max="1794" width="52.1796875" style="540" customWidth="1"/>
    <col min="1795" max="1795" width="22" style="540" customWidth="1"/>
    <col min="1796" max="2048" width="9.1796875" style="540"/>
    <col min="2049" max="2049" width="6.54296875" style="540" customWidth="1"/>
    <col min="2050" max="2050" width="52.1796875" style="540" customWidth="1"/>
    <col min="2051" max="2051" width="22" style="540" customWidth="1"/>
    <col min="2052" max="2304" width="9.1796875" style="540"/>
    <col min="2305" max="2305" width="6.54296875" style="540" customWidth="1"/>
    <col min="2306" max="2306" width="52.1796875" style="540" customWidth="1"/>
    <col min="2307" max="2307" width="22" style="540" customWidth="1"/>
    <col min="2308" max="2560" width="9.1796875" style="540"/>
    <col min="2561" max="2561" width="6.54296875" style="540" customWidth="1"/>
    <col min="2562" max="2562" width="52.1796875" style="540" customWidth="1"/>
    <col min="2563" max="2563" width="22" style="540" customWidth="1"/>
    <col min="2564" max="2816" width="9.1796875" style="540"/>
    <col min="2817" max="2817" width="6.54296875" style="540" customWidth="1"/>
    <col min="2818" max="2818" width="52.1796875" style="540" customWidth="1"/>
    <col min="2819" max="2819" width="22" style="540" customWidth="1"/>
    <col min="2820" max="3072" width="9.1796875" style="540"/>
    <col min="3073" max="3073" width="6.54296875" style="540" customWidth="1"/>
    <col min="3074" max="3074" width="52.1796875" style="540" customWidth="1"/>
    <col min="3075" max="3075" width="22" style="540" customWidth="1"/>
    <col min="3076" max="3328" width="9.1796875" style="540"/>
    <col min="3329" max="3329" width="6.54296875" style="540" customWidth="1"/>
    <col min="3330" max="3330" width="52.1796875" style="540" customWidth="1"/>
    <col min="3331" max="3331" width="22" style="540" customWidth="1"/>
    <col min="3332" max="3584" width="9.1796875" style="540"/>
    <col min="3585" max="3585" width="6.54296875" style="540" customWidth="1"/>
    <col min="3586" max="3586" width="52.1796875" style="540" customWidth="1"/>
    <col min="3587" max="3587" width="22" style="540" customWidth="1"/>
    <col min="3588" max="3840" width="9.1796875" style="540"/>
    <col min="3841" max="3841" width="6.54296875" style="540" customWidth="1"/>
    <col min="3842" max="3842" width="52.1796875" style="540" customWidth="1"/>
    <col min="3843" max="3843" width="22" style="540" customWidth="1"/>
    <col min="3844" max="4096" width="9.1796875" style="540"/>
    <col min="4097" max="4097" width="6.54296875" style="540" customWidth="1"/>
    <col min="4098" max="4098" width="52.1796875" style="540" customWidth="1"/>
    <col min="4099" max="4099" width="22" style="540" customWidth="1"/>
    <col min="4100" max="4352" width="9.1796875" style="540"/>
    <col min="4353" max="4353" width="6.54296875" style="540" customWidth="1"/>
    <col min="4354" max="4354" width="52.1796875" style="540" customWidth="1"/>
    <col min="4355" max="4355" width="22" style="540" customWidth="1"/>
    <col min="4356" max="4608" width="9.1796875" style="540"/>
    <col min="4609" max="4609" width="6.54296875" style="540" customWidth="1"/>
    <col min="4610" max="4610" width="52.1796875" style="540" customWidth="1"/>
    <col min="4611" max="4611" width="22" style="540" customWidth="1"/>
    <col min="4612" max="4864" width="9.1796875" style="540"/>
    <col min="4865" max="4865" width="6.54296875" style="540" customWidth="1"/>
    <col min="4866" max="4866" width="52.1796875" style="540" customWidth="1"/>
    <col min="4867" max="4867" width="22" style="540" customWidth="1"/>
    <col min="4868" max="5120" width="9.1796875" style="540"/>
    <col min="5121" max="5121" width="6.54296875" style="540" customWidth="1"/>
    <col min="5122" max="5122" width="52.1796875" style="540" customWidth="1"/>
    <col min="5123" max="5123" width="22" style="540" customWidth="1"/>
    <col min="5124" max="5376" width="9.1796875" style="540"/>
    <col min="5377" max="5377" width="6.54296875" style="540" customWidth="1"/>
    <col min="5378" max="5378" width="52.1796875" style="540" customWidth="1"/>
    <col min="5379" max="5379" width="22" style="540" customWidth="1"/>
    <col min="5380" max="5632" width="9.1796875" style="540"/>
    <col min="5633" max="5633" width="6.54296875" style="540" customWidth="1"/>
    <col min="5634" max="5634" width="52.1796875" style="540" customWidth="1"/>
    <col min="5635" max="5635" width="22" style="540" customWidth="1"/>
    <col min="5636" max="5888" width="9.1796875" style="540"/>
    <col min="5889" max="5889" width="6.54296875" style="540" customWidth="1"/>
    <col min="5890" max="5890" width="52.1796875" style="540" customWidth="1"/>
    <col min="5891" max="5891" width="22" style="540" customWidth="1"/>
    <col min="5892" max="6144" width="9.1796875" style="540"/>
    <col min="6145" max="6145" width="6.54296875" style="540" customWidth="1"/>
    <col min="6146" max="6146" width="52.1796875" style="540" customWidth="1"/>
    <col min="6147" max="6147" width="22" style="540" customWidth="1"/>
    <col min="6148" max="6400" width="9.1796875" style="540"/>
    <col min="6401" max="6401" width="6.54296875" style="540" customWidth="1"/>
    <col min="6402" max="6402" width="52.1796875" style="540" customWidth="1"/>
    <col min="6403" max="6403" width="22" style="540" customWidth="1"/>
    <col min="6404" max="6656" width="9.1796875" style="540"/>
    <col min="6657" max="6657" width="6.54296875" style="540" customWidth="1"/>
    <col min="6658" max="6658" width="52.1796875" style="540" customWidth="1"/>
    <col min="6659" max="6659" width="22" style="540" customWidth="1"/>
    <col min="6660" max="6912" width="9.1796875" style="540"/>
    <col min="6913" max="6913" width="6.54296875" style="540" customWidth="1"/>
    <col min="6914" max="6914" width="52.1796875" style="540" customWidth="1"/>
    <col min="6915" max="6915" width="22" style="540" customWidth="1"/>
    <col min="6916" max="7168" width="9.1796875" style="540"/>
    <col min="7169" max="7169" width="6.54296875" style="540" customWidth="1"/>
    <col min="7170" max="7170" width="52.1796875" style="540" customWidth="1"/>
    <col min="7171" max="7171" width="22" style="540" customWidth="1"/>
    <col min="7172" max="7424" width="9.1796875" style="540"/>
    <col min="7425" max="7425" width="6.54296875" style="540" customWidth="1"/>
    <col min="7426" max="7426" width="52.1796875" style="540" customWidth="1"/>
    <col min="7427" max="7427" width="22" style="540" customWidth="1"/>
    <col min="7428" max="7680" width="9.1796875" style="540"/>
    <col min="7681" max="7681" width="6.54296875" style="540" customWidth="1"/>
    <col min="7682" max="7682" width="52.1796875" style="540" customWidth="1"/>
    <col min="7683" max="7683" width="22" style="540" customWidth="1"/>
    <col min="7684" max="7936" width="9.1796875" style="540"/>
    <col min="7937" max="7937" width="6.54296875" style="540" customWidth="1"/>
    <col min="7938" max="7938" width="52.1796875" style="540" customWidth="1"/>
    <col min="7939" max="7939" width="22" style="540" customWidth="1"/>
    <col min="7940" max="8192" width="9.1796875" style="540"/>
    <col min="8193" max="8193" width="6.54296875" style="540" customWidth="1"/>
    <col min="8194" max="8194" width="52.1796875" style="540" customWidth="1"/>
    <col min="8195" max="8195" width="22" style="540" customWidth="1"/>
    <col min="8196" max="8448" width="9.1796875" style="540"/>
    <col min="8449" max="8449" width="6.54296875" style="540" customWidth="1"/>
    <col min="8450" max="8450" width="52.1796875" style="540" customWidth="1"/>
    <col min="8451" max="8451" width="22" style="540" customWidth="1"/>
    <col min="8452" max="8704" width="9.1796875" style="540"/>
    <col min="8705" max="8705" width="6.54296875" style="540" customWidth="1"/>
    <col min="8706" max="8706" width="52.1796875" style="540" customWidth="1"/>
    <col min="8707" max="8707" width="22" style="540" customWidth="1"/>
    <col min="8708" max="8960" width="9.1796875" style="540"/>
    <col min="8961" max="8961" width="6.54296875" style="540" customWidth="1"/>
    <col min="8962" max="8962" width="52.1796875" style="540" customWidth="1"/>
    <col min="8963" max="8963" width="22" style="540" customWidth="1"/>
    <col min="8964" max="9216" width="9.1796875" style="540"/>
    <col min="9217" max="9217" width="6.54296875" style="540" customWidth="1"/>
    <col min="9218" max="9218" width="52.1796875" style="540" customWidth="1"/>
    <col min="9219" max="9219" width="22" style="540" customWidth="1"/>
    <col min="9220" max="9472" width="9.1796875" style="540"/>
    <col min="9473" max="9473" width="6.54296875" style="540" customWidth="1"/>
    <col min="9474" max="9474" width="52.1796875" style="540" customWidth="1"/>
    <col min="9475" max="9475" width="22" style="540" customWidth="1"/>
    <col min="9476" max="9728" width="9.1796875" style="540"/>
    <col min="9729" max="9729" width="6.54296875" style="540" customWidth="1"/>
    <col min="9730" max="9730" width="52.1796875" style="540" customWidth="1"/>
    <col min="9731" max="9731" width="22" style="540" customWidth="1"/>
    <col min="9732" max="9984" width="9.1796875" style="540"/>
    <col min="9985" max="9985" width="6.54296875" style="540" customWidth="1"/>
    <col min="9986" max="9986" width="52.1796875" style="540" customWidth="1"/>
    <col min="9987" max="9987" width="22" style="540" customWidth="1"/>
    <col min="9988" max="10240" width="9.1796875" style="540"/>
    <col min="10241" max="10241" width="6.54296875" style="540" customWidth="1"/>
    <col min="10242" max="10242" width="52.1796875" style="540" customWidth="1"/>
    <col min="10243" max="10243" width="22" style="540" customWidth="1"/>
    <col min="10244" max="10496" width="9.1796875" style="540"/>
    <col min="10497" max="10497" width="6.54296875" style="540" customWidth="1"/>
    <col min="10498" max="10498" width="52.1796875" style="540" customWidth="1"/>
    <col min="10499" max="10499" width="22" style="540" customWidth="1"/>
    <col min="10500" max="10752" width="9.1796875" style="540"/>
    <col min="10753" max="10753" width="6.54296875" style="540" customWidth="1"/>
    <col min="10754" max="10754" width="52.1796875" style="540" customWidth="1"/>
    <col min="10755" max="10755" width="22" style="540" customWidth="1"/>
    <col min="10756" max="11008" width="9.1796875" style="540"/>
    <col min="11009" max="11009" width="6.54296875" style="540" customWidth="1"/>
    <col min="11010" max="11010" width="52.1796875" style="540" customWidth="1"/>
    <col min="11011" max="11011" width="22" style="540" customWidth="1"/>
    <col min="11012" max="11264" width="9.1796875" style="540"/>
    <col min="11265" max="11265" width="6.54296875" style="540" customWidth="1"/>
    <col min="11266" max="11266" width="52.1796875" style="540" customWidth="1"/>
    <col min="11267" max="11267" width="22" style="540" customWidth="1"/>
    <col min="11268" max="11520" width="9.1796875" style="540"/>
    <col min="11521" max="11521" width="6.54296875" style="540" customWidth="1"/>
    <col min="11522" max="11522" width="52.1796875" style="540" customWidth="1"/>
    <col min="11523" max="11523" width="22" style="540" customWidth="1"/>
    <col min="11524" max="11776" width="9.1796875" style="540"/>
    <col min="11777" max="11777" width="6.54296875" style="540" customWidth="1"/>
    <col min="11778" max="11778" width="52.1796875" style="540" customWidth="1"/>
    <col min="11779" max="11779" width="22" style="540" customWidth="1"/>
    <col min="11780" max="12032" width="9.1796875" style="540"/>
    <col min="12033" max="12033" width="6.54296875" style="540" customWidth="1"/>
    <col min="12034" max="12034" width="52.1796875" style="540" customWidth="1"/>
    <col min="12035" max="12035" width="22" style="540" customWidth="1"/>
    <col min="12036" max="12288" width="9.1796875" style="540"/>
    <col min="12289" max="12289" width="6.54296875" style="540" customWidth="1"/>
    <col min="12290" max="12290" width="52.1796875" style="540" customWidth="1"/>
    <col min="12291" max="12291" width="22" style="540" customWidth="1"/>
    <col min="12292" max="12544" width="9.1796875" style="540"/>
    <col min="12545" max="12545" width="6.54296875" style="540" customWidth="1"/>
    <col min="12546" max="12546" width="52.1796875" style="540" customWidth="1"/>
    <col min="12547" max="12547" width="22" style="540" customWidth="1"/>
    <col min="12548" max="12800" width="9.1796875" style="540"/>
    <col min="12801" max="12801" width="6.54296875" style="540" customWidth="1"/>
    <col min="12802" max="12802" width="52.1796875" style="540" customWidth="1"/>
    <col min="12803" max="12803" width="22" style="540" customWidth="1"/>
    <col min="12804" max="13056" width="9.1796875" style="540"/>
    <col min="13057" max="13057" width="6.54296875" style="540" customWidth="1"/>
    <col min="13058" max="13058" width="52.1796875" style="540" customWidth="1"/>
    <col min="13059" max="13059" width="22" style="540" customWidth="1"/>
    <col min="13060" max="13312" width="9.1796875" style="540"/>
    <col min="13313" max="13313" width="6.54296875" style="540" customWidth="1"/>
    <col min="13314" max="13314" width="52.1796875" style="540" customWidth="1"/>
    <col min="13315" max="13315" width="22" style="540" customWidth="1"/>
    <col min="13316" max="13568" width="9.1796875" style="540"/>
    <col min="13569" max="13569" width="6.54296875" style="540" customWidth="1"/>
    <col min="13570" max="13570" width="52.1796875" style="540" customWidth="1"/>
    <col min="13571" max="13571" width="22" style="540" customWidth="1"/>
    <col min="13572" max="13824" width="9.1796875" style="540"/>
    <col min="13825" max="13825" width="6.54296875" style="540" customWidth="1"/>
    <col min="13826" max="13826" width="52.1796875" style="540" customWidth="1"/>
    <col min="13827" max="13827" width="22" style="540" customWidth="1"/>
    <col min="13828" max="14080" width="9.1796875" style="540"/>
    <col min="14081" max="14081" width="6.54296875" style="540" customWidth="1"/>
    <col min="14082" max="14082" width="52.1796875" style="540" customWidth="1"/>
    <col min="14083" max="14083" width="22" style="540" customWidth="1"/>
    <col min="14084" max="14336" width="9.1796875" style="540"/>
    <col min="14337" max="14337" width="6.54296875" style="540" customWidth="1"/>
    <col min="14338" max="14338" width="52.1796875" style="540" customWidth="1"/>
    <col min="14339" max="14339" width="22" style="540" customWidth="1"/>
    <col min="14340" max="14592" width="9.1796875" style="540"/>
    <col min="14593" max="14593" width="6.54296875" style="540" customWidth="1"/>
    <col min="14594" max="14594" width="52.1796875" style="540" customWidth="1"/>
    <col min="14595" max="14595" width="22" style="540" customWidth="1"/>
    <col min="14596" max="14848" width="9.1796875" style="540"/>
    <col min="14849" max="14849" width="6.54296875" style="540" customWidth="1"/>
    <col min="14850" max="14850" width="52.1796875" style="540" customWidth="1"/>
    <col min="14851" max="14851" width="22" style="540" customWidth="1"/>
    <col min="14852" max="15104" width="9.1796875" style="540"/>
    <col min="15105" max="15105" width="6.54296875" style="540" customWidth="1"/>
    <col min="15106" max="15106" width="52.1796875" style="540" customWidth="1"/>
    <col min="15107" max="15107" width="22" style="540" customWidth="1"/>
    <col min="15108" max="15360" width="9.1796875" style="540"/>
    <col min="15361" max="15361" width="6.54296875" style="540" customWidth="1"/>
    <col min="15362" max="15362" width="52.1796875" style="540" customWidth="1"/>
    <col min="15363" max="15363" width="22" style="540" customWidth="1"/>
    <col min="15364" max="15616" width="9.1796875" style="540"/>
    <col min="15617" max="15617" width="6.54296875" style="540" customWidth="1"/>
    <col min="15618" max="15618" width="52.1796875" style="540" customWidth="1"/>
    <col min="15619" max="15619" width="22" style="540" customWidth="1"/>
    <col min="15620" max="15872" width="9.1796875" style="540"/>
    <col min="15873" max="15873" width="6.54296875" style="540" customWidth="1"/>
    <col min="15874" max="15874" width="52.1796875" style="540" customWidth="1"/>
    <col min="15875" max="15875" width="22" style="540" customWidth="1"/>
    <col min="15876" max="16128" width="9.1796875" style="540"/>
    <col min="16129" max="16129" width="6.54296875" style="540" customWidth="1"/>
    <col min="16130" max="16130" width="52.1796875" style="540" customWidth="1"/>
    <col min="16131" max="16131" width="22" style="540" customWidth="1"/>
    <col min="16132" max="16384" width="9.1796875" style="540"/>
  </cols>
  <sheetData>
    <row r="1" spans="1:6" ht="14">
      <c r="C1" s="727"/>
    </row>
    <row r="2" spans="1:6" ht="14">
      <c r="A2" s="728"/>
      <c r="B2" s="728"/>
      <c r="C2" s="728"/>
    </row>
    <row r="3" spans="1:6" ht="33.75" customHeight="1">
      <c r="A3" s="1029" t="s">
        <v>1774</v>
      </c>
      <c r="B3" s="1029"/>
      <c r="C3" s="1029"/>
    </row>
    <row r="4" spans="1:6" ht="13.5" thickBot="1">
      <c r="C4" s="729"/>
    </row>
    <row r="5" spans="1:6" s="733" customFormat="1" ht="43.5" customHeight="1" thickBot="1">
      <c r="A5" s="730" t="s">
        <v>1577</v>
      </c>
      <c r="B5" s="731" t="s">
        <v>155</v>
      </c>
      <c r="C5" s="732" t="s">
        <v>1775</v>
      </c>
    </row>
    <row r="6" spans="1:6" s="737" customFormat="1" ht="28.5" customHeight="1">
      <c r="A6" s="734" t="s">
        <v>4</v>
      </c>
      <c r="B6" s="735" t="s">
        <v>2035</v>
      </c>
      <c r="C6" s="736">
        <f>C7+C8</f>
        <v>656316926</v>
      </c>
    </row>
    <row r="7" spans="1:6" s="737" customFormat="1" ht="18" customHeight="1">
      <c r="A7" s="738" t="s">
        <v>15</v>
      </c>
      <c r="B7" s="739" t="s">
        <v>1776</v>
      </c>
      <c r="C7" s="740">
        <v>655713192</v>
      </c>
    </row>
    <row r="8" spans="1:6" s="737" customFormat="1" ht="18" customHeight="1">
      <c r="A8" s="738" t="s">
        <v>27</v>
      </c>
      <c r="B8" s="739" t="s">
        <v>1777</v>
      </c>
      <c r="C8" s="740">
        <v>603734</v>
      </c>
    </row>
    <row r="9" spans="1:6" s="737" customFormat="1" ht="18" customHeight="1">
      <c r="A9" s="738" t="s">
        <v>135</v>
      </c>
      <c r="B9" s="741" t="s">
        <v>1778</v>
      </c>
      <c r="C9" s="740">
        <v>3800583852</v>
      </c>
    </row>
    <row r="10" spans="1:6" s="737" customFormat="1" ht="18" customHeight="1">
      <c r="A10" s="742" t="s">
        <v>41</v>
      </c>
      <c r="B10" s="743" t="s">
        <v>1779</v>
      </c>
      <c r="C10" s="744">
        <v>3574816723</v>
      </c>
      <c r="F10" s="745"/>
    </row>
    <row r="11" spans="1:6" s="737" customFormat="1" ht="18" customHeight="1" thickBot="1">
      <c r="A11" s="746" t="s">
        <v>63</v>
      </c>
      <c r="B11" s="747" t="s">
        <v>1780</v>
      </c>
      <c r="C11" s="748">
        <v>405676924</v>
      </c>
    </row>
    <row r="12" spans="1:6" s="737" customFormat="1" ht="29">
      <c r="A12" s="749" t="s">
        <v>142</v>
      </c>
      <c r="B12" s="750" t="s">
        <v>2036</v>
      </c>
      <c r="C12" s="751">
        <f>C6+C9-C10+C11</f>
        <v>1287760979</v>
      </c>
    </row>
    <row r="13" spans="1:6" s="737" customFormat="1" ht="18" customHeight="1">
      <c r="A13" s="738" t="s">
        <v>81</v>
      </c>
      <c r="B13" s="739" t="s">
        <v>1776</v>
      </c>
      <c r="C13" s="740">
        <v>1287313329</v>
      </c>
      <c r="F13" s="745"/>
    </row>
    <row r="14" spans="1:6" s="737" customFormat="1" ht="18" customHeight="1" thickBot="1">
      <c r="A14" s="746" t="s">
        <v>83</v>
      </c>
      <c r="B14" s="752" t="s">
        <v>1777</v>
      </c>
      <c r="C14" s="748">
        <v>447650</v>
      </c>
    </row>
  </sheetData>
  <mergeCells count="1">
    <mergeCell ref="A3:C3"/>
  </mergeCells>
  <conditionalFormatting sqref="C11">
    <cfRule type="cellIs" dxfId="1" priority="2" stopIfTrue="1" operator="notEqual">
      <formula>SUM(C12:C13)</formula>
    </cfRule>
  </conditionalFormatting>
  <conditionalFormatting sqref="C12">
    <cfRule type="cellIs" dxfId="0" priority="1" stopIfTrue="1" operator="notEqual">
      <formula>SUM(C13:C14)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>
    <oddHeader>&amp;R&amp;"-,Félkövér dőlt"&amp;14 6. melléklet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D73"/>
  <sheetViews>
    <sheetView zoomScale="130" zoomScaleNormal="130" workbookViewId="0">
      <selection activeCell="C66" sqref="C66:D66"/>
    </sheetView>
  </sheetViews>
  <sheetFormatPr defaultColWidth="10.26953125" defaultRowHeight="15.5"/>
  <cols>
    <col min="1" max="1" width="57.54296875" style="753" customWidth="1"/>
    <col min="2" max="2" width="5.26953125" style="754" customWidth="1"/>
    <col min="3" max="4" width="10.453125" style="753" customWidth="1"/>
    <col min="5" max="255" width="10.26953125" style="753"/>
    <col min="256" max="256" width="57.54296875" style="753" customWidth="1"/>
    <col min="257" max="257" width="5.26953125" style="753" customWidth="1"/>
    <col min="258" max="260" width="10.453125" style="753" customWidth="1"/>
    <col min="261" max="511" width="10.26953125" style="753"/>
    <col min="512" max="512" width="57.54296875" style="753" customWidth="1"/>
    <col min="513" max="513" width="5.26953125" style="753" customWidth="1"/>
    <col min="514" max="516" width="10.453125" style="753" customWidth="1"/>
    <col min="517" max="767" width="10.26953125" style="753"/>
    <col min="768" max="768" width="57.54296875" style="753" customWidth="1"/>
    <col min="769" max="769" width="5.26953125" style="753" customWidth="1"/>
    <col min="770" max="772" width="10.453125" style="753" customWidth="1"/>
    <col min="773" max="1023" width="10.26953125" style="753"/>
    <col min="1024" max="1024" width="57.54296875" style="753" customWidth="1"/>
    <col min="1025" max="1025" width="5.26953125" style="753" customWidth="1"/>
    <col min="1026" max="1028" width="10.453125" style="753" customWidth="1"/>
    <col min="1029" max="1279" width="10.26953125" style="753"/>
    <col min="1280" max="1280" width="57.54296875" style="753" customWidth="1"/>
    <col min="1281" max="1281" width="5.26953125" style="753" customWidth="1"/>
    <col min="1282" max="1284" width="10.453125" style="753" customWidth="1"/>
    <col min="1285" max="1535" width="10.26953125" style="753"/>
    <col min="1536" max="1536" width="57.54296875" style="753" customWidth="1"/>
    <col min="1537" max="1537" width="5.26953125" style="753" customWidth="1"/>
    <col min="1538" max="1540" width="10.453125" style="753" customWidth="1"/>
    <col min="1541" max="1791" width="10.26953125" style="753"/>
    <col min="1792" max="1792" width="57.54296875" style="753" customWidth="1"/>
    <col min="1793" max="1793" width="5.26953125" style="753" customWidth="1"/>
    <col min="1794" max="1796" width="10.453125" style="753" customWidth="1"/>
    <col min="1797" max="2047" width="10.26953125" style="753"/>
    <col min="2048" max="2048" width="57.54296875" style="753" customWidth="1"/>
    <col min="2049" max="2049" width="5.26953125" style="753" customWidth="1"/>
    <col min="2050" max="2052" width="10.453125" style="753" customWidth="1"/>
    <col min="2053" max="2303" width="10.26953125" style="753"/>
    <col min="2304" max="2304" width="57.54296875" style="753" customWidth="1"/>
    <col min="2305" max="2305" width="5.26953125" style="753" customWidth="1"/>
    <col min="2306" max="2308" width="10.453125" style="753" customWidth="1"/>
    <col min="2309" max="2559" width="10.26953125" style="753"/>
    <col min="2560" max="2560" width="57.54296875" style="753" customWidth="1"/>
    <col min="2561" max="2561" width="5.26953125" style="753" customWidth="1"/>
    <col min="2562" max="2564" width="10.453125" style="753" customWidth="1"/>
    <col min="2565" max="2815" width="10.26953125" style="753"/>
    <col min="2816" max="2816" width="57.54296875" style="753" customWidth="1"/>
    <col min="2817" max="2817" width="5.26953125" style="753" customWidth="1"/>
    <col min="2818" max="2820" width="10.453125" style="753" customWidth="1"/>
    <col min="2821" max="3071" width="10.26953125" style="753"/>
    <col min="3072" max="3072" width="57.54296875" style="753" customWidth="1"/>
    <col min="3073" max="3073" width="5.26953125" style="753" customWidth="1"/>
    <col min="3074" max="3076" width="10.453125" style="753" customWidth="1"/>
    <col min="3077" max="3327" width="10.26953125" style="753"/>
    <col min="3328" max="3328" width="57.54296875" style="753" customWidth="1"/>
    <col min="3329" max="3329" width="5.26953125" style="753" customWidth="1"/>
    <col min="3330" max="3332" width="10.453125" style="753" customWidth="1"/>
    <col min="3333" max="3583" width="10.26953125" style="753"/>
    <col min="3584" max="3584" width="57.54296875" style="753" customWidth="1"/>
    <col min="3585" max="3585" width="5.26953125" style="753" customWidth="1"/>
    <col min="3586" max="3588" width="10.453125" style="753" customWidth="1"/>
    <col min="3589" max="3839" width="10.26953125" style="753"/>
    <col min="3840" max="3840" width="57.54296875" style="753" customWidth="1"/>
    <col min="3841" max="3841" width="5.26953125" style="753" customWidth="1"/>
    <col min="3842" max="3844" width="10.453125" style="753" customWidth="1"/>
    <col min="3845" max="4095" width="10.26953125" style="753"/>
    <col min="4096" max="4096" width="57.54296875" style="753" customWidth="1"/>
    <col min="4097" max="4097" width="5.26953125" style="753" customWidth="1"/>
    <col min="4098" max="4100" width="10.453125" style="753" customWidth="1"/>
    <col min="4101" max="4351" width="10.26953125" style="753"/>
    <col min="4352" max="4352" width="57.54296875" style="753" customWidth="1"/>
    <col min="4353" max="4353" width="5.26953125" style="753" customWidth="1"/>
    <col min="4354" max="4356" width="10.453125" style="753" customWidth="1"/>
    <col min="4357" max="4607" width="10.26953125" style="753"/>
    <col min="4608" max="4608" width="57.54296875" style="753" customWidth="1"/>
    <col min="4609" max="4609" width="5.26953125" style="753" customWidth="1"/>
    <col min="4610" max="4612" width="10.453125" style="753" customWidth="1"/>
    <col min="4613" max="4863" width="10.26953125" style="753"/>
    <col min="4864" max="4864" width="57.54296875" style="753" customWidth="1"/>
    <col min="4865" max="4865" width="5.26953125" style="753" customWidth="1"/>
    <col min="4866" max="4868" width="10.453125" style="753" customWidth="1"/>
    <col min="4869" max="5119" width="10.26953125" style="753"/>
    <col min="5120" max="5120" width="57.54296875" style="753" customWidth="1"/>
    <col min="5121" max="5121" width="5.26953125" style="753" customWidth="1"/>
    <col min="5122" max="5124" width="10.453125" style="753" customWidth="1"/>
    <col min="5125" max="5375" width="10.26953125" style="753"/>
    <col min="5376" max="5376" width="57.54296875" style="753" customWidth="1"/>
    <col min="5377" max="5377" width="5.26953125" style="753" customWidth="1"/>
    <col min="5378" max="5380" width="10.453125" style="753" customWidth="1"/>
    <col min="5381" max="5631" width="10.26953125" style="753"/>
    <col min="5632" max="5632" width="57.54296875" style="753" customWidth="1"/>
    <col min="5633" max="5633" width="5.26953125" style="753" customWidth="1"/>
    <col min="5634" max="5636" width="10.453125" style="753" customWidth="1"/>
    <col min="5637" max="5887" width="10.26953125" style="753"/>
    <col min="5888" max="5888" width="57.54296875" style="753" customWidth="1"/>
    <col min="5889" max="5889" width="5.26953125" style="753" customWidth="1"/>
    <col min="5890" max="5892" width="10.453125" style="753" customWidth="1"/>
    <col min="5893" max="6143" width="10.26953125" style="753"/>
    <col min="6144" max="6144" width="57.54296875" style="753" customWidth="1"/>
    <col min="6145" max="6145" width="5.26953125" style="753" customWidth="1"/>
    <col min="6146" max="6148" width="10.453125" style="753" customWidth="1"/>
    <col min="6149" max="6399" width="10.26953125" style="753"/>
    <col min="6400" max="6400" width="57.54296875" style="753" customWidth="1"/>
    <col min="6401" max="6401" width="5.26953125" style="753" customWidth="1"/>
    <col min="6402" max="6404" width="10.453125" style="753" customWidth="1"/>
    <col min="6405" max="6655" width="10.26953125" style="753"/>
    <col min="6656" max="6656" width="57.54296875" style="753" customWidth="1"/>
    <col min="6657" max="6657" width="5.26953125" style="753" customWidth="1"/>
    <col min="6658" max="6660" width="10.453125" style="753" customWidth="1"/>
    <col min="6661" max="6911" width="10.26953125" style="753"/>
    <col min="6912" max="6912" width="57.54296875" style="753" customWidth="1"/>
    <col min="6913" max="6913" width="5.26953125" style="753" customWidth="1"/>
    <col min="6914" max="6916" width="10.453125" style="753" customWidth="1"/>
    <col min="6917" max="7167" width="10.26953125" style="753"/>
    <col min="7168" max="7168" width="57.54296875" style="753" customWidth="1"/>
    <col min="7169" max="7169" width="5.26953125" style="753" customWidth="1"/>
    <col min="7170" max="7172" width="10.453125" style="753" customWidth="1"/>
    <col min="7173" max="7423" width="10.26953125" style="753"/>
    <col min="7424" max="7424" width="57.54296875" style="753" customWidth="1"/>
    <col min="7425" max="7425" width="5.26953125" style="753" customWidth="1"/>
    <col min="7426" max="7428" width="10.453125" style="753" customWidth="1"/>
    <col min="7429" max="7679" width="10.26953125" style="753"/>
    <col min="7680" max="7680" width="57.54296875" style="753" customWidth="1"/>
    <col min="7681" max="7681" width="5.26953125" style="753" customWidth="1"/>
    <col min="7682" max="7684" width="10.453125" style="753" customWidth="1"/>
    <col min="7685" max="7935" width="10.26953125" style="753"/>
    <col min="7936" max="7936" width="57.54296875" style="753" customWidth="1"/>
    <col min="7937" max="7937" width="5.26953125" style="753" customWidth="1"/>
    <col min="7938" max="7940" width="10.453125" style="753" customWidth="1"/>
    <col min="7941" max="8191" width="10.26953125" style="753"/>
    <col min="8192" max="8192" width="57.54296875" style="753" customWidth="1"/>
    <col min="8193" max="8193" width="5.26953125" style="753" customWidth="1"/>
    <col min="8194" max="8196" width="10.453125" style="753" customWidth="1"/>
    <col min="8197" max="8447" width="10.26953125" style="753"/>
    <col min="8448" max="8448" width="57.54296875" style="753" customWidth="1"/>
    <col min="8449" max="8449" width="5.26953125" style="753" customWidth="1"/>
    <col min="8450" max="8452" width="10.453125" style="753" customWidth="1"/>
    <col min="8453" max="8703" width="10.26953125" style="753"/>
    <col min="8704" max="8704" width="57.54296875" style="753" customWidth="1"/>
    <col min="8705" max="8705" width="5.26953125" style="753" customWidth="1"/>
    <col min="8706" max="8708" width="10.453125" style="753" customWidth="1"/>
    <col min="8709" max="8959" width="10.26953125" style="753"/>
    <col min="8960" max="8960" width="57.54296875" style="753" customWidth="1"/>
    <col min="8961" max="8961" width="5.26953125" style="753" customWidth="1"/>
    <col min="8962" max="8964" width="10.453125" style="753" customWidth="1"/>
    <col min="8965" max="9215" width="10.26953125" style="753"/>
    <col min="9216" max="9216" width="57.54296875" style="753" customWidth="1"/>
    <col min="9217" max="9217" width="5.26953125" style="753" customWidth="1"/>
    <col min="9218" max="9220" width="10.453125" style="753" customWidth="1"/>
    <col min="9221" max="9471" width="10.26953125" style="753"/>
    <col min="9472" max="9472" width="57.54296875" style="753" customWidth="1"/>
    <col min="9473" max="9473" width="5.26953125" style="753" customWidth="1"/>
    <col min="9474" max="9476" width="10.453125" style="753" customWidth="1"/>
    <col min="9477" max="9727" width="10.26953125" style="753"/>
    <col min="9728" max="9728" width="57.54296875" style="753" customWidth="1"/>
    <col min="9729" max="9729" width="5.26953125" style="753" customWidth="1"/>
    <col min="9730" max="9732" width="10.453125" style="753" customWidth="1"/>
    <col min="9733" max="9983" width="10.26953125" style="753"/>
    <col min="9984" max="9984" width="57.54296875" style="753" customWidth="1"/>
    <col min="9985" max="9985" width="5.26953125" style="753" customWidth="1"/>
    <col min="9986" max="9988" width="10.453125" style="753" customWidth="1"/>
    <col min="9989" max="10239" width="10.26953125" style="753"/>
    <col min="10240" max="10240" width="57.54296875" style="753" customWidth="1"/>
    <col min="10241" max="10241" width="5.26953125" style="753" customWidth="1"/>
    <col min="10242" max="10244" width="10.453125" style="753" customWidth="1"/>
    <col min="10245" max="10495" width="10.26953125" style="753"/>
    <col min="10496" max="10496" width="57.54296875" style="753" customWidth="1"/>
    <col min="10497" max="10497" width="5.26953125" style="753" customWidth="1"/>
    <col min="10498" max="10500" width="10.453125" style="753" customWidth="1"/>
    <col min="10501" max="10751" width="10.26953125" style="753"/>
    <col min="10752" max="10752" width="57.54296875" style="753" customWidth="1"/>
    <col min="10753" max="10753" width="5.26953125" style="753" customWidth="1"/>
    <col min="10754" max="10756" width="10.453125" style="753" customWidth="1"/>
    <col min="10757" max="11007" width="10.26953125" style="753"/>
    <col min="11008" max="11008" width="57.54296875" style="753" customWidth="1"/>
    <col min="11009" max="11009" width="5.26953125" style="753" customWidth="1"/>
    <col min="11010" max="11012" width="10.453125" style="753" customWidth="1"/>
    <col min="11013" max="11263" width="10.26953125" style="753"/>
    <col min="11264" max="11264" width="57.54296875" style="753" customWidth="1"/>
    <col min="11265" max="11265" width="5.26953125" style="753" customWidth="1"/>
    <col min="11266" max="11268" width="10.453125" style="753" customWidth="1"/>
    <col min="11269" max="11519" width="10.26953125" style="753"/>
    <col min="11520" max="11520" width="57.54296875" style="753" customWidth="1"/>
    <col min="11521" max="11521" width="5.26953125" style="753" customWidth="1"/>
    <col min="11522" max="11524" width="10.453125" style="753" customWidth="1"/>
    <col min="11525" max="11775" width="10.26953125" style="753"/>
    <col min="11776" max="11776" width="57.54296875" style="753" customWidth="1"/>
    <col min="11777" max="11777" width="5.26953125" style="753" customWidth="1"/>
    <col min="11778" max="11780" width="10.453125" style="753" customWidth="1"/>
    <col min="11781" max="12031" width="10.26953125" style="753"/>
    <col min="12032" max="12032" width="57.54296875" style="753" customWidth="1"/>
    <col min="12033" max="12033" width="5.26953125" style="753" customWidth="1"/>
    <col min="12034" max="12036" width="10.453125" style="753" customWidth="1"/>
    <col min="12037" max="12287" width="10.26953125" style="753"/>
    <col min="12288" max="12288" width="57.54296875" style="753" customWidth="1"/>
    <col min="12289" max="12289" width="5.26953125" style="753" customWidth="1"/>
    <col min="12290" max="12292" width="10.453125" style="753" customWidth="1"/>
    <col min="12293" max="12543" width="10.26953125" style="753"/>
    <col min="12544" max="12544" width="57.54296875" style="753" customWidth="1"/>
    <col min="12545" max="12545" width="5.26953125" style="753" customWidth="1"/>
    <col min="12546" max="12548" width="10.453125" style="753" customWidth="1"/>
    <col min="12549" max="12799" width="10.26953125" style="753"/>
    <col min="12800" max="12800" width="57.54296875" style="753" customWidth="1"/>
    <col min="12801" max="12801" width="5.26953125" style="753" customWidth="1"/>
    <col min="12802" max="12804" width="10.453125" style="753" customWidth="1"/>
    <col min="12805" max="13055" width="10.26953125" style="753"/>
    <col min="13056" max="13056" width="57.54296875" style="753" customWidth="1"/>
    <col min="13057" max="13057" width="5.26953125" style="753" customWidth="1"/>
    <col min="13058" max="13060" width="10.453125" style="753" customWidth="1"/>
    <col min="13061" max="13311" width="10.26953125" style="753"/>
    <col min="13312" max="13312" width="57.54296875" style="753" customWidth="1"/>
    <col min="13313" max="13313" width="5.26953125" style="753" customWidth="1"/>
    <col min="13314" max="13316" width="10.453125" style="753" customWidth="1"/>
    <col min="13317" max="13567" width="10.26953125" style="753"/>
    <col min="13568" max="13568" width="57.54296875" style="753" customWidth="1"/>
    <col min="13569" max="13569" width="5.26953125" style="753" customWidth="1"/>
    <col min="13570" max="13572" width="10.453125" style="753" customWidth="1"/>
    <col min="13573" max="13823" width="10.26953125" style="753"/>
    <col min="13824" max="13824" width="57.54296875" style="753" customWidth="1"/>
    <col min="13825" max="13825" width="5.26953125" style="753" customWidth="1"/>
    <col min="13826" max="13828" width="10.453125" style="753" customWidth="1"/>
    <col min="13829" max="14079" width="10.26953125" style="753"/>
    <col min="14080" max="14080" width="57.54296875" style="753" customWidth="1"/>
    <col min="14081" max="14081" width="5.26953125" style="753" customWidth="1"/>
    <col min="14082" max="14084" width="10.453125" style="753" customWidth="1"/>
    <col min="14085" max="14335" width="10.26953125" style="753"/>
    <col min="14336" max="14336" width="57.54296875" style="753" customWidth="1"/>
    <col min="14337" max="14337" width="5.26953125" style="753" customWidth="1"/>
    <col min="14338" max="14340" width="10.453125" style="753" customWidth="1"/>
    <col min="14341" max="14591" width="10.26953125" style="753"/>
    <col min="14592" max="14592" width="57.54296875" style="753" customWidth="1"/>
    <col min="14593" max="14593" width="5.26953125" style="753" customWidth="1"/>
    <col min="14594" max="14596" width="10.453125" style="753" customWidth="1"/>
    <col min="14597" max="14847" width="10.26953125" style="753"/>
    <col min="14848" max="14848" width="57.54296875" style="753" customWidth="1"/>
    <col min="14849" max="14849" width="5.26953125" style="753" customWidth="1"/>
    <col min="14850" max="14852" width="10.453125" style="753" customWidth="1"/>
    <col min="14853" max="15103" width="10.26953125" style="753"/>
    <col min="15104" max="15104" width="57.54296875" style="753" customWidth="1"/>
    <col min="15105" max="15105" width="5.26953125" style="753" customWidth="1"/>
    <col min="15106" max="15108" width="10.453125" style="753" customWidth="1"/>
    <col min="15109" max="15359" width="10.26953125" style="753"/>
    <col min="15360" max="15360" width="57.54296875" style="753" customWidth="1"/>
    <col min="15361" max="15361" width="5.26953125" style="753" customWidth="1"/>
    <col min="15362" max="15364" width="10.453125" style="753" customWidth="1"/>
    <col min="15365" max="15615" width="10.26953125" style="753"/>
    <col min="15616" max="15616" width="57.54296875" style="753" customWidth="1"/>
    <col min="15617" max="15617" width="5.26953125" style="753" customWidth="1"/>
    <col min="15618" max="15620" width="10.453125" style="753" customWidth="1"/>
    <col min="15621" max="15871" width="10.26953125" style="753"/>
    <col min="15872" max="15872" width="57.54296875" style="753" customWidth="1"/>
    <col min="15873" max="15873" width="5.26953125" style="753" customWidth="1"/>
    <col min="15874" max="15876" width="10.453125" style="753" customWidth="1"/>
    <col min="15877" max="16127" width="10.26953125" style="753"/>
    <col min="16128" max="16128" width="57.54296875" style="753" customWidth="1"/>
    <col min="16129" max="16129" width="5.26953125" style="753" customWidth="1"/>
    <col min="16130" max="16132" width="10.453125" style="753" customWidth="1"/>
    <col min="16133" max="16384" width="10.26953125" style="753"/>
  </cols>
  <sheetData>
    <row r="1" spans="1:4">
      <c r="A1" s="1031" t="str">
        <f>+CONCATENATE("VAGYONKIMUTATÁS",CHAR(10),"a könyvviteli mérlegben értékkel szereplő eszközökről",CHAR(10),LEFT('[2]1. sz. mell.'!C3,4),".")</f>
        <v>VAGYONKIMUTATÁS
a könyvviteli mérlegben értékkel szereplő eszközökről
2016.</v>
      </c>
      <c r="B1" s="1032"/>
      <c r="C1" s="1032"/>
      <c r="D1" s="1032"/>
    </row>
    <row r="2" spans="1:4" ht="16" thickBot="1">
      <c r="C2" s="755"/>
      <c r="D2" s="756" t="s">
        <v>675</v>
      </c>
    </row>
    <row r="3" spans="1:4">
      <c r="A3" s="1033" t="s">
        <v>1781</v>
      </c>
      <c r="B3" s="1036" t="s">
        <v>1670</v>
      </c>
      <c r="C3" s="1039" t="s">
        <v>1782</v>
      </c>
      <c r="D3" s="1039" t="s">
        <v>1783</v>
      </c>
    </row>
    <row r="4" spans="1:4">
      <c r="A4" s="1034"/>
      <c r="B4" s="1037"/>
      <c r="C4" s="1040"/>
      <c r="D4" s="1040"/>
    </row>
    <row r="5" spans="1:4">
      <c r="A5" s="1035"/>
      <c r="B5" s="1038"/>
      <c r="C5" s="1041" t="s">
        <v>1784</v>
      </c>
      <c r="D5" s="1041"/>
    </row>
    <row r="6" spans="1:4" s="759" customFormat="1" ht="16" thickBot="1">
      <c r="A6" s="757" t="s">
        <v>1785</v>
      </c>
      <c r="B6" s="758" t="s">
        <v>1786</v>
      </c>
      <c r="C6" s="758" t="s">
        <v>1787</v>
      </c>
      <c r="D6" s="758" t="s">
        <v>1788</v>
      </c>
    </row>
    <row r="7" spans="1:4" s="763" customFormat="1">
      <c r="A7" s="760" t="s">
        <v>1789</v>
      </c>
      <c r="B7" s="761" t="s">
        <v>1790</v>
      </c>
      <c r="C7" s="762">
        <v>21301151</v>
      </c>
      <c r="D7" s="762">
        <v>189286</v>
      </c>
    </row>
    <row r="8" spans="1:4" s="763" customFormat="1">
      <c r="A8" s="764" t="s">
        <v>1791</v>
      </c>
      <c r="B8" s="765" t="s">
        <v>1792</v>
      </c>
      <c r="C8" s="766">
        <f>SUM(C9,C14,C19,C24,C29)</f>
        <v>13497400560</v>
      </c>
      <c r="D8" s="766">
        <f>SUM(D9,D14,D19,D24,D29)</f>
        <v>9218988033</v>
      </c>
    </row>
    <row r="9" spans="1:4" s="763" customFormat="1">
      <c r="A9" s="764" t="s">
        <v>1793</v>
      </c>
      <c r="B9" s="765" t="s">
        <v>1794</v>
      </c>
      <c r="C9" s="766">
        <f>SUM(C10:C13)</f>
        <v>11788477727</v>
      </c>
      <c r="D9" s="766">
        <f>SUM(D10:D13)</f>
        <v>7769644917</v>
      </c>
    </row>
    <row r="10" spans="1:4" s="763" customFormat="1">
      <c r="A10" s="767" t="s">
        <v>1795</v>
      </c>
      <c r="B10" s="765" t="s">
        <v>1796</v>
      </c>
      <c r="C10" s="768">
        <v>5491328822</v>
      </c>
      <c r="D10" s="768">
        <v>2939059698</v>
      </c>
    </row>
    <row r="11" spans="1:4" s="763" customFormat="1" ht="21">
      <c r="A11" s="767" t="s">
        <v>1797</v>
      </c>
      <c r="B11" s="765" t="s">
        <v>1798</v>
      </c>
      <c r="C11" s="769">
        <v>16069000</v>
      </c>
      <c r="D11" s="769">
        <v>16069000</v>
      </c>
    </row>
    <row r="12" spans="1:4" s="763" customFormat="1">
      <c r="A12" s="767" t="s">
        <v>1799</v>
      </c>
      <c r="B12" s="765" t="s">
        <v>1800</v>
      </c>
      <c r="C12" s="769">
        <v>5478637091</v>
      </c>
      <c r="D12" s="769">
        <v>4205034554</v>
      </c>
    </row>
    <row r="13" spans="1:4" s="763" customFormat="1">
      <c r="A13" s="767" t="s">
        <v>1801</v>
      </c>
      <c r="B13" s="765" t="s">
        <v>1802</v>
      </c>
      <c r="C13" s="769">
        <v>802442814</v>
      </c>
      <c r="D13" s="769">
        <v>609481665</v>
      </c>
    </row>
    <row r="14" spans="1:4" s="763" customFormat="1">
      <c r="A14" s="764" t="s">
        <v>1803</v>
      </c>
      <c r="B14" s="765" t="s">
        <v>1804</v>
      </c>
      <c r="C14" s="770">
        <f>SUM(C15:C18)</f>
        <v>336299324</v>
      </c>
      <c r="D14" s="770">
        <f>SUM(D15:D18)</f>
        <v>76719607</v>
      </c>
    </row>
    <row r="15" spans="1:4" s="763" customFormat="1">
      <c r="A15" s="767" t="s">
        <v>1805</v>
      </c>
      <c r="B15" s="765" t="s">
        <v>1806</v>
      </c>
      <c r="C15" s="769">
        <v>0</v>
      </c>
      <c r="D15" s="769">
        <v>0</v>
      </c>
    </row>
    <row r="16" spans="1:4" s="763" customFormat="1" ht="21">
      <c r="A16" s="767" t="s">
        <v>1807</v>
      </c>
      <c r="B16" s="765" t="s">
        <v>147</v>
      </c>
      <c r="C16" s="769">
        <v>0</v>
      </c>
      <c r="D16" s="769">
        <v>0</v>
      </c>
    </row>
    <row r="17" spans="1:4" s="763" customFormat="1">
      <c r="A17" s="767" t="s">
        <v>1808</v>
      </c>
      <c r="B17" s="765" t="s">
        <v>164</v>
      </c>
      <c r="C17" s="769">
        <v>243237500</v>
      </c>
      <c r="D17" s="769">
        <v>56666738</v>
      </c>
    </row>
    <row r="18" spans="1:4" s="763" customFormat="1">
      <c r="A18" s="767" t="s">
        <v>1809</v>
      </c>
      <c r="B18" s="765" t="s">
        <v>165</v>
      </c>
      <c r="C18" s="769">
        <v>93061824</v>
      </c>
      <c r="D18" s="769">
        <v>20052869</v>
      </c>
    </row>
    <row r="19" spans="1:4" s="763" customFormat="1">
      <c r="A19" s="764" t="s">
        <v>1810</v>
      </c>
      <c r="B19" s="765" t="s">
        <v>166</v>
      </c>
      <c r="C19" s="770">
        <v>0</v>
      </c>
      <c r="D19" s="770">
        <v>0</v>
      </c>
    </row>
    <row r="20" spans="1:4" s="763" customFormat="1">
      <c r="A20" s="767" t="s">
        <v>1811</v>
      </c>
      <c r="B20" s="765" t="s">
        <v>169</v>
      </c>
      <c r="C20" s="769">
        <v>0</v>
      </c>
      <c r="D20" s="769">
        <v>0</v>
      </c>
    </row>
    <row r="21" spans="1:4" s="763" customFormat="1">
      <c r="A21" s="767" t="s">
        <v>1812</v>
      </c>
      <c r="B21" s="765" t="s">
        <v>172</v>
      </c>
      <c r="C21" s="769">
        <v>0</v>
      </c>
      <c r="D21" s="769">
        <v>0</v>
      </c>
    </row>
    <row r="22" spans="1:4" s="763" customFormat="1">
      <c r="A22" s="767" t="s">
        <v>1813</v>
      </c>
      <c r="B22" s="765" t="s">
        <v>175</v>
      </c>
      <c r="C22" s="769">
        <v>0</v>
      </c>
      <c r="D22" s="769">
        <v>0</v>
      </c>
    </row>
    <row r="23" spans="1:4" s="763" customFormat="1">
      <c r="A23" s="767" t="s">
        <v>1814</v>
      </c>
      <c r="B23" s="765" t="s">
        <v>178</v>
      </c>
      <c r="C23" s="769">
        <v>0</v>
      </c>
      <c r="D23" s="769">
        <v>0</v>
      </c>
    </row>
    <row r="24" spans="1:4" s="763" customFormat="1">
      <c r="A24" s="764" t="s">
        <v>1815</v>
      </c>
      <c r="B24" s="765" t="s">
        <v>181</v>
      </c>
      <c r="C24" s="770">
        <f>SUM(C25:C28)</f>
        <v>1372623509</v>
      </c>
      <c r="D24" s="770">
        <f>SUM(D25:D28)</f>
        <v>1372623509</v>
      </c>
    </row>
    <row r="25" spans="1:4" s="763" customFormat="1">
      <c r="A25" s="767" t="s">
        <v>1816</v>
      </c>
      <c r="B25" s="765" t="s">
        <v>184</v>
      </c>
      <c r="C25" s="769"/>
      <c r="D25" s="769"/>
    </row>
    <row r="26" spans="1:4" s="763" customFormat="1">
      <c r="A26" s="767" t="s">
        <v>1817</v>
      </c>
      <c r="B26" s="765" t="s">
        <v>187</v>
      </c>
      <c r="C26" s="769"/>
      <c r="D26" s="769"/>
    </row>
    <row r="27" spans="1:4" s="763" customFormat="1">
      <c r="A27" s="767" t="s">
        <v>1818</v>
      </c>
      <c r="B27" s="765" t="s">
        <v>190</v>
      </c>
      <c r="C27" s="769">
        <v>1372329489</v>
      </c>
      <c r="D27" s="769">
        <v>1372329489</v>
      </c>
    </row>
    <row r="28" spans="1:4" s="763" customFormat="1">
      <c r="A28" s="767" t="s">
        <v>1819</v>
      </c>
      <c r="B28" s="765" t="s">
        <v>192</v>
      </c>
      <c r="C28" s="769">
        <v>294020</v>
      </c>
      <c r="D28" s="769">
        <v>294020</v>
      </c>
    </row>
    <row r="29" spans="1:4" s="763" customFormat="1">
      <c r="A29" s="764" t="s">
        <v>1820</v>
      </c>
      <c r="B29" s="765" t="s">
        <v>195</v>
      </c>
      <c r="C29" s="770">
        <v>0</v>
      </c>
      <c r="D29" s="770">
        <v>0</v>
      </c>
    </row>
    <row r="30" spans="1:4" s="763" customFormat="1">
      <c r="A30" s="767" t="s">
        <v>1821</v>
      </c>
      <c r="B30" s="765" t="s">
        <v>198</v>
      </c>
      <c r="C30" s="769">
        <v>0</v>
      </c>
      <c r="D30" s="769">
        <v>0</v>
      </c>
    </row>
    <row r="31" spans="1:4" s="763" customFormat="1" ht="21">
      <c r="A31" s="767" t="s">
        <v>1822</v>
      </c>
      <c r="B31" s="765" t="s">
        <v>201</v>
      </c>
      <c r="C31" s="769">
        <v>0</v>
      </c>
      <c r="D31" s="769">
        <v>0</v>
      </c>
    </row>
    <row r="32" spans="1:4" s="763" customFormat="1">
      <c r="A32" s="767" t="s">
        <v>1823</v>
      </c>
      <c r="B32" s="765" t="s">
        <v>230</v>
      </c>
      <c r="C32" s="769">
        <v>0</v>
      </c>
      <c r="D32" s="769">
        <v>0</v>
      </c>
    </row>
    <row r="33" spans="1:4" s="763" customFormat="1">
      <c r="A33" s="767" t="s">
        <v>1824</v>
      </c>
      <c r="B33" s="765" t="s">
        <v>233</v>
      </c>
      <c r="C33" s="769">
        <v>0</v>
      </c>
      <c r="D33" s="769">
        <v>0</v>
      </c>
    </row>
    <row r="34" spans="1:4" s="763" customFormat="1">
      <c r="A34" s="764" t="s">
        <v>1825</v>
      </c>
      <c r="B34" s="765" t="s">
        <v>234</v>
      </c>
      <c r="C34" s="770">
        <f>SUM(C35,C40,C45)</f>
        <v>616805400</v>
      </c>
      <c r="D34" s="770">
        <f>SUM(D35,D40,D45)</f>
        <v>581141037</v>
      </c>
    </row>
    <row r="35" spans="1:4" s="763" customFormat="1">
      <c r="A35" s="764" t="s">
        <v>1826</v>
      </c>
      <c r="B35" s="765" t="s">
        <v>235</v>
      </c>
      <c r="C35" s="770">
        <f>SUM(C36:C39)</f>
        <v>616752400</v>
      </c>
      <c r="D35" s="770">
        <f>SUM(D36:D39)</f>
        <v>581117081</v>
      </c>
    </row>
    <row r="36" spans="1:4" s="763" customFormat="1">
      <c r="A36" s="767" t="s">
        <v>1827</v>
      </c>
      <c r="B36" s="765" t="s">
        <v>1724</v>
      </c>
      <c r="C36" s="769">
        <v>0</v>
      </c>
      <c r="D36" s="769">
        <v>0</v>
      </c>
    </row>
    <row r="37" spans="1:4" s="763" customFormat="1">
      <c r="A37" s="767" t="s">
        <v>1828</v>
      </c>
      <c r="B37" s="765" t="s">
        <v>1726</v>
      </c>
      <c r="C37" s="769">
        <v>0</v>
      </c>
      <c r="D37" s="769">
        <v>0</v>
      </c>
    </row>
    <row r="38" spans="1:4" s="763" customFormat="1">
      <c r="A38" s="767" t="s">
        <v>1829</v>
      </c>
      <c r="B38" s="765" t="s">
        <v>1830</v>
      </c>
      <c r="C38" s="769">
        <v>616752400</v>
      </c>
      <c r="D38" s="769">
        <v>581117081</v>
      </c>
    </row>
    <row r="39" spans="1:4" s="763" customFormat="1">
      <c r="A39" s="767" t="s">
        <v>1831</v>
      </c>
      <c r="B39" s="765" t="s">
        <v>1832</v>
      </c>
      <c r="C39" s="769">
        <v>0</v>
      </c>
      <c r="D39" s="769">
        <v>0</v>
      </c>
    </row>
    <row r="40" spans="1:4" s="763" customFormat="1">
      <c r="A40" s="764" t="s">
        <v>1833</v>
      </c>
      <c r="B40" s="765" t="s">
        <v>1834</v>
      </c>
      <c r="C40" s="770">
        <f>SUM(C41:C44)</f>
        <v>53000</v>
      </c>
      <c r="D40" s="770">
        <f>SUM(D41:D44)</f>
        <v>23956</v>
      </c>
    </row>
    <row r="41" spans="1:4" s="763" customFormat="1">
      <c r="A41" s="767" t="s">
        <v>1835</v>
      </c>
      <c r="B41" s="765" t="s">
        <v>1836</v>
      </c>
      <c r="C41" s="769">
        <v>0</v>
      </c>
      <c r="D41" s="769">
        <v>0</v>
      </c>
    </row>
    <row r="42" spans="1:4" s="763" customFormat="1" ht="21">
      <c r="A42" s="767" t="s">
        <v>1837</v>
      </c>
      <c r="B42" s="765" t="s">
        <v>1838</v>
      </c>
      <c r="C42" s="769">
        <v>0</v>
      </c>
      <c r="D42" s="769">
        <v>0</v>
      </c>
    </row>
    <row r="43" spans="1:4" s="763" customFormat="1">
      <c r="A43" s="767" t="s">
        <v>1839</v>
      </c>
      <c r="B43" s="765" t="s">
        <v>1840</v>
      </c>
      <c r="C43" s="769"/>
      <c r="D43" s="769"/>
    </row>
    <row r="44" spans="1:4" s="763" customFormat="1">
      <c r="A44" s="767" t="s">
        <v>1841</v>
      </c>
      <c r="B44" s="765" t="s">
        <v>1842</v>
      </c>
      <c r="C44" s="769">
        <v>53000</v>
      </c>
      <c r="D44" s="769">
        <v>23956</v>
      </c>
    </row>
    <row r="45" spans="1:4" s="763" customFormat="1">
      <c r="A45" s="764" t="s">
        <v>1843</v>
      </c>
      <c r="B45" s="765" t="s">
        <v>1844</v>
      </c>
      <c r="C45" s="770">
        <v>0</v>
      </c>
      <c r="D45" s="770">
        <v>0</v>
      </c>
    </row>
    <row r="46" spans="1:4" s="763" customFormat="1">
      <c r="A46" s="767" t="s">
        <v>1845</v>
      </c>
      <c r="B46" s="765" t="s">
        <v>1846</v>
      </c>
      <c r="C46" s="769">
        <v>0</v>
      </c>
      <c r="D46" s="769">
        <v>0</v>
      </c>
    </row>
    <row r="47" spans="1:4" s="763" customFormat="1" ht="21">
      <c r="A47" s="767" t="s">
        <v>1847</v>
      </c>
      <c r="B47" s="765" t="s">
        <v>1848</v>
      </c>
      <c r="C47" s="769">
        <v>0</v>
      </c>
      <c r="D47" s="769">
        <v>0</v>
      </c>
    </row>
    <row r="48" spans="1:4" s="763" customFormat="1">
      <c r="A48" s="767" t="s">
        <v>1849</v>
      </c>
      <c r="B48" s="765" t="s">
        <v>1850</v>
      </c>
      <c r="C48" s="769">
        <v>0</v>
      </c>
      <c r="D48" s="769">
        <v>0</v>
      </c>
    </row>
    <row r="49" spans="1:4" s="763" customFormat="1">
      <c r="A49" s="767" t="s">
        <v>1851</v>
      </c>
      <c r="B49" s="765" t="s">
        <v>1852</v>
      </c>
      <c r="C49" s="769">
        <v>0</v>
      </c>
      <c r="D49" s="769">
        <v>0</v>
      </c>
    </row>
    <row r="50" spans="1:4" s="763" customFormat="1">
      <c r="A50" s="764" t="s">
        <v>1853</v>
      </c>
      <c r="B50" s="765" t="s">
        <v>1854</v>
      </c>
      <c r="C50" s="769">
        <v>0</v>
      </c>
      <c r="D50" s="769">
        <v>0</v>
      </c>
    </row>
    <row r="51" spans="1:4" s="763" customFormat="1" ht="21">
      <c r="A51" s="764" t="s">
        <v>1855</v>
      </c>
      <c r="B51" s="765" t="s">
        <v>1856</v>
      </c>
      <c r="C51" s="770">
        <f>SUM(C50,C34,C8,C7)</f>
        <v>14135507111</v>
      </c>
      <c r="D51" s="770">
        <f>SUM(D50,D34,D8,D7)</f>
        <v>9800318356</v>
      </c>
    </row>
    <row r="52" spans="1:4" s="763" customFormat="1">
      <c r="A52" s="764" t="s">
        <v>1857</v>
      </c>
      <c r="B52" s="765" t="s">
        <v>1858</v>
      </c>
      <c r="C52" s="769">
        <v>2384280</v>
      </c>
      <c r="D52" s="769">
        <v>2384280</v>
      </c>
    </row>
    <row r="53" spans="1:4" s="763" customFormat="1">
      <c r="A53" s="764" t="s">
        <v>1859</v>
      </c>
      <c r="B53" s="765" t="s">
        <v>1860</v>
      </c>
      <c r="C53" s="769">
        <v>0</v>
      </c>
      <c r="D53" s="769">
        <v>0</v>
      </c>
    </row>
    <row r="54" spans="1:4" s="763" customFormat="1">
      <c r="A54" s="764" t="s">
        <v>1861</v>
      </c>
      <c r="B54" s="765" t="s">
        <v>1862</v>
      </c>
      <c r="C54" s="770">
        <f>SUM(C52:C53)</f>
        <v>2384280</v>
      </c>
      <c r="D54" s="770">
        <f>SUM(D52:D53)</f>
        <v>2384280</v>
      </c>
    </row>
    <row r="55" spans="1:4" s="763" customFormat="1">
      <c r="A55" s="764" t="s">
        <v>1863</v>
      </c>
      <c r="B55" s="765" t="s">
        <v>1864</v>
      </c>
      <c r="C55" s="769">
        <v>0</v>
      </c>
      <c r="D55" s="769">
        <v>0</v>
      </c>
    </row>
    <row r="56" spans="1:4" s="763" customFormat="1">
      <c r="A56" s="764" t="s">
        <v>1865</v>
      </c>
      <c r="B56" s="765" t="s">
        <v>1866</v>
      </c>
      <c r="C56" s="769">
        <v>447650</v>
      </c>
      <c r="D56" s="769">
        <v>447650</v>
      </c>
    </row>
    <row r="57" spans="1:4" s="763" customFormat="1">
      <c r="A57" s="764" t="s">
        <v>1867</v>
      </c>
      <c r="B57" s="765" t="s">
        <v>1868</v>
      </c>
      <c r="C57" s="769">
        <v>1279777227</v>
      </c>
      <c r="D57" s="769">
        <v>1287313329</v>
      </c>
    </row>
    <row r="58" spans="1:4" s="763" customFormat="1">
      <c r="A58" s="764" t="s">
        <v>1869</v>
      </c>
      <c r="B58" s="765" t="s">
        <v>1870</v>
      </c>
      <c r="C58" s="769">
        <v>0</v>
      </c>
      <c r="D58" s="769">
        <v>0</v>
      </c>
    </row>
    <row r="59" spans="1:4" s="763" customFormat="1">
      <c r="A59" s="764" t="s">
        <v>1871</v>
      </c>
      <c r="B59" s="765" t="s">
        <v>1872</v>
      </c>
      <c r="C59" s="770">
        <f>SUM(C55:C58)</f>
        <v>1280224877</v>
      </c>
      <c r="D59" s="770">
        <f>SUM(D55:D58)</f>
        <v>1287760979</v>
      </c>
    </row>
    <row r="60" spans="1:4" s="763" customFormat="1">
      <c r="A60" s="764" t="s">
        <v>1873</v>
      </c>
      <c r="B60" s="765" t="s">
        <v>1874</v>
      </c>
      <c r="C60" s="769">
        <v>98923023</v>
      </c>
      <c r="D60" s="769">
        <v>44536904</v>
      </c>
    </row>
    <row r="61" spans="1:4" s="763" customFormat="1">
      <c r="A61" s="764" t="s">
        <v>1875</v>
      </c>
      <c r="B61" s="765" t="s">
        <v>1876</v>
      </c>
      <c r="C61" s="769">
        <v>359532487</v>
      </c>
      <c r="D61" s="769">
        <v>359532487</v>
      </c>
    </row>
    <row r="62" spans="1:4" s="763" customFormat="1">
      <c r="A62" s="764" t="s">
        <v>1877</v>
      </c>
      <c r="B62" s="765" t="s">
        <v>1878</v>
      </c>
      <c r="C62" s="769">
        <v>362123046</v>
      </c>
      <c r="D62" s="769">
        <v>362123046</v>
      </c>
    </row>
    <row r="63" spans="1:4" s="763" customFormat="1">
      <c r="A63" s="764" t="s">
        <v>1879</v>
      </c>
      <c r="B63" s="765" t="s">
        <v>1880</v>
      </c>
      <c r="C63" s="770">
        <f>SUM(C60:C62)</f>
        <v>820578556</v>
      </c>
      <c r="D63" s="770">
        <f>SUM(D60:D62)</f>
        <v>766192437</v>
      </c>
    </row>
    <row r="64" spans="1:4" s="763" customFormat="1">
      <c r="A64" s="764" t="s">
        <v>1881</v>
      </c>
      <c r="B64" s="765" t="s">
        <v>1882</v>
      </c>
      <c r="C64" s="769"/>
      <c r="D64" s="769"/>
    </row>
    <row r="65" spans="1:4" s="763" customFormat="1" ht="21">
      <c r="A65" s="764" t="s">
        <v>1883</v>
      </c>
      <c r="B65" s="765" t="s">
        <v>1884</v>
      </c>
      <c r="C65" s="769"/>
      <c r="D65" s="769"/>
    </row>
    <row r="66" spans="1:4" s="763" customFormat="1">
      <c r="A66" s="764" t="s">
        <v>1885</v>
      </c>
      <c r="B66" s="765" t="s">
        <v>1886</v>
      </c>
      <c r="C66" s="770">
        <v>2033737</v>
      </c>
      <c r="D66" s="770">
        <v>2033737</v>
      </c>
    </row>
    <row r="67" spans="1:4" s="763" customFormat="1">
      <c r="A67" s="764" t="s">
        <v>1887</v>
      </c>
      <c r="B67" s="765" t="s">
        <v>1888</v>
      </c>
      <c r="C67" s="769"/>
      <c r="D67" s="769"/>
    </row>
    <row r="68" spans="1:4" s="763" customFormat="1" ht="16" thickBot="1">
      <c r="A68" s="771" t="s">
        <v>1889</v>
      </c>
      <c r="B68" s="772" t="s">
        <v>1890</v>
      </c>
      <c r="C68" s="773">
        <f>SUM(C67,C66,C63,C59,C54,C51)</f>
        <v>16240728561</v>
      </c>
      <c r="D68" s="773">
        <f>SUM(D67,D66,D63,D59,D54,D51)</f>
        <v>11858689789</v>
      </c>
    </row>
    <row r="69" spans="1:4">
      <c r="A69" s="774"/>
      <c r="C69" s="775"/>
      <c r="D69" s="775"/>
    </row>
    <row r="70" spans="1:4">
      <c r="A70" s="774"/>
      <c r="C70" s="775"/>
      <c r="D70" s="775"/>
    </row>
    <row r="71" spans="1:4">
      <c r="C71" s="775"/>
      <c r="D71" s="775"/>
    </row>
    <row r="72" spans="1:4">
      <c r="A72" s="1030"/>
      <c r="B72" s="1030"/>
      <c r="C72" s="1030"/>
      <c r="D72" s="1030"/>
    </row>
    <row r="73" spans="1:4">
      <c r="A73" s="1030"/>
      <c r="B73" s="1030"/>
      <c r="C73" s="1030"/>
      <c r="D73" s="1030"/>
    </row>
  </sheetData>
  <mergeCells count="8">
    <mergeCell ref="A72:D72"/>
    <mergeCell ref="A73:D73"/>
    <mergeCell ref="A1:D1"/>
    <mergeCell ref="A3:A5"/>
    <mergeCell ref="B3:B5"/>
    <mergeCell ref="C3:C4"/>
    <mergeCell ref="D3:D4"/>
    <mergeCell ref="C5:D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&amp;R&amp;"-,Félkövér dőlt"&amp;12 7A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E26"/>
  <sheetViews>
    <sheetView zoomScaleNormal="100" workbookViewId="0">
      <selection activeCell="C20" sqref="C20"/>
    </sheetView>
  </sheetViews>
  <sheetFormatPr defaultRowHeight="13"/>
  <cols>
    <col min="1" max="1" width="61" style="777" customWidth="1"/>
    <col min="2" max="2" width="5.26953125" style="793" customWidth="1"/>
    <col min="3" max="3" width="15.453125" style="776" customWidth="1"/>
    <col min="4" max="256" width="9.1796875" style="776"/>
    <col min="257" max="257" width="61" style="776" customWidth="1"/>
    <col min="258" max="258" width="5.26953125" style="776" customWidth="1"/>
    <col min="259" max="259" width="15.453125" style="776" customWidth="1"/>
    <col min="260" max="512" width="9.1796875" style="776"/>
    <col min="513" max="513" width="61" style="776" customWidth="1"/>
    <col min="514" max="514" width="5.26953125" style="776" customWidth="1"/>
    <col min="515" max="515" width="15.453125" style="776" customWidth="1"/>
    <col min="516" max="768" width="9.1796875" style="776"/>
    <col min="769" max="769" width="61" style="776" customWidth="1"/>
    <col min="770" max="770" width="5.26953125" style="776" customWidth="1"/>
    <col min="771" max="771" width="15.453125" style="776" customWidth="1"/>
    <col min="772" max="1024" width="9.1796875" style="776"/>
    <col min="1025" max="1025" width="61" style="776" customWidth="1"/>
    <col min="1026" max="1026" width="5.26953125" style="776" customWidth="1"/>
    <col min="1027" max="1027" width="15.453125" style="776" customWidth="1"/>
    <col min="1028" max="1280" width="9.1796875" style="776"/>
    <col min="1281" max="1281" width="61" style="776" customWidth="1"/>
    <col min="1282" max="1282" width="5.26953125" style="776" customWidth="1"/>
    <col min="1283" max="1283" width="15.453125" style="776" customWidth="1"/>
    <col min="1284" max="1536" width="9.1796875" style="776"/>
    <col min="1537" max="1537" width="61" style="776" customWidth="1"/>
    <col min="1538" max="1538" width="5.26953125" style="776" customWidth="1"/>
    <col min="1539" max="1539" width="15.453125" style="776" customWidth="1"/>
    <col min="1540" max="1792" width="9.1796875" style="776"/>
    <col min="1793" max="1793" width="61" style="776" customWidth="1"/>
    <col min="1794" max="1794" width="5.26953125" style="776" customWidth="1"/>
    <col min="1795" max="1795" width="15.453125" style="776" customWidth="1"/>
    <col min="1796" max="2048" width="9.1796875" style="776"/>
    <col min="2049" max="2049" width="61" style="776" customWidth="1"/>
    <col min="2050" max="2050" width="5.26953125" style="776" customWidth="1"/>
    <col min="2051" max="2051" width="15.453125" style="776" customWidth="1"/>
    <col min="2052" max="2304" width="9.1796875" style="776"/>
    <col min="2305" max="2305" width="61" style="776" customWidth="1"/>
    <col min="2306" max="2306" width="5.26953125" style="776" customWidth="1"/>
    <col min="2307" max="2307" width="15.453125" style="776" customWidth="1"/>
    <col min="2308" max="2560" width="9.1796875" style="776"/>
    <col min="2561" max="2561" width="61" style="776" customWidth="1"/>
    <col min="2562" max="2562" width="5.26953125" style="776" customWidth="1"/>
    <col min="2563" max="2563" width="15.453125" style="776" customWidth="1"/>
    <col min="2564" max="2816" width="9.1796875" style="776"/>
    <col min="2817" max="2817" width="61" style="776" customWidth="1"/>
    <col min="2818" max="2818" width="5.26953125" style="776" customWidth="1"/>
    <col min="2819" max="2819" width="15.453125" style="776" customWidth="1"/>
    <col min="2820" max="3072" width="9.1796875" style="776"/>
    <col min="3073" max="3073" width="61" style="776" customWidth="1"/>
    <col min="3074" max="3074" width="5.26953125" style="776" customWidth="1"/>
    <col min="3075" max="3075" width="15.453125" style="776" customWidth="1"/>
    <col min="3076" max="3328" width="9.1796875" style="776"/>
    <col min="3329" max="3329" width="61" style="776" customWidth="1"/>
    <col min="3330" max="3330" width="5.26953125" style="776" customWidth="1"/>
    <col min="3331" max="3331" width="15.453125" style="776" customWidth="1"/>
    <col min="3332" max="3584" width="9.1796875" style="776"/>
    <col min="3585" max="3585" width="61" style="776" customWidth="1"/>
    <col min="3586" max="3586" width="5.26953125" style="776" customWidth="1"/>
    <col min="3587" max="3587" width="15.453125" style="776" customWidth="1"/>
    <col min="3588" max="3840" width="9.1796875" style="776"/>
    <col min="3841" max="3841" width="61" style="776" customWidth="1"/>
    <col min="3842" max="3842" width="5.26953125" style="776" customWidth="1"/>
    <col min="3843" max="3843" width="15.453125" style="776" customWidth="1"/>
    <col min="3844" max="4096" width="9.1796875" style="776"/>
    <col min="4097" max="4097" width="61" style="776" customWidth="1"/>
    <col min="4098" max="4098" width="5.26953125" style="776" customWidth="1"/>
    <col min="4099" max="4099" width="15.453125" style="776" customWidth="1"/>
    <col min="4100" max="4352" width="9.1796875" style="776"/>
    <col min="4353" max="4353" width="61" style="776" customWidth="1"/>
    <col min="4354" max="4354" width="5.26953125" style="776" customWidth="1"/>
    <col min="4355" max="4355" width="15.453125" style="776" customWidth="1"/>
    <col min="4356" max="4608" width="9.1796875" style="776"/>
    <col min="4609" max="4609" width="61" style="776" customWidth="1"/>
    <col min="4610" max="4610" width="5.26953125" style="776" customWidth="1"/>
    <col min="4611" max="4611" width="15.453125" style="776" customWidth="1"/>
    <col min="4612" max="4864" width="9.1796875" style="776"/>
    <col min="4865" max="4865" width="61" style="776" customWidth="1"/>
    <col min="4866" max="4866" width="5.26953125" style="776" customWidth="1"/>
    <col min="4867" max="4867" width="15.453125" style="776" customWidth="1"/>
    <col min="4868" max="5120" width="9.1796875" style="776"/>
    <col min="5121" max="5121" width="61" style="776" customWidth="1"/>
    <col min="5122" max="5122" width="5.26953125" style="776" customWidth="1"/>
    <col min="5123" max="5123" width="15.453125" style="776" customWidth="1"/>
    <col min="5124" max="5376" width="9.1796875" style="776"/>
    <col min="5377" max="5377" width="61" style="776" customWidth="1"/>
    <col min="5378" max="5378" width="5.26953125" style="776" customWidth="1"/>
    <col min="5379" max="5379" width="15.453125" style="776" customWidth="1"/>
    <col min="5380" max="5632" width="9.1796875" style="776"/>
    <col min="5633" max="5633" width="61" style="776" customWidth="1"/>
    <col min="5634" max="5634" width="5.26953125" style="776" customWidth="1"/>
    <col min="5635" max="5635" width="15.453125" style="776" customWidth="1"/>
    <col min="5636" max="5888" width="9.1796875" style="776"/>
    <col min="5889" max="5889" width="61" style="776" customWidth="1"/>
    <col min="5890" max="5890" width="5.26953125" style="776" customWidth="1"/>
    <col min="5891" max="5891" width="15.453125" style="776" customWidth="1"/>
    <col min="5892" max="6144" width="9.1796875" style="776"/>
    <col min="6145" max="6145" width="61" style="776" customWidth="1"/>
    <col min="6146" max="6146" width="5.26953125" style="776" customWidth="1"/>
    <col min="6147" max="6147" width="15.453125" style="776" customWidth="1"/>
    <col min="6148" max="6400" width="9.1796875" style="776"/>
    <col min="6401" max="6401" width="61" style="776" customWidth="1"/>
    <col min="6402" max="6402" width="5.26953125" style="776" customWidth="1"/>
    <col min="6403" max="6403" width="15.453125" style="776" customWidth="1"/>
    <col min="6404" max="6656" width="9.1796875" style="776"/>
    <col min="6657" max="6657" width="61" style="776" customWidth="1"/>
    <col min="6658" max="6658" width="5.26953125" style="776" customWidth="1"/>
    <col min="6659" max="6659" width="15.453125" style="776" customWidth="1"/>
    <col min="6660" max="6912" width="9.1796875" style="776"/>
    <col min="6913" max="6913" width="61" style="776" customWidth="1"/>
    <col min="6914" max="6914" width="5.26953125" style="776" customWidth="1"/>
    <col min="6915" max="6915" width="15.453125" style="776" customWidth="1"/>
    <col min="6916" max="7168" width="9.1796875" style="776"/>
    <col min="7169" max="7169" width="61" style="776" customWidth="1"/>
    <col min="7170" max="7170" width="5.26953125" style="776" customWidth="1"/>
    <col min="7171" max="7171" width="15.453125" style="776" customWidth="1"/>
    <col min="7172" max="7424" width="9.1796875" style="776"/>
    <col min="7425" max="7425" width="61" style="776" customWidth="1"/>
    <col min="7426" max="7426" width="5.26953125" style="776" customWidth="1"/>
    <col min="7427" max="7427" width="15.453125" style="776" customWidth="1"/>
    <col min="7428" max="7680" width="9.1796875" style="776"/>
    <col min="7681" max="7681" width="61" style="776" customWidth="1"/>
    <col min="7682" max="7682" width="5.26953125" style="776" customWidth="1"/>
    <col min="7683" max="7683" width="15.453125" style="776" customWidth="1"/>
    <col min="7684" max="7936" width="9.1796875" style="776"/>
    <col min="7937" max="7937" width="61" style="776" customWidth="1"/>
    <col min="7938" max="7938" width="5.26953125" style="776" customWidth="1"/>
    <col min="7939" max="7939" width="15.453125" style="776" customWidth="1"/>
    <col min="7940" max="8192" width="9.1796875" style="776"/>
    <col min="8193" max="8193" width="61" style="776" customWidth="1"/>
    <col min="8194" max="8194" width="5.26953125" style="776" customWidth="1"/>
    <col min="8195" max="8195" width="15.453125" style="776" customWidth="1"/>
    <col min="8196" max="8448" width="9.1796875" style="776"/>
    <col min="8449" max="8449" width="61" style="776" customWidth="1"/>
    <col min="8450" max="8450" width="5.26953125" style="776" customWidth="1"/>
    <col min="8451" max="8451" width="15.453125" style="776" customWidth="1"/>
    <col min="8452" max="8704" width="9.1796875" style="776"/>
    <col min="8705" max="8705" width="61" style="776" customWidth="1"/>
    <col min="8706" max="8706" width="5.26953125" style="776" customWidth="1"/>
    <col min="8707" max="8707" width="15.453125" style="776" customWidth="1"/>
    <col min="8708" max="8960" width="9.1796875" style="776"/>
    <col min="8961" max="8961" width="61" style="776" customWidth="1"/>
    <col min="8962" max="8962" width="5.26953125" style="776" customWidth="1"/>
    <col min="8963" max="8963" width="15.453125" style="776" customWidth="1"/>
    <col min="8964" max="9216" width="9.1796875" style="776"/>
    <col min="9217" max="9217" width="61" style="776" customWidth="1"/>
    <col min="9218" max="9218" width="5.26953125" style="776" customWidth="1"/>
    <col min="9219" max="9219" width="15.453125" style="776" customWidth="1"/>
    <col min="9220" max="9472" width="9.1796875" style="776"/>
    <col min="9473" max="9473" width="61" style="776" customWidth="1"/>
    <col min="9474" max="9474" width="5.26953125" style="776" customWidth="1"/>
    <col min="9475" max="9475" width="15.453125" style="776" customWidth="1"/>
    <col min="9476" max="9728" width="9.1796875" style="776"/>
    <col min="9729" max="9729" width="61" style="776" customWidth="1"/>
    <col min="9730" max="9730" width="5.26953125" style="776" customWidth="1"/>
    <col min="9731" max="9731" width="15.453125" style="776" customWidth="1"/>
    <col min="9732" max="9984" width="9.1796875" style="776"/>
    <col min="9985" max="9985" width="61" style="776" customWidth="1"/>
    <col min="9986" max="9986" width="5.26953125" style="776" customWidth="1"/>
    <col min="9987" max="9987" width="15.453125" style="776" customWidth="1"/>
    <col min="9988" max="10240" width="9.1796875" style="776"/>
    <col min="10241" max="10241" width="61" style="776" customWidth="1"/>
    <col min="10242" max="10242" width="5.26953125" style="776" customWidth="1"/>
    <col min="10243" max="10243" width="15.453125" style="776" customWidth="1"/>
    <col min="10244" max="10496" width="9.1796875" style="776"/>
    <col min="10497" max="10497" width="61" style="776" customWidth="1"/>
    <col min="10498" max="10498" width="5.26953125" style="776" customWidth="1"/>
    <col min="10499" max="10499" width="15.453125" style="776" customWidth="1"/>
    <col min="10500" max="10752" width="9.1796875" style="776"/>
    <col min="10753" max="10753" width="61" style="776" customWidth="1"/>
    <col min="10754" max="10754" width="5.26953125" style="776" customWidth="1"/>
    <col min="10755" max="10755" width="15.453125" style="776" customWidth="1"/>
    <col min="10756" max="11008" width="9.1796875" style="776"/>
    <col min="11009" max="11009" width="61" style="776" customWidth="1"/>
    <col min="11010" max="11010" width="5.26953125" style="776" customWidth="1"/>
    <col min="11011" max="11011" width="15.453125" style="776" customWidth="1"/>
    <col min="11012" max="11264" width="9.1796875" style="776"/>
    <col min="11265" max="11265" width="61" style="776" customWidth="1"/>
    <col min="11266" max="11266" width="5.26953125" style="776" customWidth="1"/>
    <col min="11267" max="11267" width="15.453125" style="776" customWidth="1"/>
    <col min="11268" max="11520" width="9.1796875" style="776"/>
    <col min="11521" max="11521" width="61" style="776" customWidth="1"/>
    <col min="11522" max="11522" width="5.26953125" style="776" customWidth="1"/>
    <col min="11523" max="11523" width="15.453125" style="776" customWidth="1"/>
    <col min="11524" max="11776" width="9.1796875" style="776"/>
    <col min="11777" max="11777" width="61" style="776" customWidth="1"/>
    <col min="11778" max="11778" width="5.26953125" style="776" customWidth="1"/>
    <col min="11779" max="11779" width="15.453125" style="776" customWidth="1"/>
    <col min="11780" max="12032" width="9.1796875" style="776"/>
    <col min="12033" max="12033" width="61" style="776" customWidth="1"/>
    <col min="12034" max="12034" width="5.26953125" style="776" customWidth="1"/>
    <col min="12035" max="12035" width="15.453125" style="776" customWidth="1"/>
    <col min="12036" max="12288" width="9.1796875" style="776"/>
    <col min="12289" max="12289" width="61" style="776" customWidth="1"/>
    <col min="12290" max="12290" width="5.26953125" style="776" customWidth="1"/>
    <col min="12291" max="12291" width="15.453125" style="776" customWidth="1"/>
    <col min="12292" max="12544" width="9.1796875" style="776"/>
    <col min="12545" max="12545" width="61" style="776" customWidth="1"/>
    <col min="12546" max="12546" width="5.26953125" style="776" customWidth="1"/>
    <col min="12547" max="12547" width="15.453125" style="776" customWidth="1"/>
    <col min="12548" max="12800" width="9.1796875" style="776"/>
    <col min="12801" max="12801" width="61" style="776" customWidth="1"/>
    <col min="12802" max="12802" width="5.26953125" style="776" customWidth="1"/>
    <col min="12803" max="12803" width="15.453125" style="776" customWidth="1"/>
    <col min="12804" max="13056" width="9.1796875" style="776"/>
    <col min="13057" max="13057" width="61" style="776" customWidth="1"/>
    <col min="13058" max="13058" width="5.26953125" style="776" customWidth="1"/>
    <col min="13059" max="13059" width="15.453125" style="776" customWidth="1"/>
    <col min="13060" max="13312" width="9.1796875" style="776"/>
    <col min="13313" max="13313" width="61" style="776" customWidth="1"/>
    <col min="13314" max="13314" width="5.26953125" style="776" customWidth="1"/>
    <col min="13315" max="13315" width="15.453125" style="776" customWidth="1"/>
    <col min="13316" max="13568" width="9.1796875" style="776"/>
    <col min="13569" max="13569" width="61" style="776" customWidth="1"/>
    <col min="13570" max="13570" width="5.26953125" style="776" customWidth="1"/>
    <col min="13571" max="13571" width="15.453125" style="776" customWidth="1"/>
    <col min="13572" max="13824" width="9.1796875" style="776"/>
    <col min="13825" max="13825" width="61" style="776" customWidth="1"/>
    <col min="13826" max="13826" width="5.26953125" style="776" customWidth="1"/>
    <col min="13827" max="13827" width="15.453125" style="776" customWidth="1"/>
    <col min="13828" max="14080" width="9.1796875" style="776"/>
    <col min="14081" max="14081" width="61" style="776" customWidth="1"/>
    <col min="14082" max="14082" width="5.26953125" style="776" customWidth="1"/>
    <col min="14083" max="14083" width="15.453125" style="776" customWidth="1"/>
    <col min="14084" max="14336" width="9.1796875" style="776"/>
    <col min="14337" max="14337" width="61" style="776" customWidth="1"/>
    <col min="14338" max="14338" width="5.26953125" style="776" customWidth="1"/>
    <col min="14339" max="14339" width="15.453125" style="776" customWidth="1"/>
    <col min="14340" max="14592" width="9.1796875" style="776"/>
    <col min="14593" max="14593" width="61" style="776" customWidth="1"/>
    <col min="14594" max="14594" width="5.26953125" style="776" customWidth="1"/>
    <col min="14595" max="14595" width="15.453125" style="776" customWidth="1"/>
    <col min="14596" max="14848" width="9.1796875" style="776"/>
    <col min="14849" max="14849" width="61" style="776" customWidth="1"/>
    <col min="14850" max="14850" width="5.26953125" style="776" customWidth="1"/>
    <col min="14851" max="14851" width="15.453125" style="776" customWidth="1"/>
    <col min="14852" max="15104" width="9.1796875" style="776"/>
    <col min="15105" max="15105" width="61" style="776" customWidth="1"/>
    <col min="15106" max="15106" width="5.26953125" style="776" customWidth="1"/>
    <col min="15107" max="15107" width="15.453125" style="776" customWidth="1"/>
    <col min="15108" max="15360" width="9.1796875" style="776"/>
    <col min="15361" max="15361" width="61" style="776" customWidth="1"/>
    <col min="15362" max="15362" width="5.26953125" style="776" customWidth="1"/>
    <col min="15363" max="15363" width="15.453125" style="776" customWidth="1"/>
    <col min="15364" max="15616" width="9.1796875" style="776"/>
    <col min="15617" max="15617" width="61" style="776" customWidth="1"/>
    <col min="15618" max="15618" width="5.26953125" style="776" customWidth="1"/>
    <col min="15619" max="15619" width="15.453125" style="776" customWidth="1"/>
    <col min="15620" max="15872" width="9.1796875" style="776"/>
    <col min="15873" max="15873" width="61" style="776" customWidth="1"/>
    <col min="15874" max="15874" width="5.26953125" style="776" customWidth="1"/>
    <col min="15875" max="15875" width="15.453125" style="776" customWidth="1"/>
    <col min="15876" max="16128" width="9.1796875" style="776"/>
    <col min="16129" max="16129" width="61" style="776" customWidth="1"/>
    <col min="16130" max="16130" width="5.26953125" style="776" customWidth="1"/>
    <col min="16131" max="16131" width="15.453125" style="776" customWidth="1"/>
    <col min="16132" max="16384" width="9.1796875" style="776"/>
  </cols>
  <sheetData>
    <row r="1" spans="1:3" ht="32.25" customHeight="1">
      <c r="A1" s="1043" t="s">
        <v>1891</v>
      </c>
      <c r="B1" s="1043"/>
      <c r="C1" s="1043"/>
    </row>
    <row r="2" spans="1:3" ht="15">
      <c r="A2" s="1044" t="s">
        <v>2005</v>
      </c>
      <c r="B2" s="1044"/>
      <c r="C2" s="1044"/>
    </row>
    <row r="4" spans="1:3" ht="13.5" thickBot="1">
      <c r="B4" s="778"/>
      <c r="C4" s="779"/>
    </row>
    <row r="5" spans="1:3" s="780" customFormat="1" ht="31.5" customHeight="1">
      <c r="A5" s="1045" t="s">
        <v>1892</v>
      </c>
      <c r="B5" s="1047" t="s">
        <v>1670</v>
      </c>
      <c r="C5" s="1049" t="s">
        <v>1893</v>
      </c>
    </row>
    <row r="6" spans="1:3" s="780" customFormat="1">
      <c r="A6" s="1046"/>
      <c r="B6" s="1048"/>
      <c r="C6" s="1050"/>
    </row>
    <row r="7" spans="1:3" s="784" customFormat="1" ht="13.5" thickBot="1">
      <c r="A7" s="781" t="s">
        <v>1894</v>
      </c>
      <c r="B7" s="782" t="s">
        <v>1786</v>
      </c>
      <c r="C7" s="783" t="s">
        <v>1787</v>
      </c>
    </row>
    <row r="8" spans="1:3" ht="15.75" customHeight="1">
      <c r="A8" s="764" t="s">
        <v>1895</v>
      </c>
      <c r="B8" s="785" t="s">
        <v>1790</v>
      </c>
      <c r="C8" s="786">
        <v>9661248798</v>
      </c>
    </row>
    <row r="9" spans="1:3" ht="15.75" customHeight="1">
      <c r="A9" s="764" t="s">
        <v>1896</v>
      </c>
      <c r="B9" s="765" t="s">
        <v>1792</v>
      </c>
      <c r="C9" s="786">
        <v>-492627446</v>
      </c>
    </row>
    <row r="10" spans="1:3" ht="15.75" customHeight="1">
      <c r="A10" s="764" t="s">
        <v>1897</v>
      </c>
      <c r="B10" s="765" t="s">
        <v>1794</v>
      </c>
      <c r="C10" s="786">
        <v>170622441</v>
      </c>
    </row>
    <row r="11" spans="1:3" ht="15.75" customHeight="1">
      <c r="A11" s="764" t="s">
        <v>1898</v>
      </c>
      <c r="B11" s="765" t="s">
        <v>1796</v>
      </c>
      <c r="C11" s="787">
        <v>-2342882020</v>
      </c>
    </row>
    <row r="12" spans="1:3" ht="15.75" customHeight="1">
      <c r="A12" s="764" t="s">
        <v>1899</v>
      </c>
      <c r="B12" s="765" t="s">
        <v>1798</v>
      </c>
      <c r="C12" s="787">
        <v>0</v>
      </c>
    </row>
    <row r="13" spans="1:3" ht="15.75" customHeight="1">
      <c r="A13" s="764" t="s">
        <v>1900</v>
      </c>
      <c r="B13" s="765" t="s">
        <v>1800</v>
      </c>
      <c r="C13" s="787">
        <v>-127854050</v>
      </c>
    </row>
    <row r="14" spans="1:3" ht="15.75" customHeight="1">
      <c r="A14" s="764" t="s">
        <v>1901</v>
      </c>
      <c r="B14" s="765" t="s">
        <v>1802</v>
      </c>
      <c r="C14" s="788">
        <f>+C8+C9+C10+C11+C12+C13</f>
        <v>6868507723</v>
      </c>
    </row>
    <row r="15" spans="1:3" ht="15.75" customHeight="1">
      <c r="A15" s="764" t="s">
        <v>1902</v>
      </c>
      <c r="B15" s="765" t="s">
        <v>1804</v>
      </c>
      <c r="C15" s="789">
        <v>173967092</v>
      </c>
    </row>
    <row r="16" spans="1:3" ht="15.75" customHeight="1">
      <c r="A16" s="764" t="s">
        <v>1903</v>
      </c>
      <c r="B16" s="765" t="s">
        <v>1806</v>
      </c>
      <c r="C16" s="787">
        <v>281710206</v>
      </c>
    </row>
    <row r="17" spans="1:5" ht="15.75" customHeight="1">
      <c r="A17" s="764" t="s">
        <v>1904</v>
      </c>
      <c r="B17" s="765" t="s">
        <v>147</v>
      </c>
      <c r="C17" s="787">
        <v>90446528</v>
      </c>
    </row>
    <row r="18" spans="1:5" ht="15.75" customHeight="1">
      <c r="A18" s="764" t="s">
        <v>1905</v>
      </c>
      <c r="B18" s="765" t="s">
        <v>164</v>
      </c>
      <c r="C18" s="788">
        <f>+C15+C16+C17</f>
        <v>546123826</v>
      </c>
    </row>
    <row r="19" spans="1:5" s="790" customFormat="1" ht="15.75" customHeight="1">
      <c r="A19" s="764" t="s">
        <v>1906</v>
      </c>
      <c r="B19" s="765" t="s">
        <v>165</v>
      </c>
      <c r="C19" s="787"/>
    </row>
    <row r="20" spans="1:5" ht="15.75" customHeight="1">
      <c r="A20" s="764" t="s">
        <v>1907</v>
      </c>
      <c r="B20" s="765" t="s">
        <v>166</v>
      </c>
      <c r="C20" s="787">
        <v>4444058240</v>
      </c>
    </row>
    <row r="21" spans="1:5" ht="15.75" customHeight="1" thickBot="1">
      <c r="A21" s="791" t="s">
        <v>1908</v>
      </c>
      <c r="B21" s="772" t="s">
        <v>169</v>
      </c>
      <c r="C21" s="792">
        <f>+C14+C18+C19+C20</f>
        <v>11858689789</v>
      </c>
    </row>
    <row r="22" spans="1:5" ht="15.5">
      <c r="A22" s="774"/>
      <c r="B22" s="753"/>
      <c r="C22" s="775"/>
      <c r="D22" s="775"/>
      <c r="E22" s="775"/>
    </row>
    <row r="23" spans="1:5" ht="15.5">
      <c r="A23" s="774"/>
      <c r="B23" s="753"/>
      <c r="C23" s="775"/>
      <c r="D23" s="775"/>
      <c r="E23" s="775"/>
    </row>
    <row r="24" spans="1:5" ht="15.5">
      <c r="A24" s="753"/>
      <c r="B24" s="753"/>
      <c r="C24" s="775"/>
      <c r="D24" s="775"/>
      <c r="E24" s="775"/>
    </row>
    <row r="25" spans="1:5" ht="15.5">
      <c r="A25" s="1042"/>
      <c r="B25" s="1042"/>
      <c r="C25" s="1042"/>
      <c r="D25" s="753"/>
      <c r="E25" s="753"/>
    </row>
    <row r="26" spans="1:5" ht="15.5">
      <c r="A26" s="1042"/>
      <c r="B26" s="1042"/>
      <c r="C26" s="1042"/>
      <c r="D26" s="753"/>
      <c r="E26" s="753"/>
    </row>
  </sheetData>
  <mergeCells count="7">
    <mergeCell ref="A26:C26"/>
    <mergeCell ref="A1:C1"/>
    <mergeCell ref="A2:C2"/>
    <mergeCell ref="A5:A6"/>
    <mergeCell ref="B5:B6"/>
    <mergeCell ref="C5:C6"/>
    <mergeCell ref="A25:C25"/>
  </mergeCells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verticalDpi="300" r:id="rId1"/>
  <headerFooter alignWithMargins="0">
    <oddHeader>&amp;R&amp;"Times New Roman CE,Félkövér dőlt"&amp;12 7.B melléklet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F42"/>
  <sheetViews>
    <sheetView zoomScaleNormal="100" workbookViewId="0">
      <selection activeCell="D7" sqref="D7"/>
    </sheetView>
  </sheetViews>
  <sheetFormatPr defaultColWidth="10.26953125" defaultRowHeight="15.5"/>
  <cols>
    <col min="1" max="1" width="50.453125" style="753" customWidth="1"/>
    <col min="2" max="2" width="5.81640625" style="753" customWidth="1"/>
    <col min="3" max="3" width="14.7265625" style="753" customWidth="1"/>
    <col min="4" max="4" width="16.453125" style="753" customWidth="1"/>
    <col min="5" max="256" width="10.26953125" style="753"/>
    <col min="257" max="257" width="50.453125" style="753" customWidth="1"/>
    <col min="258" max="258" width="5.81640625" style="753" customWidth="1"/>
    <col min="259" max="259" width="14.7265625" style="753" customWidth="1"/>
    <col min="260" max="260" width="16.453125" style="753" customWidth="1"/>
    <col min="261" max="512" width="10.26953125" style="753"/>
    <col min="513" max="513" width="50.453125" style="753" customWidth="1"/>
    <col min="514" max="514" width="5.81640625" style="753" customWidth="1"/>
    <col min="515" max="515" width="14.7265625" style="753" customWidth="1"/>
    <col min="516" max="516" width="16.453125" style="753" customWidth="1"/>
    <col min="517" max="768" width="10.26953125" style="753"/>
    <col min="769" max="769" width="50.453125" style="753" customWidth="1"/>
    <col min="770" max="770" width="5.81640625" style="753" customWidth="1"/>
    <col min="771" max="771" width="14.7265625" style="753" customWidth="1"/>
    <col min="772" max="772" width="16.453125" style="753" customWidth="1"/>
    <col min="773" max="1024" width="10.26953125" style="753"/>
    <col min="1025" max="1025" width="50.453125" style="753" customWidth="1"/>
    <col min="1026" max="1026" width="5.81640625" style="753" customWidth="1"/>
    <col min="1027" max="1027" width="14.7265625" style="753" customWidth="1"/>
    <col min="1028" max="1028" width="16.453125" style="753" customWidth="1"/>
    <col min="1029" max="1280" width="10.26953125" style="753"/>
    <col min="1281" max="1281" width="50.453125" style="753" customWidth="1"/>
    <col min="1282" max="1282" width="5.81640625" style="753" customWidth="1"/>
    <col min="1283" max="1283" width="14.7265625" style="753" customWidth="1"/>
    <col min="1284" max="1284" width="16.453125" style="753" customWidth="1"/>
    <col min="1285" max="1536" width="10.26953125" style="753"/>
    <col min="1537" max="1537" width="50.453125" style="753" customWidth="1"/>
    <col min="1538" max="1538" width="5.81640625" style="753" customWidth="1"/>
    <col min="1539" max="1539" width="14.7265625" style="753" customWidth="1"/>
    <col min="1540" max="1540" width="16.453125" style="753" customWidth="1"/>
    <col min="1541" max="1792" width="10.26953125" style="753"/>
    <col min="1793" max="1793" width="50.453125" style="753" customWidth="1"/>
    <col min="1794" max="1794" width="5.81640625" style="753" customWidth="1"/>
    <col min="1795" max="1795" width="14.7265625" style="753" customWidth="1"/>
    <col min="1796" max="1796" width="16.453125" style="753" customWidth="1"/>
    <col min="1797" max="2048" width="10.26953125" style="753"/>
    <col min="2049" max="2049" width="50.453125" style="753" customWidth="1"/>
    <col min="2050" max="2050" width="5.81640625" style="753" customWidth="1"/>
    <col min="2051" max="2051" width="14.7265625" style="753" customWidth="1"/>
    <col min="2052" max="2052" width="16.453125" style="753" customWidth="1"/>
    <col min="2053" max="2304" width="10.26953125" style="753"/>
    <col min="2305" max="2305" width="50.453125" style="753" customWidth="1"/>
    <col min="2306" max="2306" width="5.81640625" style="753" customWidth="1"/>
    <col min="2307" max="2307" width="14.7265625" style="753" customWidth="1"/>
    <col min="2308" max="2308" width="16.453125" style="753" customWidth="1"/>
    <col min="2309" max="2560" width="10.26953125" style="753"/>
    <col min="2561" max="2561" width="50.453125" style="753" customWidth="1"/>
    <col min="2562" max="2562" width="5.81640625" style="753" customWidth="1"/>
    <col min="2563" max="2563" width="14.7265625" style="753" customWidth="1"/>
    <col min="2564" max="2564" width="16.453125" style="753" customWidth="1"/>
    <col min="2565" max="2816" width="10.26953125" style="753"/>
    <col min="2817" max="2817" width="50.453125" style="753" customWidth="1"/>
    <col min="2818" max="2818" width="5.81640625" style="753" customWidth="1"/>
    <col min="2819" max="2819" width="14.7265625" style="753" customWidth="1"/>
    <col min="2820" max="2820" width="16.453125" style="753" customWidth="1"/>
    <col min="2821" max="3072" width="10.26953125" style="753"/>
    <col min="3073" max="3073" width="50.453125" style="753" customWidth="1"/>
    <col min="3074" max="3074" width="5.81640625" style="753" customWidth="1"/>
    <col min="3075" max="3075" width="14.7265625" style="753" customWidth="1"/>
    <col min="3076" max="3076" width="16.453125" style="753" customWidth="1"/>
    <col min="3077" max="3328" width="10.26953125" style="753"/>
    <col min="3329" max="3329" width="50.453125" style="753" customWidth="1"/>
    <col min="3330" max="3330" width="5.81640625" style="753" customWidth="1"/>
    <col min="3331" max="3331" width="14.7265625" style="753" customWidth="1"/>
    <col min="3332" max="3332" width="16.453125" style="753" customWidth="1"/>
    <col min="3333" max="3584" width="10.26953125" style="753"/>
    <col min="3585" max="3585" width="50.453125" style="753" customWidth="1"/>
    <col min="3586" max="3586" width="5.81640625" style="753" customWidth="1"/>
    <col min="3587" max="3587" width="14.7265625" style="753" customWidth="1"/>
    <col min="3588" max="3588" width="16.453125" style="753" customWidth="1"/>
    <col min="3589" max="3840" width="10.26953125" style="753"/>
    <col min="3841" max="3841" width="50.453125" style="753" customWidth="1"/>
    <col min="3842" max="3842" width="5.81640625" style="753" customWidth="1"/>
    <col min="3843" max="3843" width="14.7265625" style="753" customWidth="1"/>
    <col min="3844" max="3844" width="16.453125" style="753" customWidth="1"/>
    <col min="3845" max="4096" width="10.26953125" style="753"/>
    <col min="4097" max="4097" width="50.453125" style="753" customWidth="1"/>
    <col min="4098" max="4098" width="5.81640625" style="753" customWidth="1"/>
    <col min="4099" max="4099" width="14.7265625" style="753" customWidth="1"/>
    <col min="4100" max="4100" width="16.453125" style="753" customWidth="1"/>
    <col min="4101" max="4352" width="10.26953125" style="753"/>
    <col min="4353" max="4353" width="50.453125" style="753" customWidth="1"/>
    <col min="4354" max="4354" width="5.81640625" style="753" customWidth="1"/>
    <col min="4355" max="4355" width="14.7265625" style="753" customWidth="1"/>
    <col min="4356" max="4356" width="16.453125" style="753" customWidth="1"/>
    <col min="4357" max="4608" width="10.26953125" style="753"/>
    <col min="4609" max="4609" width="50.453125" style="753" customWidth="1"/>
    <col min="4610" max="4610" width="5.81640625" style="753" customWidth="1"/>
    <col min="4611" max="4611" width="14.7265625" style="753" customWidth="1"/>
    <col min="4612" max="4612" width="16.453125" style="753" customWidth="1"/>
    <col min="4613" max="4864" width="10.26953125" style="753"/>
    <col min="4865" max="4865" width="50.453125" style="753" customWidth="1"/>
    <col min="4866" max="4866" width="5.81640625" style="753" customWidth="1"/>
    <col min="4867" max="4867" width="14.7265625" style="753" customWidth="1"/>
    <col min="4868" max="4868" width="16.453125" style="753" customWidth="1"/>
    <col min="4869" max="5120" width="10.26953125" style="753"/>
    <col min="5121" max="5121" width="50.453125" style="753" customWidth="1"/>
    <col min="5122" max="5122" width="5.81640625" style="753" customWidth="1"/>
    <col min="5123" max="5123" width="14.7265625" style="753" customWidth="1"/>
    <col min="5124" max="5124" width="16.453125" style="753" customWidth="1"/>
    <col min="5125" max="5376" width="10.26953125" style="753"/>
    <col min="5377" max="5377" width="50.453125" style="753" customWidth="1"/>
    <col min="5378" max="5378" width="5.81640625" style="753" customWidth="1"/>
    <col min="5379" max="5379" width="14.7265625" style="753" customWidth="1"/>
    <col min="5380" max="5380" width="16.453125" style="753" customWidth="1"/>
    <col min="5381" max="5632" width="10.26953125" style="753"/>
    <col min="5633" max="5633" width="50.453125" style="753" customWidth="1"/>
    <col min="5634" max="5634" width="5.81640625" style="753" customWidth="1"/>
    <col min="5635" max="5635" width="14.7265625" style="753" customWidth="1"/>
    <col min="5636" max="5636" width="16.453125" style="753" customWidth="1"/>
    <col min="5637" max="5888" width="10.26953125" style="753"/>
    <col min="5889" max="5889" width="50.453125" style="753" customWidth="1"/>
    <col min="5890" max="5890" width="5.81640625" style="753" customWidth="1"/>
    <col min="5891" max="5891" width="14.7265625" style="753" customWidth="1"/>
    <col min="5892" max="5892" width="16.453125" style="753" customWidth="1"/>
    <col min="5893" max="6144" width="10.26953125" style="753"/>
    <col min="6145" max="6145" width="50.453125" style="753" customWidth="1"/>
    <col min="6146" max="6146" width="5.81640625" style="753" customWidth="1"/>
    <col min="6147" max="6147" width="14.7265625" style="753" customWidth="1"/>
    <col min="6148" max="6148" width="16.453125" style="753" customWidth="1"/>
    <col min="6149" max="6400" width="10.26953125" style="753"/>
    <col min="6401" max="6401" width="50.453125" style="753" customWidth="1"/>
    <col min="6402" max="6402" width="5.81640625" style="753" customWidth="1"/>
    <col min="6403" max="6403" width="14.7265625" style="753" customWidth="1"/>
    <col min="6404" max="6404" width="16.453125" style="753" customWidth="1"/>
    <col min="6405" max="6656" width="10.26953125" style="753"/>
    <col min="6657" max="6657" width="50.453125" style="753" customWidth="1"/>
    <col min="6658" max="6658" width="5.81640625" style="753" customWidth="1"/>
    <col min="6659" max="6659" width="14.7265625" style="753" customWidth="1"/>
    <col min="6660" max="6660" width="16.453125" style="753" customWidth="1"/>
    <col min="6661" max="6912" width="10.26953125" style="753"/>
    <col min="6913" max="6913" width="50.453125" style="753" customWidth="1"/>
    <col min="6914" max="6914" width="5.81640625" style="753" customWidth="1"/>
    <col min="6915" max="6915" width="14.7265625" style="753" customWidth="1"/>
    <col min="6916" max="6916" width="16.453125" style="753" customWidth="1"/>
    <col min="6917" max="7168" width="10.26953125" style="753"/>
    <col min="7169" max="7169" width="50.453125" style="753" customWidth="1"/>
    <col min="7170" max="7170" width="5.81640625" style="753" customWidth="1"/>
    <col min="7171" max="7171" width="14.7265625" style="753" customWidth="1"/>
    <col min="7172" max="7172" width="16.453125" style="753" customWidth="1"/>
    <col min="7173" max="7424" width="10.26953125" style="753"/>
    <col min="7425" max="7425" width="50.453125" style="753" customWidth="1"/>
    <col min="7426" max="7426" width="5.81640625" style="753" customWidth="1"/>
    <col min="7427" max="7427" width="14.7265625" style="753" customWidth="1"/>
    <col min="7428" max="7428" width="16.453125" style="753" customWidth="1"/>
    <col min="7429" max="7680" width="10.26953125" style="753"/>
    <col min="7681" max="7681" width="50.453125" style="753" customWidth="1"/>
    <col min="7682" max="7682" width="5.81640625" style="753" customWidth="1"/>
    <col min="7683" max="7683" width="14.7265625" style="753" customWidth="1"/>
    <col min="7684" max="7684" width="16.453125" style="753" customWidth="1"/>
    <col min="7685" max="7936" width="10.26953125" style="753"/>
    <col min="7937" max="7937" width="50.453125" style="753" customWidth="1"/>
    <col min="7938" max="7938" width="5.81640625" style="753" customWidth="1"/>
    <col min="7939" max="7939" width="14.7265625" style="753" customWidth="1"/>
    <col min="7940" max="7940" width="16.453125" style="753" customWidth="1"/>
    <col min="7941" max="8192" width="10.26953125" style="753"/>
    <col min="8193" max="8193" width="50.453125" style="753" customWidth="1"/>
    <col min="8194" max="8194" width="5.81640625" style="753" customWidth="1"/>
    <col min="8195" max="8195" width="14.7265625" style="753" customWidth="1"/>
    <col min="8196" max="8196" width="16.453125" style="753" customWidth="1"/>
    <col min="8197" max="8448" width="10.26953125" style="753"/>
    <col min="8449" max="8449" width="50.453125" style="753" customWidth="1"/>
    <col min="8450" max="8450" width="5.81640625" style="753" customWidth="1"/>
    <col min="8451" max="8451" width="14.7265625" style="753" customWidth="1"/>
    <col min="8452" max="8452" width="16.453125" style="753" customWidth="1"/>
    <col min="8453" max="8704" width="10.26953125" style="753"/>
    <col min="8705" max="8705" width="50.453125" style="753" customWidth="1"/>
    <col min="8706" max="8706" width="5.81640625" style="753" customWidth="1"/>
    <col min="8707" max="8707" width="14.7265625" style="753" customWidth="1"/>
    <col min="8708" max="8708" width="16.453125" style="753" customWidth="1"/>
    <col min="8709" max="8960" width="10.26953125" style="753"/>
    <col min="8961" max="8961" width="50.453125" style="753" customWidth="1"/>
    <col min="8962" max="8962" width="5.81640625" style="753" customWidth="1"/>
    <col min="8963" max="8963" width="14.7265625" style="753" customWidth="1"/>
    <col min="8964" max="8964" width="16.453125" style="753" customWidth="1"/>
    <col min="8965" max="9216" width="10.26953125" style="753"/>
    <col min="9217" max="9217" width="50.453125" style="753" customWidth="1"/>
    <col min="9218" max="9218" width="5.81640625" style="753" customWidth="1"/>
    <col min="9219" max="9219" width="14.7265625" style="753" customWidth="1"/>
    <col min="9220" max="9220" width="16.453125" style="753" customWidth="1"/>
    <col min="9221" max="9472" width="10.26953125" style="753"/>
    <col min="9473" max="9473" width="50.453125" style="753" customWidth="1"/>
    <col min="9474" max="9474" width="5.81640625" style="753" customWidth="1"/>
    <col min="9475" max="9475" width="14.7265625" style="753" customWidth="1"/>
    <col min="9476" max="9476" width="16.453125" style="753" customWidth="1"/>
    <col min="9477" max="9728" width="10.26953125" style="753"/>
    <col min="9729" max="9729" width="50.453125" style="753" customWidth="1"/>
    <col min="9730" max="9730" width="5.81640625" style="753" customWidth="1"/>
    <col min="9731" max="9731" width="14.7265625" style="753" customWidth="1"/>
    <col min="9732" max="9732" width="16.453125" style="753" customWidth="1"/>
    <col min="9733" max="9984" width="10.26953125" style="753"/>
    <col min="9985" max="9985" width="50.453125" style="753" customWidth="1"/>
    <col min="9986" max="9986" width="5.81640625" style="753" customWidth="1"/>
    <col min="9987" max="9987" width="14.7265625" style="753" customWidth="1"/>
    <col min="9988" max="9988" width="16.453125" style="753" customWidth="1"/>
    <col min="9989" max="10240" width="10.26953125" style="753"/>
    <col min="10241" max="10241" width="50.453125" style="753" customWidth="1"/>
    <col min="10242" max="10242" width="5.81640625" style="753" customWidth="1"/>
    <col min="10243" max="10243" width="14.7265625" style="753" customWidth="1"/>
    <col min="10244" max="10244" width="16.453125" style="753" customWidth="1"/>
    <col min="10245" max="10496" width="10.26953125" style="753"/>
    <col min="10497" max="10497" width="50.453125" style="753" customWidth="1"/>
    <col min="10498" max="10498" width="5.81640625" style="753" customWidth="1"/>
    <col min="10499" max="10499" width="14.7265625" style="753" customWidth="1"/>
    <col min="10500" max="10500" width="16.453125" style="753" customWidth="1"/>
    <col min="10501" max="10752" width="10.26953125" style="753"/>
    <col min="10753" max="10753" width="50.453125" style="753" customWidth="1"/>
    <col min="10754" max="10754" width="5.81640625" style="753" customWidth="1"/>
    <col min="10755" max="10755" width="14.7265625" style="753" customWidth="1"/>
    <col min="10756" max="10756" width="16.453125" style="753" customWidth="1"/>
    <col min="10757" max="11008" width="10.26953125" style="753"/>
    <col min="11009" max="11009" width="50.453125" style="753" customWidth="1"/>
    <col min="11010" max="11010" width="5.81640625" style="753" customWidth="1"/>
    <col min="11011" max="11011" width="14.7265625" style="753" customWidth="1"/>
    <col min="11012" max="11012" width="16.453125" style="753" customWidth="1"/>
    <col min="11013" max="11264" width="10.26953125" style="753"/>
    <col min="11265" max="11265" width="50.453125" style="753" customWidth="1"/>
    <col min="11266" max="11266" width="5.81640625" style="753" customWidth="1"/>
    <col min="11267" max="11267" width="14.7265625" style="753" customWidth="1"/>
    <col min="11268" max="11268" width="16.453125" style="753" customWidth="1"/>
    <col min="11269" max="11520" width="10.26953125" style="753"/>
    <col min="11521" max="11521" width="50.453125" style="753" customWidth="1"/>
    <col min="11522" max="11522" width="5.81640625" style="753" customWidth="1"/>
    <col min="11523" max="11523" width="14.7265625" style="753" customWidth="1"/>
    <col min="11524" max="11524" width="16.453125" style="753" customWidth="1"/>
    <col min="11525" max="11776" width="10.26953125" style="753"/>
    <col min="11777" max="11777" width="50.453125" style="753" customWidth="1"/>
    <col min="11778" max="11778" width="5.81640625" style="753" customWidth="1"/>
    <col min="11779" max="11779" width="14.7265625" style="753" customWidth="1"/>
    <col min="11780" max="11780" width="16.453125" style="753" customWidth="1"/>
    <col min="11781" max="12032" width="10.26953125" style="753"/>
    <col min="12033" max="12033" width="50.453125" style="753" customWidth="1"/>
    <col min="12034" max="12034" width="5.81640625" style="753" customWidth="1"/>
    <col min="12035" max="12035" width="14.7265625" style="753" customWidth="1"/>
    <col min="12036" max="12036" width="16.453125" style="753" customWidth="1"/>
    <col min="12037" max="12288" width="10.26953125" style="753"/>
    <col min="12289" max="12289" width="50.453125" style="753" customWidth="1"/>
    <col min="12290" max="12290" width="5.81640625" style="753" customWidth="1"/>
    <col min="12291" max="12291" width="14.7265625" style="753" customWidth="1"/>
    <col min="12292" max="12292" width="16.453125" style="753" customWidth="1"/>
    <col min="12293" max="12544" width="10.26953125" style="753"/>
    <col min="12545" max="12545" width="50.453125" style="753" customWidth="1"/>
    <col min="12546" max="12546" width="5.81640625" style="753" customWidth="1"/>
    <col min="12547" max="12547" width="14.7265625" style="753" customWidth="1"/>
    <col min="12548" max="12548" width="16.453125" style="753" customWidth="1"/>
    <col min="12549" max="12800" width="10.26953125" style="753"/>
    <col min="12801" max="12801" width="50.453125" style="753" customWidth="1"/>
    <col min="12802" max="12802" width="5.81640625" style="753" customWidth="1"/>
    <col min="12803" max="12803" width="14.7265625" style="753" customWidth="1"/>
    <col min="12804" max="12804" width="16.453125" style="753" customWidth="1"/>
    <col min="12805" max="13056" width="10.26953125" style="753"/>
    <col min="13057" max="13057" width="50.453125" style="753" customWidth="1"/>
    <col min="13058" max="13058" width="5.81640625" style="753" customWidth="1"/>
    <col min="13059" max="13059" width="14.7265625" style="753" customWidth="1"/>
    <col min="13060" max="13060" width="16.453125" style="753" customWidth="1"/>
    <col min="13061" max="13312" width="10.26953125" style="753"/>
    <col min="13313" max="13313" width="50.453125" style="753" customWidth="1"/>
    <col min="13314" max="13314" width="5.81640625" style="753" customWidth="1"/>
    <col min="13315" max="13315" width="14.7265625" style="753" customWidth="1"/>
    <col min="13316" max="13316" width="16.453125" style="753" customWidth="1"/>
    <col min="13317" max="13568" width="10.26953125" style="753"/>
    <col min="13569" max="13569" width="50.453125" style="753" customWidth="1"/>
    <col min="13570" max="13570" width="5.81640625" style="753" customWidth="1"/>
    <col min="13571" max="13571" width="14.7265625" style="753" customWidth="1"/>
    <col min="13572" max="13572" width="16.453125" style="753" customWidth="1"/>
    <col min="13573" max="13824" width="10.26953125" style="753"/>
    <col min="13825" max="13825" width="50.453125" style="753" customWidth="1"/>
    <col min="13826" max="13826" width="5.81640625" style="753" customWidth="1"/>
    <col min="13827" max="13827" width="14.7265625" style="753" customWidth="1"/>
    <col min="13828" max="13828" width="16.453125" style="753" customWidth="1"/>
    <col min="13829" max="14080" width="10.26953125" style="753"/>
    <col min="14081" max="14081" width="50.453125" style="753" customWidth="1"/>
    <col min="14082" max="14082" width="5.81640625" style="753" customWidth="1"/>
    <col min="14083" max="14083" width="14.7265625" style="753" customWidth="1"/>
    <col min="14084" max="14084" width="16.453125" style="753" customWidth="1"/>
    <col min="14085" max="14336" width="10.26953125" style="753"/>
    <col min="14337" max="14337" width="50.453125" style="753" customWidth="1"/>
    <col min="14338" max="14338" width="5.81640625" style="753" customWidth="1"/>
    <col min="14339" max="14339" width="14.7265625" style="753" customWidth="1"/>
    <col min="14340" max="14340" width="16.453125" style="753" customWidth="1"/>
    <col min="14341" max="14592" width="10.26953125" style="753"/>
    <col min="14593" max="14593" width="50.453125" style="753" customWidth="1"/>
    <col min="14594" max="14594" width="5.81640625" style="753" customWidth="1"/>
    <col min="14595" max="14595" width="14.7265625" style="753" customWidth="1"/>
    <col min="14596" max="14596" width="16.453125" style="753" customWidth="1"/>
    <col min="14597" max="14848" width="10.26953125" style="753"/>
    <col min="14849" max="14849" width="50.453125" style="753" customWidth="1"/>
    <col min="14850" max="14850" width="5.81640625" style="753" customWidth="1"/>
    <col min="14851" max="14851" width="14.7265625" style="753" customWidth="1"/>
    <col min="14852" max="14852" width="16.453125" style="753" customWidth="1"/>
    <col min="14853" max="15104" width="10.26953125" style="753"/>
    <col min="15105" max="15105" width="50.453125" style="753" customWidth="1"/>
    <col min="15106" max="15106" width="5.81640625" style="753" customWidth="1"/>
    <col min="15107" max="15107" width="14.7265625" style="753" customWidth="1"/>
    <col min="15108" max="15108" width="16.453125" style="753" customWidth="1"/>
    <col min="15109" max="15360" width="10.26953125" style="753"/>
    <col min="15361" max="15361" width="50.453125" style="753" customWidth="1"/>
    <col min="15362" max="15362" width="5.81640625" style="753" customWidth="1"/>
    <col min="15363" max="15363" width="14.7265625" style="753" customWidth="1"/>
    <col min="15364" max="15364" width="16.453125" style="753" customWidth="1"/>
    <col min="15365" max="15616" width="10.26953125" style="753"/>
    <col min="15617" max="15617" width="50.453125" style="753" customWidth="1"/>
    <col min="15618" max="15618" width="5.81640625" style="753" customWidth="1"/>
    <col min="15619" max="15619" width="14.7265625" style="753" customWidth="1"/>
    <col min="15620" max="15620" width="16.453125" style="753" customWidth="1"/>
    <col min="15621" max="15872" width="10.26953125" style="753"/>
    <col min="15873" max="15873" width="50.453125" style="753" customWidth="1"/>
    <col min="15874" max="15874" width="5.81640625" style="753" customWidth="1"/>
    <col min="15875" max="15875" width="14.7265625" style="753" customWidth="1"/>
    <col min="15876" max="15876" width="16.453125" style="753" customWidth="1"/>
    <col min="15877" max="16128" width="10.26953125" style="753"/>
    <col min="16129" max="16129" width="50.453125" style="753" customWidth="1"/>
    <col min="16130" max="16130" width="5.81640625" style="753" customWidth="1"/>
    <col min="16131" max="16131" width="14.7265625" style="753" customWidth="1"/>
    <col min="16132" max="16132" width="16.453125" style="753" customWidth="1"/>
    <col min="16133" max="16384" width="10.26953125" style="753"/>
  </cols>
  <sheetData>
    <row r="1" spans="1:4" ht="48" customHeight="1">
      <c r="A1" s="1031" t="s">
        <v>1909</v>
      </c>
      <c r="B1" s="1032"/>
      <c r="C1" s="1032"/>
      <c r="D1" s="1032"/>
    </row>
    <row r="2" spans="1:4" ht="16" thickBot="1"/>
    <row r="3" spans="1:4" ht="43.5" customHeight="1" thickBot="1">
      <c r="A3" s="794" t="s">
        <v>155</v>
      </c>
      <c r="B3" s="795" t="s">
        <v>1670</v>
      </c>
      <c r="C3" s="796" t="s">
        <v>1910</v>
      </c>
      <c r="D3" s="797" t="s">
        <v>1911</v>
      </c>
    </row>
    <row r="4" spans="1:4" ht="16" thickBot="1">
      <c r="A4" s="798" t="s">
        <v>1894</v>
      </c>
      <c r="B4" s="799" t="s">
        <v>1786</v>
      </c>
      <c r="C4" s="799" t="s">
        <v>1787</v>
      </c>
      <c r="D4" s="800" t="s">
        <v>1788</v>
      </c>
    </row>
    <row r="5" spans="1:4" ht="15.75" customHeight="1">
      <c r="A5" s="801" t="s">
        <v>1912</v>
      </c>
      <c r="B5" s="802" t="s">
        <v>4</v>
      </c>
      <c r="C5" s="803"/>
      <c r="D5" s="804">
        <v>432876173</v>
      </c>
    </row>
    <row r="6" spans="1:4" ht="15.75" customHeight="1">
      <c r="A6" s="801" t="s">
        <v>1913</v>
      </c>
      <c r="B6" s="805" t="s">
        <v>15</v>
      </c>
      <c r="C6" s="806"/>
      <c r="D6" s="807">
        <v>28479351</v>
      </c>
    </row>
    <row r="7" spans="1:4" ht="15.75" customHeight="1">
      <c r="A7" s="801" t="s">
        <v>1914</v>
      </c>
      <c r="B7" s="805" t="s">
        <v>27</v>
      </c>
      <c r="C7" s="806"/>
      <c r="D7" s="807">
        <v>57667016</v>
      </c>
    </row>
    <row r="8" spans="1:4" ht="15.75" customHeight="1" thickBot="1">
      <c r="A8" s="808" t="s">
        <v>1915</v>
      </c>
      <c r="B8" s="809" t="s">
        <v>135</v>
      </c>
      <c r="C8" s="810"/>
      <c r="D8" s="811"/>
    </row>
    <row r="9" spans="1:4" ht="15.75" customHeight="1" thickBot="1">
      <c r="A9" s="812" t="s">
        <v>1916</v>
      </c>
      <c r="B9" s="813" t="s">
        <v>41</v>
      </c>
      <c r="C9" s="814">
        <f>+C10+C11+C12+C13</f>
        <v>26</v>
      </c>
      <c r="D9" s="814">
        <f>+D10+D11+D12+D13</f>
        <v>758433293</v>
      </c>
    </row>
    <row r="10" spans="1:4" ht="15.75" customHeight="1">
      <c r="A10" s="815" t="s">
        <v>1917</v>
      </c>
      <c r="B10" s="802" t="s">
        <v>63</v>
      </c>
      <c r="C10" s="803">
        <v>26</v>
      </c>
      <c r="D10" s="804">
        <v>758433293</v>
      </c>
    </row>
    <row r="11" spans="1:4" ht="15.75" customHeight="1">
      <c r="A11" s="801" t="s">
        <v>1918</v>
      </c>
      <c r="B11" s="805" t="s">
        <v>142</v>
      </c>
      <c r="C11" s="806"/>
      <c r="D11" s="807"/>
    </row>
    <row r="12" spans="1:4" ht="15.75" customHeight="1">
      <c r="A12" s="801" t="s">
        <v>1919</v>
      </c>
      <c r="B12" s="805" t="s">
        <v>81</v>
      </c>
      <c r="C12" s="806"/>
      <c r="D12" s="807"/>
    </row>
    <row r="13" spans="1:4" ht="15.75" customHeight="1" thickBot="1">
      <c r="A13" s="808" t="s">
        <v>1920</v>
      </c>
      <c r="B13" s="809" t="s">
        <v>83</v>
      </c>
      <c r="C13" s="810"/>
      <c r="D13" s="811"/>
    </row>
    <row r="14" spans="1:4" ht="15.75" customHeight="1" thickBot="1">
      <c r="A14" s="812" t="s">
        <v>1921</v>
      </c>
      <c r="B14" s="813" t="s">
        <v>147</v>
      </c>
      <c r="C14" s="816"/>
      <c r="D14" s="814">
        <f>+D15+D16+D17</f>
        <v>0</v>
      </c>
    </row>
    <row r="15" spans="1:4" ht="15.75" customHeight="1">
      <c r="A15" s="815" t="s">
        <v>1922</v>
      </c>
      <c r="B15" s="802" t="s">
        <v>164</v>
      </c>
      <c r="C15" s="803"/>
      <c r="D15" s="804"/>
    </row>
    <row r="16" spans="1:4" ht="15.75" customHeight="1">
      <c r="A16" s="801" t="s">
        <v>1923</v>
      </c>
      <c r="B16" s="805" t="s">
        <v>165</v>
      </c>
      <c r="C16" s="806"/>
      <c r="D16" s="807"/>
    </row>
    <row r="17" spans="1:4" ht="15.75" customHeight="1" thickBot="1">
      <c r="A17" s="808" t="s">
        <v>1924</v>
      </c>
      <c r="B17" s="809" t="s">
        <v>166</v>
      </c>
      <c r="C17" s="810"/>
      <c r="D17" s="811"/>
    </row>
    <row r="18" spans="1:4" ht="15.75" customHeight="1" thickBot="1">
      <c r="A18" s="812" t="s">
        <v>1925</v>
      </c>
      <c r="B18" s="813" t="s">
        <v>169</v>
      </c>
      <c r="C18" s="816"/>
      <c r="D18" s="814">
        <f>+D19+D20+D21</f>
        <v>0</v>
      </c>
    </row>
    <row r="19" spans="1:4" ht="15.75" customHeight="1">
      <c r="A19" s="815" t="s">
        <v>1926</v>
      </c>
      <c r="B19" s="802" t="s">
        <v>172</v>
      </c>
      <c r="C19" s="803"/>
      <c r="D19" s="804"/>
    </row>
    <row r="20" spans="1:4" ht="15.75" customHeight="1">
      <c r="A20" s="801" t="s">
        <v>1927</v>
      </c>
      <c r="B20" s="805" t="s">
        <v>175</v>
      </c>
      <c r="C20" s="806"/>
      <c r="D20" s="807"/>
    </row>
    <row r="21" spans="1:4" ht="15.75" customHeight="1">
      <c r="A21" s="801" t="s">
        <v>1928</v>
      </c>
      <c r="B21" s="805" t="s">
        <v>178</v>
      </c>
      <c r="C21" s="806"/>
      <c r="D21" s="807"/>
    </row>
    <row r="22" spans="1:4" ht="15.75" customHeight="1">
      <c r="A22" s="801" t="s">
        <v>1929</v>
      </c>
      <c r="B22" s="805" t="s">
        <v>181</v>
      </c>
      <c r="C22" s="806"/>
      <c r="D22" s="807"/>
    </row>
    <row r="23" spans="1:4" ht="15.75" customHeight="1">
      <c r="A23" s="801"/>
      <c r="B23" s="805" t="s">
        <v>184</v>
      </c>
      <c r="C23" s="806"/>
      <c r="D23" s="807"/>
    </row>
    <row r="24" spans="1:4" ht="15.75" customHeight="1">
      <c r="A24" s="801"/>
      <c r="B24" s="805" t="s">
        <v>187</v>
      </c>
      <c r="C24" s="806"/>
      <c r="D24" s="807"/>
    </row>
    <row r="25" spans="1:4" ht="15.75" customHeight="1">
      <c r="A25" s="801"/>
      <c r="B25" s="805" t="s">
        <v>190</v>
      </c>
      <c r="C25" s="806"/>
      <c r="D25" s="807"/>
    </row>
    <row r="26" spans="1:4" ht="15.75" customHeight="1">
      <c r="A26" s="801"/>
      <c r="B26" s="805" t="s">
        <v>192</v>
      </c>
      <c r="C26" s="806"/>
      <c r="D26" s="807"/>
    </row>
    <row r="27" spans="1:4" ht="15.75" customHeight="1">
      <c r="A27" s="801"/>
      <c r="B27" s="805" t="s">
        <v>195</v>
      </c>
      <c r="C27" s="806"/>
      <c r="D27" s="807"/>
    </row>
    <row r="28" spans="1:4" ht="15.75" customHeight="1">
      <c r="A28" s="801"/>
      <c r="B28" s="805" t="s">
        <v>198</v>
      </c>
      <c r="C28" s="806"/>
      <c r="D28" s="807"/>
    </row>
    <row r="29" spans="1:4" ht="15.75" customHeight="1">
      <c r="A29" s="801"/>
      <c r="B29" s="805" t="s">
        <v>201</v>
      </c>
      <c r="C29" s="806"/>
      <c r="D29" s="807"/>
    </row>
    <row r="30" spans="1:4" ht="15.75" customHeight="1">
      <c r="A30" s="801"/>
      <c r="B30" s="805" t="s">
        <v>230</v>
      </c>
      <c r="C30" s="806"/>
      <c r="D30" s="807"/>
    </row>
    <row r="31" spans="1:4" ht="15.75" customHeight="1">
      <c r="A31" s="801"/>
      <c r="B31" s="805" t="s">
        <v>233</v>
      </c>
      <c r="C31" s="806"/>
      <c r="D31" s="807"/>
    </row>
    <row r="32" spans="1:4" ht="15.75" customHeight="1">
      <c r="A32" s="801"/>
      <c r="B32" s="805" t="s">
        <v>234</v>
      </c>
      <c r="C32" s="806"/>
      <c r="D32" s="807"/>
    </row>
    <row r="33" spans="1:6" ht="15.75" customHeight="1">
      <c r="A33" s="801"/>
      <c r="B33" s="805" t="s">
        <v>235</v>
      </c>
      <c r="C33" s="806"/>
      <c r="D33" s="807"/>
    </row>
    <row r="34" spans="1:6" ht="15.75" customHeight="1">
      <c r="A34" s="801"/>
      <c r="B34" s="805" t="s">
        <v>1724</v>
      </c>
      <c r="C34" s="806"/>
      <c r="D34" s="807"/>
    </row>
    <row r="35" spans="1:6" ht="15.75" customHeight="1">
      <c r="A35" s="801"/>
      <c r="B35" s="805" t="s">
        <v>1726</v>
      </c>
      <c r="C35" s="806"/>
      <c r="D35" s="807"/>
    </row>
    <row r="36" spans="1:6" ht="15.75" customHeight="1">
      <c r="A36" s="801"/>
      <c r="B36" s="805" t="s">
        <v>1830</v>
      </c>
      <c r="C36" s="806"/>
      <c r="D36" s="807"/>
    </row>
    <row r="37" spans="1:6" ht="15.75" customHeight="1" thickBot="1">
      <c r="A37" s="808"/>
      <c r="B37" s="809" t="s">
        <v>1832</v>
      </c>
      <c r="C37" s="810"/>
      <c r="D37" s="811"/>
    </row>
    <row r="38" spans="1:6" ht="15.75" customHeight="1" thickBot="1">
      <c r="A38" s="1051" t="s">
        <v>1930</v>
      </c>
      <c r="B38" s="1052"/>
      <c r="C38" s="817"/>
      <c r="D38" s="814">
        <f>+D5+D6+D7+D8+D9+D14+D18+D22+D23+D24+D25+D26+D27+D28+D29+D30+D31+D32+D33+D34+D35+D36+D37</f>
        <v>1277455833</v>
      </c>
      <c r="F38" s="818"/>
    </row>
    <row r="39" spans="1:6">
      <c r="A39" s="819" t="s">
        <v>1931</v>
      </c>
    </row>
    <row r="40" spans="1:6">
      <c r="A40" s="774"/>
      <c r="C40" s="1053"/>
      <c r="D40" s="1053"/>
    </row>
    <row r="41" spans="1:6">
      <c r="A41" s="774"/>
      <c r="C41" s="820"/>
      <c r="D41" s="820"/>
    </row>
    <row r="42" spans="1:6">
      <c r="C42" s="1053"/>
      <c r="D42" s="1053"/>
    </row>
  </sheetData>
  <mergeCells count="4">
    <mergeCell ref="A1:D1"/>
    <mergeCell ref="A38:B38"/>
    <mergeCell ref="C40:D40"/>
    <mergeCell ref="C42:D42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>
    <oddHeader>&amp;R&amp;"Times New Roman,Félkövér dőlt"4.3. tájékoztató tábla a ……/2017. (……) önkormányzati határozathoz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K68"/>
  <sheetViews>
    <sheetView view="pageBreakPreview" topLeftCell="C4" zoomScale="130" zoomScaleNormal="115" zoomScaleSheetLayoutView="130" workbookViewId="0">
      <selection activeCell="D2" sqref="D1:H1048576"/>
    </sheetView>
  </sheetViews>
  <sheetFormatPr defaultColWidth="9.1796875" defaultRowHeight="13"/>
  <cols>
    <col min="1" max="1" width="5.81640625" style="9" customWidth="1"/>
    <col min="2" max="2" width="47.26953125" style="59" customWidth="1"/>
    <col min="3" max="3" width="13.54296875" style="9" bestFit="1" customWidth="1"/>
    <col min="4" max="4" width="13.54296875" style="9" customWidth="1"/>
    <col min="5" max="5" width="13.54296875" style="9" bestFit="1" customWidth="1"/>
    <col min="6" max="6" width="13.54296875" style="9" hidden="1" customWidth="1"/>
    <col min="7" max="7" width="47.26953125" style="9" customWidth="1"/>
    <col min="8" max="8" width="13.54296875" style="9" bestFit="1" customWidth="1"/>
    <col min="9" max="9" width="13.54296875" style="9" customWidth="1"/>
    <col min="10" max="10" width="13.54296875" style="9" bestFit="1" customWidth="1"/>
    <col min="11" max="11" width="13.54296875" style="9" hidden="1" customWidth="1"/>
    <col min="12" max="16384" width="9.1796875" style="9"/>
  </cols>
  <sheetData>
    <row r="1" spans="1:11" ht="39.75" customHeight="1">
      <c r="B1" s="57" t="s">
        <v>152</v>
      </c>
      <c r="C1" s="58"/>
      <c r="D1" s="58"/>
      <c r="E1" s="58"/>
      <c r="F1" s="58"/>
      <c r="G1" s="58"/>
      <c r="H1" s="58"/>
      <c r="I1" s="58"/>
      <c r="J1" s="58"/>
      <c r="K1" s="58"/>
    </row>
    <row r="2" spans="1:11" ht="14" thickBot="1">
      <c r="H2" s="60"/>
      <c r="I2" s="60"/>
      <c r="J2" s="60"/>
      <c r="K2" s="328" t="s">
        <v>679</v>
      </c>
    </row>
    <row r="3" spans="1:11" ht="18" customHeight="1" thickBot="1">
      <c r="A3" s="1007" t="s">
        <v>2</v>
      </c>
      <c r="B3" s="61" t="s">
        <v>153</v>
      </c>
      <c r="C3" s="62"/>
      <c r="D3" s="279"/>
      <c r="E3" s="279"/>
      <c r="F3" s="279"/>
      <c r="G3" s="61" t="s">
        <v>154</v>
      </c>
      <c r="H3" s="63"/>
      <c r="I3" s="63"/>
      <c r="J3" s="63"/>
      <c r="K3" s="63"/>
    </row>
    <row r="4" spans="1:11" s="66" customFormat="1" ht="35.25" customHeight="1" thickBot="1">
      <c r="A4" s="1008"/>
      <c r="B4" s="64" t="s">
        <v>155</v>
      </c>
      <c r="C4" s="15" t="s">
        <v>1462</v>
      </c>
      <c r="D4" s="15"/>
      <c r="E4" s="15" t="s">
        <v>708</v>
      </c>
      <c r="F4" s="15" t="s">
        <v>709</v>
      </c>
      <c r="G4" s="64" t="s">
        <v>155</v>
      </c>
      <c r="H4" s="15" t="s">
        <v>1462</v>
      </c>
      <c r="I4" s="15"/>
      <c r="J4" s="15" t="s">
        <v>708</v>
      </c>
      <c r="K4" s="15" t="s">
        <v>709</v>
      </c>
    </row>
    <row r="5" spans="1:11" s="71" customFormat="1" ht="12" customHeight="1" thickBot="1">
      <c r="A5" s="67">
        <v>1</v>
      </c>
      <c r="B5" s="68">
        <v>2</v>
      </c>
      <c r="C5" s="69" t="s">
        <v>27</v>
      </c>
      <c r="D5" s="69"/>
      <c r="E5" s="69" t="s">
        <v>135</v>
      </c>
      <c r="F5" s="69" t="s">
        <v>41</v>
      </c>
      <c r="G5" s="68" t="s">
        <v>135</v>
      </c>
      <c r="H5" s="70" t="s">
        <v>41</v>
      </c>
      <c r="I5" s="70"/>
      <c r="J5" s="70"/>
      <c r="K5" s="70" t="s">
        <v>41</v>
      </c>
    </row>
    <row r="6" spans="1:11" ht="13" customHeight="1">
      <c r="A6" s="72" t="s">
        <v>4</v>
      </c>
      <c r="B6" s="73" t="s">
        <v>156</v>
      </c>
      <c r="C6" s="74">
        <f>'1.1.PMINFO.'!D5</f>
        <v>849657067</v>
      </c>
      <c r="D6" s="74"/>
      <c r="E6" s="74">
        <f>'1.1.PMINFO.'!G5</f>
        <v>966784901</v>
      </c>
      <c r="F6" s="74">
        <f>'1.1.PMINFO.'!H5</f>
        <v>966784901</v>
      </c>
      <c r="G6" s="73" t="s">
        <v>157</v>
      </c>
      <c r="H6" s="75">
        <f>'1.1.PMINFO.'!D98</f>
        <v>697083000</v>
      </c>
      <c r="I6" s="75"/>
      <c r="J6" s="75">
        <f>'1.1.PMINFO.'!G98</f>
        <v>770344670</v>
      </c>
      <c r="K6" s="75">
        <f>'1.1.PMINFO.'!H98</f>
        <v>746786657</v>
      </c>
    </row>
    <row r="7" spans="1:11" ht="13" customHeight="1">
      <c r="A7" s="76" t="s">
        <v>15</v>
      </c>
      <c r="B7" s="77" t="s">
        <v>158</v>
      </c>
      <c r="C7" s="78">
        <f>'1.1.PMINFO.'!D12</f>
        <v>79276000</v>
      </c>
      <c r="D7" s="78"/>
      <c r="E7" s="78">
        <f>'1.1.PMINFO.'!G12</f>
        <v>194777115</v>
      </c>
      <c r="F7" s="78">
        <f>'1.1.PMINFO.'!H12</f>
        <v>172609285</v>
      </c>
      <c r="G7" s="77" t="s">
        <v>124</v>
      </c>
      <c r="H7" s="75">
        <f>'1.1.PMINFO.'!D99</f>
        <v>140350000</v>
      </c>
      <c r="I7" s="75"/>
      <c r="J7" s="75">
        <f>'1.1.PMINFO.'!G99</f>
        <v>147915372</v>
      </c>
      <c r="K7" s="75">
        <f>'1.1.PMINFO.'!H99</f>
        <v>140992019</v>
      </c>
    </row>
    <row r="8" spans="1:11" ht="13" customHeight="1">
      <c r="A8" s="76" t="s">
        <v>27</v>
      </c>
      <c r="B8" s="77" t="s">
        <v>160</v>
      </c>
      <c r="C8" s="78">
        <f>'1.1.PMINFO.'!D26</f>
        <v>688850000</v>
      </c>
      <c r="D8" s="78"/>
      <c r="E8" s="78">
        <f>'1.1.PMINFO.'!G26</f>
        <v>688850000</v>
      </c>
      <c r="F8" s="78">
        <f>'1.1.PMINFO.'!H26</f>
        <v>701718020</v>
      </c>
      <c r="G8" s="77" t="s">
        <v>159</v>
      </c>
      <c r="H8" s="75">
        <f>'1.1.PMINFO.'!D100</f>
        <v>651608077</v>
      </c>
      <c r="I8" s="75"/>
      <c r="J8" s="75">
        <f>'1.1.PMINFO.'!G100</f>
        <v>735805049</v>
      </c>
      <c r="K8" s="75">
        <f>'1.1.PMINFO.'!H100</f>
        <v>656609656</v>
      </c>
    </row>
    <row r="9" spans="1:11" ht="13" customHeight="1">
      <c r="A9" s="76" t="s">
        <v>135</v>
      </c>
      <c r="B9" s="77" t="s">
        <v>248</v>
      </c>
      <c r="C9" s="78">
        <f>'1.1.PMINFO.'!D34</f>
        <v>224650000</v>
      </c>
      <c r="D9" s="78"/>
      <c r="E9" s="78">
        <f>'1.1.PMINFO.'!G34</f>
        <v>235568802</v>
      </c>
      <c r="F9" s="78">
        <f>'1.1.PMINFO.'!H34</f>
        <v>264788335</v>
      </c>
      <c r="G9" s="77" t="s">
        <v>126</v>
      </c>
      <c r="H9" s="75">
        <f>'1.1.PMINFO.'!D101</f>
        <v>19412000</v>
      </c>
      <c r="I9" s="75"/>
      <c r="J9" s="75">
        <f>'1.1.PMINFO.'!G101</f>
        <v>16252900</v>
      </c>
      <c r="K9" s="75">
        <f>'1.1.PMINFO.'!H101</f>
        <v>12509370</v>
      </c>
    </row>
    <row r="10" spans="1:11" ht="13" customHeight="1">
      <c r="A10" s="76" t="s">
        <v>41</v>
      </c>
      <c r="B10" s="79" t="s">
        <v>161</v>
      </c>
      <c r="C10" s="78">
        <f>'1.1.PMINFO.'!D52</f>
        <v>0</v>
      </c>
      <c r="D10" s="78"/>
      <c r="E10" s="78">
        <f>'1.1.PMINFO.'!G52</f>
        <v>3100000</v>
      </c>
      <c r="F10" s="78">
        <f>'1.1.PMINFO.'!H52</f>
        <v>4032799</v>
      </c>
      <c r="G10" s="77" t="s">
        <v>128</v>
      </c>
      <c r="H10" s="75">
        <f>'1.1.PMINFO.'!D102</f>
        <v>372037076</v>
      </c>
      <c r="I10" s="75"/>
      <c r="J10" s="75">
        <f>'1.1.PMINFO.'!G102</f>
        <v>436737665</v>
      </c>
      <c r="K10" s="75">
        <f>'1.1.PMINFO.'!H102</f>
        <v>408647079</v>
      </c>
    </row>
    <row r="11" spans="1:11" ht="13" customHeight="1">
      <c r="A11" s="76" t="s">
        <v>63</v>
      </c>
      <c r="B11" s="77" t="s">
        <v>162</v>
      </c>
      <c r="C11" s="80"/>
      <c r="D11" s="80"/>
      <c r="E11" s="80"/>
      <c r="F11" s="80"/>
      <c r="G11" s="77" t="s">
        <v>163</v>
      </c>
      <c r="H11" s="3">
        <f>'1.1.PMINFO.'!D104+'1.1.PMINFO.'!D105</f>
        <v>116447928</v>
      </c>
      <c r="I11" s="3"/>
      <c r="J11" s="3">
        <f>'1.1.PMINFO.'!G104+'1.1.PMINFO.'!G105</f>
        <v>420884528</v>
      </c>
      <c r="K11" s="3">
        <f>'1.1.PMINFO.'!H104+'1.1.PMINFO.'!H105</f>
        <v>0</v>
      </c>
    </row>
    <row r="12" spans="1:11" ht="13" customHeight="1">
      <c r="A12" s="76" t="s">
        <v>142</v>
      </c>
      <c r="B12" s="77"/>
      <c r="C12" s="80"/>
      <c r="D12" s="80"/>
      <c r="E12" s="80"/>
      <c r="F12" s="80"/>
      <c r="G12" s="81"/>
      <c r="H12" s="3"/>
      <c r="I12" s="3"/>
      <c r="J12" s="3"/>
      <c r="K12" s="3"/>
    </row>
    <row r="13" spans="1:11" ht="13" customHeight="1">
      <c r="A13" s="76" t="s">
        <v>81</v>
      </c>
      <c r="B13" s="81"/>
      <c r="C13" s="78"/>
      <c r="D13" s="78"/>
      <c r="E13" s="78"/>
      <c r="F13" s="78"/>
      <c r="G13" s="81"/>
      <c r="H13" s="3"/>
      <c r="I13" s="3"/>
      <c r="J13" s="3"/>
      <c r="K13" s="3"/>
    </row>
    <row r="14" spans="1:11" ht="13" customHeight="1">
      <c r="A14" s="76" t="s">
        <v>83</v>
      </c>
      <c r="B14" s="82"/>
      <c r="C14" s="80"/>
      <c r="D14" s="80"/>
      <c r="E14" s="80"/>
      <c r="F14" s="80"/>
      <c r="G14" s="81"/>
      <c r="H14" s="3"/>
      <c r="I14" s="3"/>
      <c r="J14" s="3"/>
      <c r="K14" s="3"/>
    </row>
    <row r="15" spans="1:11" ht="13" customHeight="1">
      <c r="A15" s="76" t="s">
        <v>147</v>
      </c>
      <c r="B15" s="81"/>
      <c r="C15" s="78"/>
      <c r="D15" s="78"/>
      <c r="E15" s="78"/>
      <c r="F15" s="78"/>
      <c r="G15" s="81"/>
      <c r="H15" s="3"/>
      <c r="I15" s="3"/>
      <c r="J15" s="3"/>
      <c r="K15" s="3"/>
    </row>
    <row r="16" spans="1:11" ht="13" customHeight="1">
      <c r="A16" s="76" t="s">
        <v>164</v>
      </c>
      <c r="B16" s="81"/>
      <c r="C16" s="78"/>
      <c r="D16" s="78"/>
      <c r="E16" s="78"/>
      <c r="F16" s="78"/>
      <c r="G16" s="81"/>
      <c r="H16" s="3"/>
      <c r="I16" s="3"/>
      <c r="J16" s="3"/>
      <c r="K16" s="3"/>
    </row>
    <row r="17" spans="1:11" ht="13" customHeight="1" thickBot="1">
      <c r="A17" s="76" t="s">
        <v>165</v>
      </c>
      <c r="B17" s="83"/>
      <c r="C17" s="84"/>
      <c r="D17" s="84"/>
      <c r="E17" s="84"/>
      <c r="F17" s="84"/>
      <c r="G17" s="81"/>
      <c r="H17" s="85"/>
      <c r="I17" s="85"/>
      <c r="J17" s="85"/>
      <c r="K17" s="85"/>
    </row>
    <row r="18" spans="1:11" ht="16" customHeight="1" thickBot="1">
      <c r="A18" s="86" t="s">
        <v>166</v>
      </c>
      <c r="B18" s="87" t="s">
        <v>167</v>
      </c>
      <c r="C18" s="88">
        <f>SUM(C6:C7,C8:C10,C13:C17)</f>
        <v>1842433067</v>
      </c>
      <c r="D18" s="88"/>
      <c r="E18" s="88">
        <f t="shared" ref="E18:F18" si="0">SUM(E6:E7,E8:E10,E13:E17)</f>
        <v>2089080818</v>
      </c>
      <c r="F18" s="88">
        <f t="shared" si="0"/>
        <v>2109933340</v>
      </c>
      <c r="G18" s="87" t="s">
        <v>168</v>
      </c>
      <c r="H18" s="1">
        <f>SUM(H6:H17)</f>
        <v>1996938081</v>
      </c>
      <c r="I18" s="1"/>
      <c r="J18" s="1">
        <f t="shared" ref="J18:K18" si="1">SUM(J6:J17)</f>
        <v>2527940184</v>
      </c>
      <c r="K18" s="1">
        <f t="shared" si="1"/>
        <v>1965544781</v>
      </c>
    </row>
    <row r="19" spans="1:11" ht="13" customHeight="1">
      <c r="A19" s="89" t="s">
        <v>169</v>
      </c>
      <c r="B19" s="90" t="s">
        <v>170</v>
      </c>
      <c r="C19" s="91">
        <f>+C20+C21+C22+C23</f>
        <v>104663820</v>
      </c>
      <c r="D19" s="91"/>
      <c r="E19" s="91">
        <f t="shared" ref="E19:F19" si="2">+E20+E21+E22+E23</f>
        <v>104663820</v>
      </c>
      <c r="F19" s="91">
        <f t="shared" si="2"/>
        <v>104663820</v>
      </c>
      <c r="G19" s="92" t="s">
        <v>171</v>
      </c>
      <c r="H19" s="7"/>
      <c r="I19" s="7"/>
      <c r="J19" s="7"/>
      <c r="K19" s="7"/>
    </row>
    <row r="20" spans="1:11" ht="13" customHeight="1">
      <c r="A20" s="93" t="s">
        <v>172</v>
      </c>
      <c r="B20" s="92" t="s">
        <v>173</v>
      </c>
      <c r="C20" s="467">
        <v>104663820</v>
      </c>
      <c r="D20" s="467"/>
      <c r="E20" s="467">
        <v>104663820</v>
      </c>
      <c r="F20" s="467">
        <v>104663820</v>
      </c>
      <c r="G20" s="92" t="s">
        <v>174</v>
      </c>
      <c r="H20" s="8"/>
      <c r="I20" s="8"/>
      <c r="J20" s="8"/>
      <c r="K20" s="8"/>
    </row>
    <row r="21" spans="1:11" ht="13" customHeight="1">
      <c r="A21" s="93" t="s">
        <v>175</v>
      </c>
      <c r="B21" s="92" t="s">
        <v>176</v>
      </c>
      <c r="C21" s="94"/>
      <c r="D21" s="94"/>
      <c r="E21" s="94"/>
      <c r="F21" s="94"/>
      <c r="G21" s="92" t="s">
        <v>177</v>
      </c>
      <c r="H21" s="8"/>
      <c r="I21" s="8"/>
      <c r="J21" s="8"/>
      <c r="K21" s="8"/>
    </row>
    <row r="22" spans="1:11" ht="13" customHeight="1">
      <c r="A22" s="93" t="s">
        <v>178</v>
      </c>
      <c r="B22" s="92" t="s">
        <v>179</v>
      </c>
      <c r="C22" s="94"/>
      <c r="D22" s="94"/>
      <c r="E22" s="94"/>
      <c r="F22" s="94"/>
      <c r="G22" s="92" t="s">
        <v>180</v>
      </c>
      <c r="H22" s="8"/>
      <c r="I22" s="8"/>
      <c r="J22" s="8"/>
      <c r="K22" s="8"/>
    </row>
    <row r="23" spans="1:11" ht="13" customHeight="1">
      <c r="A23" s="93" t="s">
        <v>181</v>
      </c>
      <c r="B23" s="92" t="s">
        <v>182</v>
      </c>
      <c r="C23" s="94"/>
      <c r="D23" s="94"/>
      <c r="E23" s="94"/>
      <c r="F23" s="94"/>
      <c r="G23" s="90" t="s">
        <v>183</v>
      </c>
      <c r="H23" s="8"/>
      <c r="I23" s="8"/>
      <c r="J23" s="8"/>
      <c r="K23" s="8"/>
    </row>
    <row r="24" spans="1:11" ht="13" customHeight="1">
      <c r="A24" s="93" t="s">
        <v>184</v>
      </c>
      <c r="B24" s="92" t="s">
        <v>185</v>
      </c>
      <c r="C24" s="95">
        <f>+C25+C26</f>
        <v>0</v>
      </c>
      <c r="D24" s="95"/>
      <c r="E24" s="95">
        <f t="shared" ref="E24:F24" si="3">+E25+E26</f>
        <v>0</v>
      </c>
      <c r="F24" s="95">
        <f t="shared" si="3"/>
        <v>0</v>
      </c>
      <c r="G24" s="92" t="s">
        <v>186</v>
      </c>
      <c r="H24" s="8"/>
      <c r="I24" s="8"/>
      <c r="J24" s="8"/>
      <c r="K24" s="8"/>
    </row>
    <row r="25" spans="1:11" ht="13" customHeight="1">
      <c r="A25" s="89" t="s">
        <v>187</v>
      </c>
      <c r="B25" s="90" t="s">
        <v>188</v>
      </c>
      <c r="C25" s="96"/>
      <c r="D25" s="96"/>
      <c r="E25" s="96"/>
      <c r="F25" s="96"/>
      <c r="G25" s="73" t="s">
        <v>189</v>
      </c>
      <c r="H25" s="7"/>
      <c r="I25" s="7"/>
      <c r="J25" s="7"/>
      <c r="K25" s="7"/>
    </row>
    <row r="26" spans="1:11" ht="13" customHeight="1" thickBot="1">
      <c r="A26" s="93" t="s">
        <v>190</v>
      </c>
      <c r="B26" s="92" t="s">
        <v>191</v>
      </c>
      <c r="C26" s="94"/>
      <c r="D26" s="94"/>
      <c r="E26" s="94"/>
      <c r="F26" s="94"/>
      <c r="G26" s="4" t="s">
        <v>145</v>
      </c>
      <c r="H26" s="8">
        <f>'1.1.PMINFO.'!D127</f>
        <v>29967403</v>
      </c>
      <c r="I26" s="8"/>
      <c r="J26" s="8">
        <f>'1.1.PMINFO.'!G127</f>
        <v>30435054</v>
      </c>
      <c r="K26" s="8">
        <f>'1.1.PMINFO.'!H127</f>
        <v>30435054</v>
      </c>
    </row>
    <row r="27" spans="1:11" ht="16" customHeight="1" thickBot="1">
      <c r="A27" s="86" t="s">
        <v>192</v>
      </c>
      <c r="B27" s="87" t="s">
        <v>193</v>
      </c>
      <c r="C27" s="88">
        <f>+C19+C24</f>
        <v>104663820</v>
      </c>
      <c r="D27" s="88"/>
      <c r="E27" s="88">
        <f t="shared" ref="E27:F27" si="4">+E19+E24</f>
        <v>104663820</v>
      </c>
      <c r="F27" s="88">
        <f t="shared" si="4"/>
        <v>104663820</v>
      </c>
      <c r="G27" s="87" t="s">
        <v>194</v>
      </c>
      <c r="H27" s="1">
        <f>SUM(H19:H26)</f>
        <v>29967403</v>
      </c>
      <c r="I27" s="1"/>
      <c r="J27" s="1">
        <f t="shared" ref="J27:K27" si="5">SUM(J19:J26)</f>
        <v>30435054</v>
      </c>
      <c r="K27" s="1">
        <f t="shared" si="5"/>
        <v>30435054</v>
      </c>
    </row>
    <row r="28" spans="1:11" ht="13.5" thickBot="1">
      <c r="A28" s="86" t="s">
        <v>195</v>
      </c>
      <c r="B28" s="97" t="s">
        <v>196</v>
      </c>
      <c r="C28" s="98">
        <f>+C18+C27</f>
        <v>1947096887</v>
      </c>
      <c r="D28" s="98"/>
      <c r="E28" s="98">
        <f t="shared" ref="E28:F28" si="6">+E18+E27</f>
        <v>2193744638</v>
      </c>
      <c r="F28" s="98">
        <f t="shared" si="6"/>
        <v>2214597160</v>
      </c>
      <c r="G28" s="97" t="s">
        <v>197</v>
      </c>
      <c r="H28" s="98">
        <f>+H18+H27</f>
        <v>2026905484</v>
      </c>
      <c r="I28" s="98"/>
      <c r="J28" s="98">
        <f t="shared" ref="J28:K28" si="7">+J18+J27</f>
        <v>2558375238</v>
      </c>
      <c r="K28" s="98">
        <f t="shared" si="7"/>
        <v>1995979835</v>
      </c>
    </row>
    <row r="29" spans="1:11" ht="13.5" thickBot="1">
      <c r="A29" s="86" t="s">
        <v>198</v>
      </c>
      <c r="B29" s="97" t="s">
        <v>199</v>
      </c>
      <c r="C29" s="98">
        <f>IF(C18-H18&lt;0,H18-C18,"-")</f>
        <v>154505014</v>
      </c>
      <c r="D29" s="98"/>
      <c r="E29" s="98">
        <f>IF(E18-J18&lt;0,J18-E18,"-")</f>
        <v>438859366</v>
      </c>
      <c r="F29" s="98" t="str">
        <f>IF(F18-K18&lt;0,K18-F18,"-")</f>
        <v>-</v>
      </c>
      <c r="G29" s="97" t="s">
        <v>200</v>
      </c>
      <c r="H29" s="98" t="str">
        <f>IF(C18-H18&gt;0,C18-H18,"-")</f>
        <v>-</v>
      </c>
      <c r="I29" s="98"/>
      <c r="J29" s="98" t="str">
        <f>IF(E18-J18&gt;0,E18-J18,"-")</f>
        <v>-</v>
      </c>
      <c r="K29" s="98">
        <f>IF(F18-K18&gt;0,F18-K18,"-")</f>
        <v>144388559</v>
      </c>
    </row>
    <row r="30" spans="1:11" ht="13.5" thickBot="1">
      <c r="A30" s="86" t="s">
        <v>201</v>
      </c>
      <c r="B30" s="97" t="s">
        <v>202</v>
      </c>
      <c r="C30" s="98">
        <f>IF(C18+C19-H28&lt;0,H28-(C18+C19),"-")</f>
        <v>79808597</v>
      </c>
      <c r="D30" s="98"/>
      <c r="E30" s="98">
        <f>IF(E18+E19-J28&lt;0,J28-(E18+E19),"-")</f>
        <v>364630600</v>
      </c>
      <c r="F30" s="98" t="str">
        <f>IF(F18+F19-K28&lt;0,K28-(F18+F19),"-")</f>
        <v>-</v>
      </c>
      <c r="G30" s="97" t="s">
        <v>203</v>
      </c>
      <c r="H30" s="98" t="str">
        <f>IF(C18+C19-H28&gt;0,C18+C19-H28,"-")</f>
        <v>-</v>
      </c>
      <c r="I30" s="98"/>
      <c r="J30" s="98" t="str">
        <f>IF(E18+E19-J28&gt;0,E18+E19-J28,"-")</f>
        <v>-</v>
      </c>
      <c r="K30" s="98">
        <f>IF(F18+F19-K28&gt;0,F18+F19-K28,"-")</f>
        <v>218617325</v>
      </c>
    </row>
    <row r="31" spans="1:11" ht="17.5">
      <c r="B31" s="281"/>
      <c r="C31" s="281"/>
      <c r="D31" s="281"/>
      <c r="E31" s="281"/>
      <c r="F31" s="281"/>
      <c r="G31" s="281"/>
    </row>
    <row r="32" spans="1:11" ht="31.5" customHeight="1">
      <c r="B32" s="1011" t="s">
        <v>204</v>
      </c>
      <c r="C32" s="1011"/>
      <c r="D32" s="1011"/>
      <c r="E32" s="1011"/>
      <c r="F32" s="1011"/>
      <c r="G32" s="1011"/>
      <c r="H32" s="1011"/>
      <c r="I32" s="611"/>
      <c r="J32" s="292"/>
      <c r="K32" s="58"/>
    </row>
    <row r="33" spans="1:11" ht="14" thickBot="1">
      <c r="H33" s="60"/>
      <c r="I33" s="60"/>
      <c r="J33" s="60"/>
      <c r="K33" s="60" t="s">
        <v>679</v>
      </c>
    </row>
    <row r="34" spans="1:11" ht="13.5" thickBot="1">
      <c r="A34" s="1009" t="s">
        <v>2</v>
      </c>
      <c r="B34" s="61" t="s">
        <v>153</v>
      </c>
      <c r="C34" s="62"/>
      <c r="D34" s="279"/>
      <c r="E34" s="279"/>
      <c r="F34" s="279"/>
      <c r="G34" s="61" t="s">
        <v>154</v>
      </c>
      <c r="H34" s="63"/>
      <c r="I34" s="63"/>
      <c r="J34" s="63"/>
      <c r="K34" s="63"/>
    </row>
    <row r="35" spans="1:11" s="66" customFormat="1" ht="23.5" thickBot="1">
      <c r="A35" s="1010"/>
      <c r="B35" s="64" t="s">
        <v>155</v>
      </c>
      <c r="C35" s="15" t="s">
        <v>1462</v>
      </c>
      <c r="D35" s="326"/>
      <c r="E35" s="326" t="s">
        <v>708</v>
      </c>
      <c r="F35" s="330" t="s">
        <v>709</v>
      </c>
      <c r="G35" s="64" t="s">
        <v>155</v>
      </c>
      <c r="H35" s="15" t="s">
        <v>1462</v>
      </c>
      <c r="I35" s="327"/>
      <c r="J35" s="327" t="s">
        <v>708</v>
      </c>
      <c r="K35" s="65" t="s">
        <v>709</v>
      </c>
    </row>
    <row r="36" spans="1:11" s="66" customFormat="1" ht="13.5" thickBot="1">
      <c r="A36" s="67">
        <v>1</v>
      </c>
      <c r="B36" s="68">
        <v>2</v>
      </c>
      <c r="C36" s="69">
        <v>3</v>
      </c>
      <c r="D36" s="280"/>
      <c r="E36" s="280"/>
      <c r="F36" s="280"/>
      <c r="G36" s="68">
        <v>4</v>
      </c>
      <c r="H36" s="70">
        <v>5</v>
      </c>
      <c r="I36" s="70"/>
      <c r="J36" s="70"/>
      <c r="K36" s="70">
        <v>5</v>
      </c>
    </row>
    <row r="37" spans="1:11" ht="13" customHeight="1">
      <c r="A37" s="72" t="s">
        <v>4</v>
      </c>
      <c r="B37" s="73" t="s">
        <v>205</v>
      </c>
      <c r="C37" s="74">
        <f>'1.1.PMINFO.'!D19</f>
        <v>1235449693</v>
      </c>
      <c r="D37" s="74"/>
      <c r="E37" s="74">
        <f>'1.1.PMINFO.'!G19</f>
        <v>3206485693</v>
      </c>
      <c r="F37" s="74">
        <f>'1.1.PMINFO.'!H19</f>
        <v>1410051439</v>
      </c>
      <c r="G37" s="73" t="s">
        <v>129</v>
      </c>
      <c r="H37" s="75">
        <f>'1.1.PMINFO.'!D108</f>
        <v>2311807088</v>
      </c>
      <c r="I37" s="75"/>
      <c r="J37" s="75">
        <f>'1.1.PMINFO.'!G108</f>
        <v>2428832134</v>
      </c>
      <c r="K37" s="75">
        <f>'1.1.PMINFO.'!H108</f>
        <v>1205640129</v>
      </c>
    </row>
    <row r="38" spans="1:11">
      <c r="A38" s="76" t="s">
        <v>15</v>
      </c>
      <c r="B38" s="77" t="s">
        <v>206</v>
      </c>
      <c r="C38" s="78"/>
      <c r="D38" s="78"/>
      <c r="E38" s="78"/>
      <c r="F38" s="78"/>
      <c r="G38" s="77" t="s">
        <v>207</v>
      </c>
      <c r="H38" s="75">
        <f>'1.1.PMINFO.'!D109</f>
        <v>0</v>
      </c>
      <c r="I38" s="75"/>
      <c r="J38" s="75">
        <f>'1.1.PMINFO.'!G109</f>
        <v>2063526088</v>
      </c>
      <c r="K38" s="75">
        <f>'1.1.PMINFO.'!H109</f>
        <v>0</v>
      </c>
    </row>
    <row r="39" spans="1:11" ht="13" customHeight="1">
      <c r="A39" s="76" t="s">
        <v>27</v>
      </c>
      <c r="B39" s="77" t="s">
        <v>208</v>
      </c>
      <c r="C39" s="78">
        <f>'1.1.PMINFO.'!D46</f>
        <v>16000000</v>
      </c>
      <c r="D39" s="78"/>
      <c r="E39" s="78">
        <f>'1.1.PMINFO.'!G46</f>
        <v>63426000</v>
      </c>
      <c r="F39" s="78">
        <f>'1.1.PMINFO.'!H46</f>
        <v>64651659</v>
      </c>
      <c r="G39" s="77" t="s">
        <v>131</v>
      </c>
      <c r="H39" s="75">
        <f>'1.1.PMINFO.'!D110</f>
        <v>263654693</v>
      </c>
      <c r="I39" s="75"/>
      <c r="J39" s="75">
        <f>'1.1.PMINFO.'!G110</f>
        <v>1814932300</v>
      </c>
      <c r="K39" s="75">
        <f>'1.1.PMINFO.'!H110</f>
        <v>285726346</v>
      </c>
    </row>
    <row r="40" spans="1:11" ht="13" customHeight="1">
      <c r="A40" s="76" t="s">
        <v>135</v>
      </c>
      <c r="B40" s="77" t="s">
        <v>209</v>
      </c>
      <c r="C40" s="78">
        <f>'1.1.PMINFO.'!D59</f>
        <v>0</v>
      </c>
      <c r="D40" s="78"/>
      <c r="E40" s="78">
        <f>'1.1.PMINFO.'!G59</f>
        <v>0</v>
      </c>
      <c r="F40" s="78">
        <f>'1.1.PMINFO.'!H59</f>
        <v>477924</v>
      </c>
      <c r="G40" s="77" t="s">
        <v>210</v>
      </c>
      <c r="H40" s="75">
        <f>'1.1.PMINFO.'!D111</f>
        <v>0</v>
      </c>
      <c r="I40" s="75"/>
      <c r="J40" s="75">
        <f>'1.1.PMINFO.'!G111</f>
        <v>29974693</v>
      </c>
      <c r="K40" s="75">
        <f>'1.1.PMINFO.'!H111</f>
        <v>0</v>
      </c>
    </row>
    <row r="41" spans="1:11" ht="12.75" customHeight="1">
      <c r="A41" s="76" t="s">
        <v>41</v>
      </c>
      <c r="B41" s="77"/>
      <c r="C41" s="78"/>
      <c r="D41" s="78"/>
      <c r="E41" s="78"/>
      <c r="F41" s="78"/>
      <c r="G41" s="77" t="s">
        <v>133</v>
      </c>
      <c r="H41" s="75">
        <f>'1.1.PMINFO.'!D112</f>
        <v>600000</v>
      </c>
      <c r="I41" s="75"/>
      <c r="J41" s="75">
        <f>'1.1.PMINFO.'!G112</f>
        <v>71742280</v>
      </c>
      <c r="K41" s="75">
        <f>'1.1.PMINFO.'!H112</f>
        <v>71742280</v>
      </c>
    </row>
    <row r="42" spans="1:11" ht="13" customHeight="1">
      <c r="A42" s="76" t="s">
        <v>63</v>
      </c>
      <c r="B42" s="77"/>
      <c r="C42" s="80"/>
      <c r="D42" s="80"/>
      <c r="E42" s="80"/>
      <c r="F42" s="80"/>
      <c r="G42" s="81" t="s">
        <v>163</v>
      </c>
      <c r="H42" s="3">
        <f>'1.1.PMINFO.'!D106</f>
        <v>10000000</v>
      </c>
      <c r="I42" s="3"/>
      <c r="J42" s="3">
        <f>'1.1.PMINFO.'!G106</f>
        <v>4662715</v>
      </c>
      <c r="K42" s="3">
        <f>'1.1.PMINFO.'!H106</f>
        <v>0</v>
      </c>
    </row>
    <row r="43" spans="1:11" ht="13" customHeight="1">
      <c r="A43" s="76" t="s">
        <v>142</v>
      </c>
      <c r="B43" s="81"/>
      <c r="C43" s="78"/>
      <c r="D43" s="78"/>
      <c r="E43" s="78"/>
      <c r="F43" s="78"/>
      <c r="G43" s="81"/>
      <c r="H43" s="3"/>
      <c r="I43" s="3"/>
      <c r="J43" s="3"/>
      <c r="K43" s="3"/>
    </row>
    <row r="44" spans="1:11" ht="13" customHeight="1">
      <c r="A44" s="76" t="s">
        <v>81</v>
      </c>
      <c r="B44" s="81"/>
      <c r="C44" s="78"/>
      <c r="D44" s="78"/>
      <c r="E44" s="78"/>
      <c r="F44" s="78"/>
      <c r="G44" s="81"/>
      <c r="H44" s="3"/>
      <c r="I44" s="3"/>
      <c r="J44" s="3"/>
      <c r="K44" s="3"/>
    </row>
    <row r="45" spans="1:11" ht="13" customHeight="1">
      <c r="A45" s="76" t="s">
        <v>83</v>
      </c>
      <c r="B45" s="81"/>
      <c r="C45" s="80"/>
      <c r="D45" s="80"/>
      <c r="E45" s="80"/>
      <c r="F45" s="80"/>
      <c r="G45" s="81"/>
      <c r="H45" s="3"/>
      <c r="I45" s="3"/>
      <c r="J45" s="3"/>
      <c r="K45" s="3"/>
    </row>
    <row r="46" spans="1:11">
      <c r="A46" s="76" t="s">
        <v>147</v>
      </c>
      <c r="B46" s="81"/>
      <c r="C46" s="80"/>
      <c r="D46" s="80"/>
      <c r="E46" s="80"/>
      <c r="F46" s="80"/>
      <c r="G46" s="81"/>
      <c r="H46" s="3"/>
      <c r="I46" s="3"/>
      <c r="J46" s="3"/>
      <c r="K46" s="3"/>
    </row>
    <row r="47" spans="1:11" ht="13" customHeight="1" thickBot="1">
      <c r="A47" s="99" t="s">
        <v>164</v>
      </c>
      <c r="B47" s="100"/>
      <c r="C47" s="101"/>
      <c r="D47" s="101"/>
      <c r="E47" s="101"/>
      <c r="F47" s="101"/>
      <c r="G47" s="102" t="s">
        <v>163</v>
      </c>
      <c r="H47" s="103"/>
      <c r="I47" s="103"/>
      <c r="J47" s="103"/>
      <c r="K47" s="103"/>
    </row>
    <row r="48" spans="1:11" ht="16" customHeight="1" thickBot="1">
      <c r="A48" s="86" t="s">
        <v>165</v>
      </c>
      <c r="B48" s="87" t="s">
        <v>211</v>
      </c>
      <c r="C48" s="88">
        <f>+C37+C39+C40+C42+C43+C44+C45+C46+C47</f>
        <v>1251449693</v>
      </c>
      <c r="D48" s="88"/>
      <c r="E48" s="88">
        <f t="shared" ref="E48:F48" si="8">+E37+E39+E40+E42+E43+E44+E45+E46+E47</f>
        <v>3269911693</v>
      </c>
      <c r="F48" s="88">
        <f t="shared" si="8"/>
        <v>1475181022</v>
      </c>
      <c r="G48" s="87" t="s">
        <v>212</v>
      </c>
      <c r="H48" s="1">
        <f>+H37+H39+H41+H42+H43+H44+H45+H46+H47</f>
        <v>2586061781</v>
      </c>
      <c r="I48" s="1"/>
      <c r="J48" s="1">
        <f t="shared" ref="J48:K48" si="9">+J37+J39+J41+J42+J43+J44+J45+J46+J47</f>
        <v>4320169429</v>
      </c>
      <c r="K48" s="1">
        <f t="shared" si="9"/>
        <v>1563108755</v>
      </c>
    </row>
    <row r="49" spans="1:11" ht="13" customHeight="1">
      <c r="A49" s="72" t="s">
        <v>166</v>
      </c>
      <c r="B49" s="104" t="s">
        <v>213</v>
      </c>
      <c r="C49" s="105">
        <f>+C50+C51+C52+C53+C54</f>
        <v>1247149685</v>
      </c>
      <c r="D49" s="105"/>
      <c r="E49" s="105">
        <f t="shared" ref="E49:F49" si="10">+E50+E51+E52+E53+E54</f>
        <v>1247149685</v>
      </c>
      <c r="F49" s="105">
        <f t="shared" si="10"/>
        <v>1247149685</v>
      </c>
      <c r="G49" s="92" t="s">
        <v>171</v>
      </c>
      <c r="H49" s="6"/>
      <c r="I49" s="6"/>
      <c r="J49" s="6"/>
      <c r="K49" s="6"/>
    </row>
    <row r="50" spans="1:11" ht="13" customHeight="1">
      <c r="A50" s="76" t="s">
        <v>169</v>
      </c>
      <c r="B50" s="106" t="s">
        <v>214</v>
      </c>
      <c r="C50" s="467">
        <v>1247149685</v>
      </c>
      <c r="D50" s="467"/>
      <c r="E50" s="467">
        <v>1247149685</v>
      </c>
      <c r="F50" s="467">
        <v>1247149685</v>
      </c>
      <c r="G50" s="92" t="s">
        <v>215</v>
      </c>
      <c r="H50" s="8"/>
      <c r="I50" s="8"/>
      <c r="J50" s="8"/>
      <c r="K50" s="8"/>
    </row>
    <row r="51" spans="1:11" ht="13" customHeight="1">
      <c r="A51" s="72" t="s">
        <v>172</v>
      </c>
      <c r="B51" s="106" t="s">
        <v>216</v>
      </c>
      <c r="C51" s="94"/>
      <c r="D51" s="94"/>
      <c r="E51" s="94"/>
      <c r="F51" s="94"/>
      <c r="G51" s="92" t="s">
        <v>177</v>
      </c>
      <c r="H51" s="8"/>
      <c r="I51" s="8"/>
      <c r="J51" s="8"/>
      <c r="K51" s="8"/>
    </row>
    <row r="52" spans="1:11" ht="13" customHeight="1">
      <c r="A52" s="76" t="s">
        <v>175</v>
      </c>
      <c r="B52" s="106" t="s">
        <v>217</v>
      </c>
      <c r="C52" s="94"/>
      <c r="D52" s="94"/>
      <c r="E52" s="94"/>
      <c r="F52" s="94"/>
      <c r="G52" s="92" t="s">
        <v>180</v>
      </c>
      <c r="H52" s="8">
        <f>'1.1.PMINFO.'!D115</f>
        <v>15729000</v>
      </c>
      <c r="I52" s="8"/>
      <c r="J52" s="8">
        <f>'1.1.PMINFO.'!G115</f>
        <v>15729000</v>
      </c>
      <c r="K52" s="8">
        <f>'1.1.PMINFO.'!H115</f>
        <v>15728133</v>
      </c>
    </row>
    <row r="53" spans="1:11" ht="13" customHeight="1">
      <c r="A53" s="72" t="s">
        <v>178</v>
      </c>
      <c r="B53" s="106" t="s">
        <v>218</v>
      </c>
      <c r="C53" s="94"/>
      <c r="D53" s="94"/>
      <c r="E53" s="94"/>
      <c r="F53" s="94"/>
      <c r="G53" s="90" t="s">
        <v>183</v>
      </c>
      <c r="H53" s="8"/>
      <c r="I53" s="8"/>
      <c r="J53" s="8"/>
      <c r="K53" s="8"/>
    </row>
    <row r="54" spans="1:11" ht="13" customHeight="1">
      <c r="A54" s="76" t="s">
        <v>181</v>
      </c>
      <c r="B54" s="107" t="s">
        <v>219</v>
      </c>
      <c r="C54" s="94"/>
      <c r="D54" s="94"/>
      <c r="E54" s="94"/>
      <c r="F54" s="94"/>
      <c r="G54" s="92" t="s">
        <v>220</v>
      </c>
      <c r="H54" s="8"/>
      <c r="I54" s="8"/>
      <c r="J54" s="8"/>
      <c r="K54" s="8"/>
    </row>
    <row r="55" spans="1:11" ht="13" customHeight="1">
      <c r="A55" s="72" t="s">
        <v>184</v>
      </c>
      <c r="B55" s="108" t="s">
        <v>221</v>
      </c>
      <c r="C55" s="95">
        <f>+C56+C57+C58+C59+C60</f>
        <v>183000000</v>
      </c>
      <c r="D55" s="95"/>
      <c r="E55" s="95">
        <f t="shared" ref="E55:F55" si="11">+E56+E57+E58+E59+E60</f>
        <v>183000000</v>
      </c>
      <c r="F55" s="95">
        <f t="shared" si="11"/>
        <v>179975616</v>
      </c>
      <c r="G55" s="109" t="s">
        <v>189</v>
      </c>
      <c r="H55" s="8"/>
      <c r="I55" s="8"/>
      <c r="J55" s="8"/>
      <c r="K55" s="8"/>
    </row>
    <row r="56" spans="1:11" ht="13" customHeight="1">
      <c r="A56" s="76" t="s">
        <v>187</v>
      </c>
      <c r="B56" s="107" t="s">
        <v>222</v>
      </c>
      <c r="C56" s="94">
        <f>'1.1.PMINFO.'!D68</f>
        <v>183000000</v>
      </c>
      <c r="D56" s="94"/>
      <c r="E56" s="94">
        <f>'1.1.PMINFO.'!G68</f>
        <v>183000000</v>
      </c>
      <c r="F56" s="94">
        <f>'1.1.PMINFO.'!H68</f>
        <v>179975616</v>
      </c>
      <c r="G56" s="109" t="s">
        <v>223</v>
      </c>
      <c r="H56" s="8"/>
      <c r="I56" s="8"/>
      <c r="J56" s="8"/>
      <c r="K56" s="8"/>
    </row>
    <row r="57" spans="1:11" ht="13" customHeight="1">
      <c r="A57" s="72" t="s">
        <v>190</v>
      </c>
      <c r="B57" s="107" t="s">
        <v>224</v>
      </c>
      <c r="C57" s="94"/>
      <c r="D57" s="94"/>
      <c r="E57" s="94"/>
      <c r="F57" s="94"/>
      <c r="G57" s="110"/>
      <c r="H57" s="8"/>
      <c r="I57" s="8"/>
      <c r="J57" s="8"/>
      <c r="K57" s="8"/>
    </row>
    <row r="58" spans="1:11" ht="13" customHeight="1">
      <c r="A58" s="76" t="s">
        <v>192</v>
      </c>
      <c r="B58" s="106" t="s">
        <v>225</v>
      </c>
      <c r="C58" s="94"/>
      <c r="D58" s="94"/>
      <c r="E58" s="94"/>
      <c r="F58" s="94"/>
      <c r="G58" s="111"/>
      <c r="H58" s="8"/>
      <c r="I58" s="8"/>
      <c r="J58" s="8"/>
      <c r="K58" s="8"/>
    </row>
    <row r="59" spans="1:11" ht="13" customHeight="1">
      <c r="A59" s="72" t="s">
        <v>195</v>
      </c>
      <c r="B59" s="112" t="s">
        <v>226</v>
      </c>
      <c r="C59" s="94"/>
      <c r="D59" s="94"/>
      <c r="E59" s="94"/>
      <c r="F59" s="94"/>
      <c r="G59" s="81"/>
      <c r="H59" s="8"/>
      <c r="I59" s="8"/>
      <c r="J59" s="8"/>
      <c r="K59" s="8"/>
    </row>
    <row r="60" spans="1:11" ht="13" customHeight="1" thickBot="1">
      <c r="A60" s="76" t="s">
        <v>198</v>
      </c>
      <c r="B60" s="113" t="s">
        <v>227</v>
      </c>
      <c r="C60" s="94"/>
      <c r="D60" s="94"/>
      <c r="E60" s="94"/>
      <c r="F60" s="94"/>
      <c r="G60" s="111"/>
      <c r="H60" s="8"/>
      <c r="I60" s="8"/>
      <c r="J60" s="8"/>
      <c r="K60" s="8"/>
    </row>
    <row r="61" spans="1:11" ht="21.75" customHeight="1" thickBot="1">
      <c r="A61" s="86" t="s">
        <v>201</v>
      </c>
      <c r="B61" s="87" t="s">
        <v>228</v>
      </c>
      <c r="C61" s="88">
        <f>+C49+C55</f>
        <v>1430149685</v>
      </c>
      <c r="D61" s="88"/>
      <c r="E61" s="88">
        <f t="shared" ref="E61:F61" si="12">+E49+E55</f>
        <v>1430149685</v>
      </c>
      <c r="F61" s="88">
        <f t="shared" si="12"/>
        <v>1427125301</v>
      </c>
      <c r="G61" s="87" t="s">
        <v>229</v>
      </c>
      <c r="H61" s="1">
        <f>SUM(H49:H60)</f>
        <v>15729000</v>
      </c>
      <c r="I61" s="1"/>
      <c r="J61" s="1">
        <f t="shared" ref="J61:K61" si="13">SUM(J49:J60)</f>
        <v>15729000</v>
      </c>
      <c r="K61" s="1">
        <f t="shared" si="13"/>
        <v>15728133</v>
      </c>
    </row>
    <row r="62" spans="1:11" ht="13.5" thickBot="1">
      <c r="A62" s="86" t="s">
        <v>230</v>
      </c>
      <c r="B62" s="97" t="s">
        <v>231</v>
      </c>
      <c r="C62" s="98">
        <f>+C48+C61</f>
        <v>2681599378</v>
      </c>
      <c r="D62" s="98"/>
      <c r="E62" s="98">
        <f t="shared" ref="E62:F62" si="14">+E48+E61</f>
        <v>4700061378</v>
      </c>
      <c r="F62" s="98">
        <f t="shared" si="14"/>
        <v>2902306323</v>
      </c>
      <c r="G62" s="97" t="s">
        <v>232</v>
      </c>
      <c r="H62" s="98">
        <f>+H48+H61</f>
        <v>2601790781</v>
      </c>
      <c r="I62" s="98"/>
      <c r="J62" s="98">
        <f t="shared" ref="J62:K62" si="15">+J48+J61</f>
        <v>4335898429</v>
      </c>
      <c r="K62" s="98">
        <f t="shared" si="15"/>
        <v>1578836888</v>
      </c>
    </row>
    <row r="63" spans="1:11" ht="13.5" thickBot="1">
      <c r="A63" s="86" t="s">
        <v>233</v>
      </c>
      <c r="B63" s="97" t="s">
        <v>199</v>
      </c>
      <c r="C63" s="98">
        <f>IF(C48-H48&lt;0,H48-C48,"-")</f>
        <v>1334612088</v>
      </c>
      <c r="D63" s="98"/>
      <c r="E63" s="98">
        <f>IF(E48-J48&lt;0,J48-E48,"-")</f>
        <v>1050257736</v>
      </c>
      <c r="F63" s="98">
        <f>IF(F48-K48&lt;0,K48-F48,"-")</f>
        <v>87927733</v>
      </c>
      <c r="G63" s="97" t="s">
        <v>200</v>
      </c>
      <c r="H63" s="98" t="str">
        <f>IF(C48-H48&gt;0,C48-H48,"-")</f>
        <v>-</v>
      </c>
      <c r="I63" s="98"/>
      <c r="J63" s="98" t="str">
        <f>IF(E48-J48&gt;0,E48-J48,"-")</f>
        <v>-</v>
      </c>
      <c r="K63" s="98" t="str">
        <f>IF(F48-K48&gt;0,F48-K48,"-")</f>
        <v>-</v>
      </c>
    </row>
    <row r="64" spans="1:11" ht="13.5" thickBot="1">
      <c r="A64" s="86" t="s">
        <v>234</v>
      </c>
      <c r="B64" s="97" t="s">
        <v>202</v>
      </c>
      <c r="C64" s="98">
        <f>IF(C48+C49-H62&lt;0,H62-(C48+C49+C56),"-")</f>
        <v>-79808597</v>
      </c>
      <c r="D64" s="98"/>
      <c r="E64" s="98" t="str">
        <f>IF(E48+E49-J62&lt;0,J62-(E48+E49+E56),"-")</f>
        <v>-</v>
      </c>
      <c r="F64" s="98" t="str">
        <f>IF(F48+F49-K62&lt;0,K62-(F48+F49+F56),"-")</f>
        <v>-</v>
      </c>
      <c r="G64" s="97" t="s">
        <v>203</v>
      </c>
      <c r="H64" s="98" t="str">
        <f>IF(C48+C49-H62&gt;0,C48+C49-H62,"-")</f>
        <v>-</v>
      </c>
      <c r="I64" s="98"/>
      <c r="J64" s="98">
        <f>IF(E48+E49-J62&gt;0,E48+E49-J62,"-")</f>
        <v>181162949</v>
      </c>
      <c r="K64" s="98">
        <f>IF(F48+F49-K62&gt;0,F48+F49-K62,"-")</f>
        <v>1143493819</v>
      </c>
    </row>
    <row r="65" spans="1:11" ht="13.5" thickBot="1">
      <c r="A65" s="86" t="s">
        <v>235</v>
      </c>
      <c r="B65" s="97" t="s">
        <v>236</v>
      </c>
      <c r="C65" s="98">
        <f>SUM(C62,C28)</f>
        <v>4628696265</v>
      </c>
      <c r="D65" s="98"/>
      <c r="E65" s="98">
        <f t="shared" ref="E65:F65" si="16">SUM(E62,E28)</f>
        <v>6893806016</v>
      </c>
      <c r="F65" s="98">
        <f t="shared" si="16"/>
        <v>5116903483</v>
      </c>
      <c r="G65" s="97" t="s">
        <v>237</v>
      </c>
      <c r="H65" s="98">
        <f>SUM(H62,H28)</f>
        <v>4628696265</v>
      </c>
      <c r="I65" s="98"/>
      <c r="J65" s="98">
        <f t="shared" ref="J65:K65" si="17">SUM(J62,J28)</f>
        <v>6894273667</v>
      </c>
      <c r="K65" s="98">
        <f t="shared" si="17"/>
        <v>3574816723</v>
      </c>
    </row>
    <row r="68" spans="1:11">
      <c r="E68" s="9">
        <f>J65-E65</f>
        <v>467651</v>
      </c>
    </row>
  </sheetData>
  <mergeCells count="3">
    <mergeCell ref="A3:A4"/>
    <mergeCell ref="A34:A35"/>
    <mergeCell ref="B32:H32"/>
  </mergeCells>
  <phoneticPr fontId="2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orientation="landscape" verticalDpi="300" r:id="rId1"/>
  <headerFooter alignWithMargins="0">
    <oddHeader xml:space="preserve">&amp;R&amp;"Times New Roman CE,Félkövér dőlt"&amp;14 2. melléklet&amp;11 </oddHeader>
  </headerFooter>
  <rowBreaks count="1" manualBreakCount="1">
    <brk id="3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N30"/>
  <sheetViews>
    <sheetView zoomScaleNormal="100" workbookViewId="0">
      <selection activeCell="E3" sqref="E3:E4"/>
    </sheetView>
  </sheetViews>
  <sheetFormatPr defaultColWidth="9.1796875" defaultRowHeight="13"/>
  <cols>
    <col min="1" max="1" width="5.81640625" style="429" customWidth="1"/>
    <col min="2" max="2" width="42.54296875" style="426" customWidth="1"/>
    <col min="3" max="9" width="11" style="426" customWidth="1"/>
    <col min="10" max="10" width="14.26953125" style="426" customWidth="1"/>
    <col min="11" max="11" width="9.1796875" style="426"/>
    <col min="12" max="12" width="0" style="426" hidden="1" customWidth="1"/>
    <col min="13" max="16384" width="9.1796875" style="426"/>
  </cols>
  <sheetData>
    <row r="1" spans="1:14" ht="27.75" customHeight="1">
      <c r="A1" s="1056" t="s">
        <v>1598</v>
      </c>
      <c r="B1" s="1056"/>
      <c r="C1" s="1056"/>
      <c r="D1" s="1056"/>
      <c r="E1" s="1056"/>
      <c r="F1" s="1056"/>
      <c r="G1" s="1056"/>
      <c r="H1" s="1056"/>
      <c r="I1" s="1056"/>
      <c r="J1" s="1056"/>
    </row>
    <row r="2" spans="1:14" ht="20.25" customHeight="1" thickBot="1">
      <c r="J2" s="542" t="s">
        <v>679</v>
      </c>
    </row>
    <row r="3" spans="1:14" s="543" customFormat="1" ht="26.25" customHeight="1">
      <c r="A3" s="1057" t="s">
        <v>2</v>
      </c>
      <c r="B3" s="1059" t="s">
        <v>1599</v>
      </c>
      <c r="C3" s="1057" t="s">
        <v>1600</v>
      </c>
      <c r="D3" s="1061" t="s">
        <v>1932</v>
      </c>
      <c r="E3" s="1063" t="s">
        <v>2031</v>
      </c>
      <c r="F3" s="1065" t="s">
        <v>1933</v>
      </c>
      <c r="G3" s="1066"/>
      <c r="H3" s="1066"/>
      <c r="I3" s="1067"/>
      <c r="J3" s="1068" t="s">
        <v>1934</v>
      </c>
    </row>
    <row r="4" spans="1:14" s="546" customFormat="1" ht="32.25" customHeight="1" thickBot="1">
      <c r="A4" s="1058"/>
      <c r="B4" s="1060"/>
      <c r="C4" s="1060"/>
      <c r="D4" s="1062"/>
      <c r="E4" s="1064"/>
      <c r="F4" s="544" t="s">
        <v>1580</v>
      </c>
      <c r="G4" s="544" t="s">
        <v>1601</v>
      </c>
      <c r="H4" s="544" t="s">
        <v>2006</v>
      </c>
      <c r="I4" s="545" t="s">
        <v>1602</v>
      </c>
      <c r="J4" s="1069"/>
    </row>
    <row r="5" spans="1:14" s="551" customFormat="1" ht="14.5" thickBot="1">
      <c r="A5" s="547">
        <v>1</v>
      </c>
      <c r="B5" s="548">
        <v>2</v>
      </c>
      <c r="C5" s="549">
        <v>3</v>
      </c>
      <c r="D5" s="548">
        <v>4</v>
      </c>
      <c r="E5" s="548">
        <v>5</v>
      </c>
      <c r="F5" s="548">
        <v>6</v>
      </c>
      <c r="G5" s="548">
        <v>7</v>
      </c>
      <c r="H5" s="548">
        <v>8</v>
      </c>
      <c r="I5" s="548">
        <v>9</v>
      </c>
      <c r="J5" s="550" t="s">
        <v>1935</v>
      </c>
    </row>
    <row r="6" spans="1:14" ht="21.5" thickBot="1">
      <c r="A6" s="552" t="s">
        <v>4</v>
      </c>
      <c r="B6" s="553" t="s">
        <v>1603</v>
      </c>
      <c r="C6" s="554"/>
      <c r="D6" s="555">
        <f>+D7+D8</f>
        <v>0</v>
      </c>
      <c r="E6" s="821"/>
      <c r="F6" s="556">
        <f>+F7+F8</f>
        <v>0</v>
      </c>
      <c r="G6" s="557">
        <f>+G7+G8</f>
        <v>0</v>
      </c>
      <c r="H6" s="557">
        <f>+H7+H8</f>
        <v>0</v>
      </c>
      <c r="I6" s="558">
        <f>+I7+I8</f>
        <v>0</v>
      </c>
      <c r="J6" s="555">
        <f t="shared" ref="J6:J29" si="0">SUM(D6:I6)</f>
        <v>0</v>
      </c>
    </row>
    <row r="7" spans="1:14">
      <c r="A7" s="559" t="s">
        <v>15</v>
      </c>
      <c r="B7" s="560"/>
      <c r="C7" s="561"/>
      <c r="D7" s="562"/>
      <c r="E7" s="822"/>
      <c r="F7" s="563"/>
      <c r="G7" s="564"/>
      <c r="H7" s="564"/>
      <c r="I7" s="565"/>
      <c r="J7" s="566">
        <f t="shared" si="0"/>
        <v>0</v>
      </c>
    </row>
    <row r="8" spans="1:14" ht="13.5" thickBot="1">
      <c r="A8" s="559" t="s">
        <v>27</v>
      </c>
      <c r="B8" s="560" t="s">
        <v>1604</v>
      </c>
      <c r="C8" s="561"/>
      <c r="D8" s="562"/>
      <c r="E8" s="822"/>
      <c r="F8" s="563"/>
      <c r="G8" s="564"/>
      <c r="H8" s="564"/>
      <c r="I8" s="565"/>
      <c r="J8" s="566">
        <f t="shared" si="0"/>
        <v>0</v>
      </c>
    </row>
    <row r="9" spans="1:14" ht="21.5" thickBot="1">
      <c r="A9" s="552" t="s">
        <v>135</v>
      </c>
      <c r="B9" s="553" t="s">
        <v>1605</v>
      </c>
      <c r="C9" s="567"/>
      <c r="D9" s="555">
        <f>SUM(D10:D23)</f>
        <v>285683019</v>
      </c>
      <c r="E9" s="555">
        <f>SUM(E10:E23)</f>
        <v>73056868</v>
      </c>
      <c r="F9" s="823">
        <f t="shared" ref="F9:I9" si="1">SUM(F10:F23)</f>
        <v>38519918</v>
      </c>
      <c r="G9" s="555">
        <f t="shared" si="1"/>
        <v>37716642</v>
      </c>
      <c r="H9" s="555">
        <f t="shared" si="1"/>
        <v>36937285</v>
      </c>
      <c r="I9" s="555">
        <f t="shared" si="1"/>
        <v>153304572</v>
      </c>
      <c r="J9" s="555">
        <f>SUM(F9:I9)</f>
        <v>266478417</v>
      </c>
    </row>
    <row r="10" spans="1:14" ht="17.25" customHeight="1">
      <c r="A10" s="568" t="s">
        <v>1606</v>
      </c>
      <c r="B10" s="560" t="s">
        <v>1607</v>
      </c>
      <c r="C10" s="561" t="s">
        <v>1608</v>
      </c>
      <c r="D10" s="562">
        <v>14250000</v>
      </c>
      <c r="E10" s="824">
        <v>6960000</v>
      </c>
      <c r="F10" s="825">
        <v>1392000</v>
      </c>
      <c r="G10" s="826">
        <v>1392000</v>
      </c>
      <c r="H10" s="826">
        <v>1392000</v>
      </c>
      <c r="I10" s="565">
        <v>3114000</v>
      </c>
      <c r="J10" s="566">
        <f>SUM(F10:I10)</f>
        <v>7290000</v>
      </c>
      <c r="L10" s="426">
        <v>14250</v>
      </c>
    </row>
    <row r="11" spans="1:14" ht="17.25" customHeight="1">
      <c r="A11" s="568"/>
      <c r="B11" s="560" t="s">
        <v>1609</v>
      </c>
      <c r="C11" s="561"/>
      <c r="D11" s="562"/>
      <c r="E11" s="824">
        <v>1817876</v>
      </c>
      <c r="F11" s="825">
        <v>300000</v>
      </c>
      <c r="G11" s="826">
        <v>270000</v>
      </c>
      <c r="H11" s="826">
        <v>240000</v>
      </c>
      <c r="I11" s="565">
        <v>1440000</v>
      </c>
      <c r="J11" s="566">
        <f t="shared" ref="J11:J23" si="2">SUM(F11:I11)</f>
        <v>2250000</v>
      </c>
    </row>
    <row r="12" spans="1:14" ht="17.25" customHeight="1">
      <c r="A12" s="568" t="s">
        <v>1610</v>
      </c>
      <c r="B12" s="560" t="s">
        <v>1611</v>
      </c>
      <c r="C12" s="561" t="s">
        <v>1612</v>
      </c>
      <c r="D12" s="562">
        <v>39825403</v>
      </c>
      <c r="E12" s="824">
        <v>19806550</v>
      </c>
      <c r="F12" s="825">
        <v>4169800</v>
      </c>
      <c r="G12" s="825">
        <v>4169800</v>
      </c>
      <c r="H12" s="825">
        <v>4169800</v>
      </c>
      <c r="I12" s="565">
        <v>7509453</v>
      </c>
      <c r="J12" s="566">
        <f t="shared" si="2"/>
        <v>20018853</v>
      </c>
      <c r="L12" s="426">
        <v>41698</v>
      </c>
      <c r="N12" s="426">
        <f>SUM(J10,J12,J14,J16,J18,J22)</f>
        <v>217859886</v>
      </c>
    </row>
    <row r="13" spans="1:14" ht="17.25" customHeight="1">
      <c r="A13" s="568"/>
      <c r="B13" s="560" t="s">
        <v>1609</v>
      </c>
      <c r="C13" s="561"/>
      <c r="D13" s="562"/>
      <c r="E13" s="824">
        <v>5554972</v>
      </c>
      <c r="F13" s="825">
        <v>900000</v>
      </c>
      <c r="G13" s="826">
        <v>850000</v>
      </c>
      <c r="H13" s="826">
        <v>800000</v>
      </c>
      <c r="I13" s="565">
        <v>2000000</v>
      </c>
      <c r="J13" s="566">
        <f t="shared" si="2"/>
        <v>4550000</v>
      </c>
    </row>
    <row r="14" spans="1:14" ht="17.25" customHeight="1">
      <c r="A14" s="568" t="s">
        <v>1613</v>
      </c>
      <c r="B14" s="560" t="s">
        <v>1614</v>
      </c>
      <c r="C14" s="561" t="s">
        <v>1608</v>
      </c>
      <c r="D14" s="562">
        <v>9500000</v>
      </c>
      <c r="E14" s="824">
        <v>4640000</v>
      </c>
      <c r="F14" s="825">
        <v>928000</v>
      </c>
      <c r="G14" s="825">
        <v>928000</v>
      </c>
      <c r="H14" s="825">
        <v>928000</v>
      </c>
      <c r="I14" s="565">
        <v>2076000</v>
      </c>
      <c r="J14" s="566">
        <f t="shared" si="2"/>
        <v>4860000</v>
      </c>
      <c r="L14" s="426">
        <v>9500</v>
      </c>
    </row>
    <row r="15" spans="1:14" ht="17.25" customHeight="1">
      <c r="A15" s="568"/>
      <c r="B15" s="560" t="s">
        <v>1609</v>
      </c>
      <c r="C15" s="561"/>
      <c r="D15" s="562"/>
      <c r="E15" s="824">
        <v>1261462</v>
      </c>
      <c r="F15" s="825">
        <v>250000</v>
      </c>
      <c r="G15" s="826">
        <v>210000</v>
      </c>
      <c r="H15" s="826">
        <v>170000</v>
      </c>
      <c r="I15" s="565">
        <v>300000</v>
      </c>
      <c r="J15" s="566">
        <f t="shared" si="2"/>
        <v>930000</v>
      </c>
    </row>
    <row r="16" spans="1:14" ht="17.25" customHeight="1">
      <c r="A16" s="568" t="s">
        <v>1615</v>
      </c>
      <c r="B16" s="560" t="s">
        <v>1616</v>
      </c>
      <c r="C16" s="561" t="s">
        <v>1608</v>
      </c>
      <c r="D16" s="562">
        <v>16150000</v>
      </c>
      <c r="E16" s="824">
        <v>7671250</v>
      </c>
      <c r="F16" s="825">
        <v>1615000</v>
      </c>
      <c r="G16" s="825">
        <v>1615000</v>
      </c>
      <c r="H16" s="825">
        <v>1615000</v>
      </c>
      <c r="I16" s="565">
        <v>3633750</v>
      </c>
      <c r="J16" s="566">
        <f t="shared" si="2"/>
        <v>8478750</v>
      </c>
      <c r="L16" s="426">
        <v>16150</v>
      </c>
    </row>
    <row r="17" spans="1:12" ht="17.25" customHeight="1">
      <c r="A17" s="568"/>
      <c r="B17" s="560" t="s">
        <v>1609</v>
      </c>
      <c r="C17" s="561"/>
      <c r="D17" s="562"/>
      <c r="E17" s="824">
        <v>2332085</v>
      </c>
      <c r="F17" s="825">
        <v>500000</v>
      </c>
      <c r="G17" s="826">
        <v>460000</v>
      </c>
      <c r="H17" s="826">
        <v>420000</v>
      </c>
      <c r="I17" s="565">
        <v>1100000</v>
      </c>
      <c r="J17" s="566">
        <f t="shared" si="2"/>
        <v>2480000</v>
      </c>
    </row>
    <row r="18" spans="1:12" ht="17.25" customHeight="1">
      <c r="A18" s="568" t="s">
        <v>1617</v>
      </c>
      <c r="B18" s="560" t="s">
        <v>1618</v>
      </c>
      <c r="C18" s="561" t="s">
        <v>1608</v>
      </c>
      <c r="D18" s="562">
        <v>4560000</v>
      </c>
      <c r="E18" s="824">
        <v>2240000</v>
      </c>
      <c r="F18" s="825">
        <v>448000</v>
      </c>
      <c r="G18" s="825">
        <v>448000</v>
      </c>
      <c r="H18" s="825">
        <v>448000</v>
      </c>
      <c r="I18" s="565">
        <v>976000</v>
      </c>
      <c r="J18" s="566">
        <f t="shared" si="2"/>
        <v>2320000</v>
      </c>
      <c r="L18" s="426">
        <v>4560</v>
      </c>
    </row>
    <row r="19" spans="1:12" ht="17.25" customHeight="1">
      <c r="A19" s="568"/>
      <c r="B19" s="560" t="s">
        <v>1609</v>
      </c>
      <c r="C19" s="561"/>
      <c r="D19" s="562"/>
      <c r="E19" s="824">
        <v>723550</v>
      </c>
      <c r="F19" s="825">
        <v>110000</v>
      </c>
      <c r="G19" s="826">
        <v>100000</v>
      </c>
      <c r="H19" s="826">
        <v>90000</v>
      </c>
      <c r="I19" s="565">
        <v>480000</v>
      </c>
      <c r="J19" s="566">
        <f t="shared" si="2"/>
        <v>780000</v>
      </c>
    </row>
    <row r="20" spans="1:12" ht="17.25" customHeight="1">
      <c r="A20" s="568" t="s">
        <v>1619</v>
      </c>
      <c r="B20" s="560" t="s">
        <v>1620</v>
      </c>
      <c r="C20" s="561" t="s">
        <v>1608</v>
      </c>
      <c r="D20" s="562">
        <v>21422000</v>
      </c>
      <c r="E20" s="824">
        <v>10460000</v>
      </c>
      <c r="F20" s="825">
        <v>2092000</v>
      </c>
      <c r="G20" s="825">
        <v>2092000</v>
      </c>
      <c r="H20" s="825">
        <v>2092000</v>
      </c>
      <c r="I20" s="565">
        <v>4686000</v>
      </c>
      <c r="J20" s="566">
        <f t="shared" ref="J20:J21" si="3">SUM(F20:I20)</f>
        <v>10962000</v>
      </c>
      <c r="L20" s="426">
        <v>21422</v>
      </c>
    </row>
    <row r="21" spans="1:12" ht="17.25" customHeight="1" thickBot="1">
      <c r="A21" s="568"/>
      <c r="B21" s="560" t="s">
        <v>1609</v>
      </c>
      <c r="C21" s="561"/>
      <c r="D21" s="562"/>
      <c r="E21" s="827">
        <v>3403527</v>
      </c>
      <c r="F21" s="828">
        <v>500000</v>
      </c>
      <c r="G21" s="564">
        <v>485000</v>
      </c>
      <c r="H21" s="564">
        <v>470000</v>
      </c>
      <c r="I21" s="565">
        <v>2200000</v>
      </c>
      <c r="J21" s="566">
        <f t="shared" si="3"/>
        <v>3655000</v>
      </c>
    </row>
    <row r="22" spans="1:12" ht="17.25" customHeight="1">
      <c r="A22" s="568" t="s">
        <v>2024</v>
      </c>
      <c r="B22" s="560" t="s">
        <v>2023</v>
      </c>
      <c r="C22" s="561" t="s">
        <v>2025</v>
      </c>
      <c r="D22" s="562">
        <v>179975616</v>
      </c>
      <c r="E22" s="824">
        <v>5083333</v>
      </c>
      <c r="F22" s="825">
        <v>20333332</v>
      </c>
      <c r="G22" s="825">
        <v>20333332</v>
      </c>
      <c r="H22" s="825">
        <v>20333332</v>
      </c>
      <c r="I22" s="565">
        <v>113892287</v>
      </c>
      <c r="J22" s="566">
        <f t="shared" si="2"/>
        <v>174892283</v>
      </c>
      <c r="L22" s="426">
        <v>21422</v>
      </c>
    </row>
    <row r="23" spans="1:12" ht="17.25" customHeight="1" thickBot="1">
      <c r="A23" s="568"/>
      <c r="B23" s="560" t="s">
        <v>1609</v>
      </c>
      <c r="C23" s="561"/>
      <c r="D23" s="562"/>
      <c r="E23" s="827">
        <v>1102263</v>
      </c>
      <c r="F23" s="828">
        <v>4981786</v>
      </c>
      <c r="G23" s="564">
        <v>4363510</v>
      </c>
      <c r="H23" s="564">
        <v>3769153</v>
      </c>
      <c r="I23" s="565">
        <v>9897082</v>
      </c>
      <c r="J23" s="566">
        <f t="shared" si="2"/>
        <v>23011531</v>
      </c>
    </row>
    <row r="24" spans="1:12" ht="17.25" customHeight="1" thickBot="1">
      <c r="A24" s="552" t="s">
        <v>142</v>
      </c>
      <c r="B24" s="553" t="s">
        <v>1621</v>
      </c>
      <c r="C24" s="567"/>
      <c r="D24" s="555">
        <f>+D25</f>
        <v>0</v>
      </c>
      <c r="E24" s="821"/>
      <c r="F24" s="556">
        <f>+F25</f>
        <v>0</v>
      </c>
      <c r="G24" s="557">
        <f>+G25</f>
        <v>0</v>
      </c>
      <c r="H24" s="557">
        <f>+H25</f>
        <v>0</v>
      </c>
      <c r="I24" s="558">
        <f>+I25</f>
        <v>0</v>
      </c>
      <c r="J24" s="555">
        <f t="shared" si="0"/>
        <v>0</v>
      </c>
    </row>
    <row r="25" spans="1:12" ht="17.25" customHeight="1" thickBot="1">
      <c r="A25" s="559" t="s">
        <v>81</v>
      </c>
      <c r="B25" s="560" t="s">
        <v>1604</v>
      </c>
      <c r="C25" s="561"/>
      <c r="D25" s="562"/>
      <c r="E25" s="822"/>
      <c r="F25" s="563"/>
      <c r="G25" s="564"/>
      <c r="H25" s="564"/>
      <c r="I25" s="565"/>
      <c r="J25" s="566">
        <f t="shared" si="0"/>
        <v>0</v>
      </c>
    </row>
    <row r="26" spans="1:12" ht="17.25" customHeight="1" thickBot="1">
      <c r="A26" s="552" t="s">
        <v>83</v>
      </c>
      <c r="B26" s="553" t="s">
        <v>1622</v>
      </c>
      <c r="C26" s="567"/>
      <c r="D26" s="555">
        <f>+D27</f>
        <v>0</v>
      </c>
      <c r="E26" s="821"/>
      <c r="F26" s="556">
        <f>+F27</f>
        <v>0</v>
      </c>
      <c r="G26" s="557">
        <f>+G27</f>
        <v>0</v>
      </c>
      <c r="H26" s="557">
        <f>+H27</f>
        <v>0</v>
      </c>
      <c r="I26" s="558">
        <f>+I27</f>
        <v>0</v>
      </c>
      <c r="J26" s="555">
        <f t="shared" si="0"/>
        <v>0</v>
      </c>
    </row>
    <row r="27" spans="1:12" ht="17.25" customHeight="1" thickBot="1">
      <c r="A27" s="573" t="s">
        <v>147</v>
      </c>
      <c r="B27" s="574" t="s">
        <v>1604</v>
      </c>
      <c r="C27" s="575"/>
      <c r="D27" s="576"/>
      <c r="E27" s="829"/>
      <c r="F27" s="577"/>
      <c r="G27" s="578"/>
      <c r="H27" s="578"/>
      <c r="I27" s="579"/>
      <c r="J27" s="580">
        <f t="shared" si="0"/>
        <v>0</v>
      </c>
    </row>
    <row r="28" spans="1:12" ht="17.25" customHeight="1" thickBot="1">
      <c r="A28" s="552" t="s">
        <v>164</v>
      </c>
      <c r="B28" s="581" t="s">
        <v>1623</v>
      </c>
      <c r="C28" s="567"/>
      <c r="D28" s="555">
        <f>+D29</f>
        <v>0</v>
      </c>
      <c r="E28" s="821"/>
      <c r="F28" s="556">
        <f>+F29</f>
        <v>0</v>
      </c>
      <c r="G28" s="557">
        <f>+G29</f>
        <v>0</v>
      </c>
      <c r="H28" s="557">
        <f>+H29</f>
        <v>0</v>
      </c>
      <c r="I28" s="558">
        <f>+I29</f>
        <v>0</v>
      </c>
      <c r="J28" s="555">
        <f t="shared" si="0"/>
        <v>0</v>
      </c>
    </row>
    <row r="29" spans="1:12" ht="17.25" customHeight="1" thickBot="1">
      <c r="A29" s="582" t="s">
        <v>165</v>
      </c>
      <c r="B29" s="583" t="s">
        <v>1604</v>
      </c>
      <c r="C29" s="584"/>
      <c r="D29" s="569"/>
      <c r="E29" s="830"/>
      <c r="F29" s="570"/>
      <c r="G29" s="571"/>
      <c r="H29" s="571"/>
      <c r="I29" s="572"/>
      <c r="J29" s="585">
        <f t="shared" si="0"/>
        <v>0</v>
      </c>
    </row>
    <row r="30" spans="1:12" ht="17.25" customHeight="1" thickBot="1">
      <c r="A30" s="1054" t="s">
        <v>1624</v>
      </c>
      <c r="B30" s="1055"/>
      <c r="C30" s="586"/>
      <c r="D30" s="555">
        <f t="shared" ref="D30:J30" si="4">+D6+D9+D24+D26+D28</f>
        <v>285683019</v>
      </c>
      <c r="E30" s="555">
        <f t="shared" si="4"/>
        <v>73056868</v>
      </c>
      <c r="F30" s="556">
        <f t="shared" si="4"/>
        <v>38519918</v>
      </c>
      <c r="G30" s="557">
        <f t="shared" si="4"/>
        <v>37716642</v>
      </c>
      <c r="H30" s="557">
        <f t="shared" si="4"/>
        <v>36937285</v>
      </c>
      <c r="I30" s="558">
        <f t="shared" si="4"/>
        <v>153304572</v>
      </c>
      <c r="J30" s="555">
        <f t="shared" si="4"/>
        <v>266478417</v>
      </c>
    </row>
  </sheetData>
  <mergeCells count="9">
    <mergeCell ref="A30:B30"/>
    <mergeCell ref="A1:J1"/>
    <mergeCell ref="A3:A4"/>
    <mergeCell ref="B3:B4"/>
    <mergeCell ref="C3:C4"/>
    <mergeCell ref="D3:D4"/>
    <mergeCell ref="E3:E4"/>
    <mergeCell ref="F3:I3"/>
    <mergeCell ref="J3:J4"/>
  </mergeCells>
  <phoneticPr fontId="83" type="noConversion"/>
  <printOptions horizontalCentered="1"/>
  <pageMargins left="0.35" right="0.28000000000000003" top="0.43307086614173229" bottom="0.39370078740157483" header="0.15748031496062992" footer="0.15748031496062992"/>
  <pageSetup paperSize="9" orientation="landscape" verticalDpi="300" r:id="rId1"/>
  <headerFooter alignWithMargins="0">
    <oddHeader>&amp;R&amp;"Times New Roman CE,Félkövér dőlt"8. melléklet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I19"/>
  <sheetViews>
    <sheetView zoomScaleNormal="100" workbookViewId="0">
      <selection activeCell="C14" sqref="C14"/>
    </sheetView>
  </sheetViews>
  <sheetFormatPr defaultRowHeight="13"/>
  <cols>
    <col min="1" max="1" width="4.7265625" style="540" customWidth="1"/>
    <col min="2" max="2" width="31.54296875" style="540" customWidth="1"/>
    <col min="3" max="8" width="11.81640625" style="540" customWidth="1"/>
    <col min="9" max="9" width="13" style="540" customWidth="1"/>
    <col min="10" max="255" width="9.1796875" style="540"/>
    <col min="256" max="256" width="4.7265625" style="540" customWidth="1"/>
    <col min="257" max="257" width="31.54296875" style="540" customWidth="1"/>
    <col min="258" max="263" width="11.81640625" style="540" customWidth="1"/>
    <col min="264" max="264" width="13" style="540" customWidth="1"/>
    <col min="265" max="265" width="4.26953125" style="540" customWidth="1"/>
    <col min="266" max="511" width="9.1796875" style="540"/>
    <col min="512" max="512" width="4.7265625" style="540" customWidth="1"/>
    <col min="513" max="513" width="31.54296875" style="540" customWidth="1"/>
    <col min="514" max="519" width="11.81640625" style="540" customWidth="1"/>
    <col min="520" max="520" width="13" style="540" customWidth="1"/>
    <col min="521" max="521" width="4.26953125" style="540" customWidth="1"/>
    <col min="522" max="767" width="9.1796875" style="540"/>
    <col min="768" max="768" width="4.7265625" style="540" customWidth="1"/>
    <col min="769" max="769" width="31.54296875" style="540" customWidth="1"/>
    <col min="770" max="775" width="11.81640625" style="540" customWidth="1"/>
    <col min="776" max="776" width="13" style="540" customWidth="1"/>
    <col min="777" max="777" width="4.26953125" style="540" customWidth="1"/>
    <col min="778" max="1023" width="9.1796875" style="540"/>
    <col min="1024" max="1024" width="4.7265625" style="540" customWidth="1"/>
    <col min="1025" max="1025" width="31.54296875" style="540" customWidth="1"/>
    <col min="1026" max="1031" width="11.81640625" style="540" customWidth="1"/>
    <col min="1032" max="1032" width="13" style="540" customWidth="1"/>
    <col min="1033" max="1033" width="4.26953125" style="540" customWidth="1"/>
    <col min="1034" max="1279" width="9.1796875" style="540"/>
    <col min="1280" max="1280" width="4.7265625" style="540" customWidth="1"/>
    <col min="1281" max="1281" width="31.54296875" style="540" customWidth="1"/>
    <col min="1282" max="1287" width="11.81640625" style="540" customWidth="1"/>
    <col min="1288" max="1288" width="13" style="540" customWidth="1"/>
    <col min="1289" max="1289" width="4.26953125" style="540" customWidth="1"/>
    <col min="1290" max="1535" width="9.1796875" style="540"/>
    <col min="1536" max="1536" width="4.7265625" style="540" customWidth="1"/>
    <col min="1537" max="1537" width="31.54296875" style="540" customWidth="1"/>
    <col min="1538" max="1543" width="11.81640625" style="540" customWidth="1"/>
    <col min="1544" max="1544" width="13" style="540" customWidth="1"/>
    <col min="1545" max="1545" width="4.26953125" style="540" customWidth="1"/>
    <col min="1546" max="1791" width="9.1796875" style="540"/>
    <col min="1792" max="1792" width="4.7265625" style="540" customWidth="1"/>
    <col min="1793" max="1793" width="31.54296875" style="540" customWidth="1"/>
    <col min="1794" max="1799" width="11.81640625" style="540" customWidth="1"/>
    <col min="1800" max="1800" width="13" style="540" customWidth="1"/>
    <col min="1801" max="1801" width="4.26953125" style="540" customWidth="1"/>
    <col min="1802" max="2047" width="9.1796875" style="540"/>
    <col min="2048" max="2048" width="4.7265625" style="540" customWidth="1"/>
    <col min="2049" max="2049" width="31.54296875" style="540" customWidth="1"/>
    <col min="2050" max="2055" width="11.81640625" style="540" customWidth="1"/>
    <col min="2056" max="2056" width="13" style="540" customWidth="1"/>
    <col min="2057" max="2057" width="4.26953125" style="540" customWidth="1"/>
    <col min="2058" max="2303" width="9.1796875" style="540"/>
    <col min="2304" max="2304" width="4.7265625" style="540" customWidth="1"/>
    <col min="2305" max="2305" width="31.54296875" style="540" customWidth="1"/>
    <col min="2306" max="2311" width="11.81640625" style="540" customWidth="1"/>
    <col min="2312" max="2312" width="13" style="540" customWidth="1"/>
    <col min="2313" max="2313" width="4.26953125" style="540" customWidth="1"/>
    <col min="2314" max="2559" width="9.1796875" style="540"/>
    <col min="2560" max="2560" width="4.7265625" style="540" customWidth="1"/>
    <col min="2561" max="2561" width="31.54296875" style="540" customWidth="1"/>
    <col min="2562" max="2567" width="11.81640625" style="540" customWidth="1"/>
    <col min="2568" max="2568" width="13" style="540" customWidth="1"/>
    <col min="2569" max="2569" width="4.26953125" style="540" customWidth="1"/>
    <col min="2570" max="2815" width="9.1796875" style="540"/>
    <col min="2816" max="2816" width="4.7265625" style="540" customWidth="1"/>
    <col min="2817" max="2817" width="31.54296875" style="540" customWidth="1"/>
    <col min="2818" max="2823" width="11.81640625" style="540" customWidth="1"/>
    <col min="2824" max="2824" width="13" style="540" customWidth="1"/>
    <col min="2825" max="2825" width="4.26953125" style="540" customWidth="1"/>
    <col min="2826" max="3071" width="9.1796875" style="540"/>
    <col min="3072" max="3072" width="4.7265625" style="540" customWidth="1"/>
    <col min="3073" max="3073" width="31.54296875" style="540" customWidth="1"/>
    <col min="3074" max="3079" width="11.81640625" style="540" customWidth="1"/>
    <col min="3080" max="3080" width="13" style="540" customWidth="1"/>
    <col min="3081" max="3081" width="4.26953125" style="540" customWidth="1"/>
    <col min="3082" max="3327" width="9.1796875" style="540"/>
    <col min="3328" max="3328" width="4.7265625" style="540" customWidth="1"/>
    <col min="3329" max="3329" width="31.54296875" style="540" customWidth="1"/>
    <col min="3330" max="3335" width="11.81640625" style="540" customWidth="1"/>
    <col min="3336" max="3336" width="13" style="540" customWidth="1"/>
    <col min="3337" max="3337" width="4.26953125" style="540" customWidth="1"/>
    <col min="3338" max="3583" width="9.1796875" style="540"/>
    <col min="3584" max="3584" width="4.7265625" style="540" customWidth="1"/>
    <col min="3585" max="3585" width="31.54296875" style="540" customWidth="1"/>
    <col min="3586" max="3591" width="11.81640625" style="540" customWidth="1"/>
    <col min="3592" max="3592" width="13" style="540" customWidth="1"/>
    <col min="3593" max="3593" width="4.26953125" style="540" customWidth="1"/>
    <col min="3594" max="3839" width="9.1796875" style="540"/>
    <col min="3840" max="3840" width="4.7265625" style="540" customWidth="1"/>
    <col min="3841" max="3841" width="31.54296875" style="540" customWidth="1"/>
    <col min="3842" max="3847" width="11.81640625" style="540" customWidth="1"/>
    <col min="3848" max="3848" width="13" style="540" customWidth="1"/>
    <col min="3849" max="3849" width="4.26953125" style="540" customWidth="1"/>
    <col min="3850" max="4095" width="9.1796875" style="540"/>
    <col min="4096" max="4096" width="4.7265625" style="540" customWidth="1"/>
    <col min="4097" max="4097" width="31.54296875" style="540" customWidth="1"/>
    <col min="4098" max="4103" width="11.81640625" style="540" customWidth="1"/>
    <col min="4104" max="4104" width="13" style="540" customWidth="1"/>
    <col min="4105" max="4105" width="4.26953125" style="540" customWidth="1"/>
    <col min="4106" max="4351" width="9.1796875" style="540"/>
    <col min="4352" max="4352" width="4.7265625" style="540" customWidth="1"/>
    <col min="4353" max="4353" width="31.54296875" style="540" customWidth="1"/>
    <col min="4354" max="4359" width="11.81640625" style="540" customWidth="1"/>
    <col min="4360" max="4360" width="13" style="540" customWidth="1"/>
    <col min="4361" max="4361" width="4.26953125" style="540" customWidth="1"/>
    <col min="4362" max="4607" width="9.1796875" style="540"/>
    <col min="4608" max="4608" width="4.7265625" style="540" customWidth="1"/>
    <col min="4609" max="4609" width="31.54296875" style="540" customWidth="1"/>
    <col min="4610" max="4615" width="11.81640625" style="540" customWidth="1"/>
    <col min="4616" max="4616" width="13" style="540" customWidth="1"/>
    <col min="4617" max="4617" width="4.26953125" style="540" customWidth="1"/>
    <col min="4618" max="4863" width="9.1796875" style="540"/>
    <col min="4864" max="4864" width="4.7265625" style="540" customWidth="1"/>
    <col min="4865" max="4865" width="31.54296875" style="540" customWidth="1"/>
    <col min="4866" max="4871" width="11.81640625" style="540" customWidth="1"/>
    <col min="4872" max="4872" width="13" style="540" customWidth="1"/>
    <col min="4873" max="4873" width="4.26953125" style="540" customWidth="1"/>
    <col min="4874" max="5119" width="9.1796875" style="540"/>
    <col min="5120" max="5120" width="4.7265625" style="540" customWidth="1"/>
    <col min="5121" max="5121" width="31.54296875" style="540" customWidth="1"/>
    <col min="5122" max="5127" width="11.81640625" style="540" customWidth="1"/>
    <col min="5128" max="5128" width="13" style="540" customWidth="1"/>
    <col min="5129" max="5129" width="4.26953125" style="540" customWidth="1"/>
    <col min="5130" max="5375" width="9.1796875" style="540"/>
    <col min="5376" max="5376" width="4.7265625" style="540" customWidth="1"/>
    <col min="5377" max="5377" width="31.54296875" style="540" customWidth="1"/>
    <col min="5378" max="5383" width="11.81640625" style="540" customWidth="1"/>
    <col min="5384" max="5384" width="13" style="540" customWidth="1"/>
    <col min="5385" max="5385" width="4.26953125" style="540" customWidth="1"/>
    <col min="5386" max="5631" width="9.1796875" style="540"/>
    <col min="5632" max="5632" width="4.7265625" style="540" customWidth="1"/>
    <col min="5633" max="5633" width="31.54296875" style="540" customWidth="1"/>
    <col min="5634" max="5639" width="11.81640625" style="540" customWidth="1"/>
    <col min="5640" max="5640" width="13" style="540" customWidth="1"/>
    <col min="5641" max="5641" width="4.26953125" style="540" customWidth="1"/>
    <col min="5642" max="5887" width="9.1796875" style="540"/>
    <col min="5888" max="5888" width="4.7265625" style="540" customWidth="1"/>
    <col min="5889" max="5889" width="31.54296875" style="540" customWidth="1"/>
    <col min="5890" max="5895" width="11.81640625" style="540" customWidth="1"/>
    <col min="5896" max="5896" width="13" style="540" customWidth="1"/>
    <col min="5897" max="5897" width="4.26953125" style="540" customWidth="1"/>
    <col min="5898" max="6143" width="9.1796875" style="540"/>
    <col min="6144" max="6144" width="4.7265625" style="540" customWidth="1"/>
    <col min="6145" max="6145" width="31.54296875" style="540" customWidth="1"/>
    <col min="6146" max="6151" width="11.81640625" style="540" customWidth="1"/>
    <col min="6152" max="6152" width="13" style="540" customWidth="1"/>
    <col min="6153" max="6153" width="4.26953125" style="540" customWidth="1"/>
    <col min="6154" max="6399" width="9.1796875" style="540"/>
    <col min="6400" max="6400" width="4.7265625" style="540" customWidth="1"/>
    <col min="6401" max="6401" width="31.54296875" style="540" customWidth="1"/>
    <col min="6402" max="6407" width="11.81640625" style="540" customWidth="1"/>
    <col min="6408" max="6408" width="13" style="540" customWidth="1"/>
    <col min="6409" max="6409" width="4.26953125" style="540" customWidth="1"/>
    <col min="6410" max="6655" width="9.1796875" style="540"/>
    <col min="6656" max="6656" width="4.7265625" style="540" customWidth="1"/>
    <col min="6657" max="6657" width="31.54296875" style="540" customWidth="1"/>
    <col min="6658" max="6663" width="11.81640625" style="540" customWidth="1"/>
    <col min="6664" max="6664" width="13" style="540" customWidth="1"/>
    <col min="6665" max="6665" width="4.26953125" style="540" customWidth="1"/>
    <col min="6666" max="6911" width="9.1796875" style="540"/>
    <col min="6912" max="6912" width="4.7265625" style="540" customWidth="1"/>
    <col min="6913" max="6913" width="31.54296875" style="540" customWidth="1"/>
    <col min="6914" max="6919" width="11.81640625" style="540" customWidth="1"/>
    <col min="6920" max="6920" width="13" style="540" customWidth="1"/>
    <col min="6921" max="6921" width="4.26953125" style="540" customWidth="1"/>
    <col min="6922" max="7167" width="9.1796875" style="540"/>
    <col min="7168" max="7168" width="4.7265625" style="540" customWidth="1"/>
    <col min="7169" max="7169" width="31.54296875" style="540" customWidth="1"/>
    <col min="7170" max="7175" width="11.81640625" style="540" customWidth="1"/>
    <col min="7176" max="7176" width="13" style="540" customWidth="1"/>
    <col min="7177" max="7177" width="4.26953125" style="540" customWidth="1"/>
    <col min="7178" max="7423" width="9.1796875" style="540"/>
    <col min="7424" max="7424" width="4.7265625" style="540" customWidth="1"/>
    <col min="7425" max="7425" width="31.54296875" style="540" customWidth="1"/>
    <col min="7426" max="7431" width="11.81640625" style="540" customWidth="1"/>
    <col min="7432" max="7432" width="13" style="540" customWidth="1"/>
    <col min="7433" max="7433" width="4.26953125" style="540" customWidth="1"/>
    <col min="7434" max="7679" width="9.1796875" style="540"/>
    <col min="7680" max="7680" width="4.7265625" style="540" customWidth="1"/>
    <col min="7681" max="7681" width="31.54296875" style="540" customWidth="1"/>
    <col min="7682" max="7687" width="11.81640625" style="540" customWidth="1"/>
    <col min="7688" max="7688" width="13" style="540" customWidth="1"/>
    <col min="7689" max="7689" width="4.26953125" style="540" customWidth="1"/>
    <col min="7690" max="7935" width="9.1796875" style="540"/>
    <col min="7936" max="7936" width="4.7265625" style="540" customWidth="1"/>
    <col min="7937" max="7937" width="31.54296875" style="540" customWidth="1"/>
    <col min="7938" max="7943" width="11.81640625" style="540" customWidth="1"/>
    <col min="7944" max="7944" width="13" style="540" customWidth="1"/>
    <col min="7945" max="7945" width="4.26953125" style="540" customWidth="1"/>
    <col min="7946" max="8191" width="9.1796875" style="540"/>
    <col min="8192" max="8192" width="4.7265625" style="540" customWidth="1"/>
    <col min="8193" max="8193" width="31.54296875" style="540" customWidth="1"/>
    <col min="8194" max="8199" width="11.81640625" style="540" customWidth="1"/>
    <col min="8200" max="8200" width="13" style="540" customWidth="1"/>
    <col min="8201" max="8201" width="4.26953125" style="540" customWidth="1"/>
    <col min="8202" max="8447" width="9.1796875" style="540"/>
    <col min="8448" max="8448" width="4.7265625" style="540" customWidth="1"/>
    <col min="8449" max="8449" width="31.54296875" style="540" customWidth="1"/>
    <col min="8450" max="8455" width="11.81640625" style="540" customWidth="1"/>
    <col min="8456" max="8456" width="13" style="540" customWidth="1"/>
    <col min="8457" max="8457" width="4.26953125" style="540" customWidth="1"/>
    <col min="8458" max="8703" width="9.1796875" style="540"/>
    <col min="8704" max="8704" width="4.7265625" style="540" customWidth="1"/>
    <col min="8705" max="8705" width="31.54296875" style="540" customWidth="1"/>
    <col min="8706" max="8711" width="11.81640625" style="540" customWidth="1"/>
    <col min="8712" max="8712" width="13" style="540" customWidth="1"/>
    <col min="8713" max="8713" width="4.26953125" style="540" customWidth="1"/>
    <col min="8714" max="8959" width="9.1796875" style="540"/>
    <col min="8960" max="8960" width="4.7265625" style="540" customWidth="1"/>
    <col min="8961" max="8961" width="31.54296875" style="540" customWidth="1"/>
    <col min="8962" max="8967" width="11.81640625" style="540" customWidth="1"/>
    <col min="8968" max="8968" width="13" style="540" customWidth="1"/>
    <col min="8969" max="8969" width="4.26953125" style="540" customWidth="1"/>
    <col min="8970" max="9215" width="9.1796875" style="540"/>
    <col min="9216" max="9216" width="4.7265625" style="540" customWidth="1"/>
    <col min="9217" max="9217" width="31.54296875" style="540" customWidth="1"/>
    <col min="9218" max="9223" width="11.81640625" style="540" customWidth="1"/>
    <col min="9224" max="9224" width="13" style="540" customWidth="1"/>
    <col min="9225" max="9225" width="4.26953125" style="540" customWidth="1"/>
    <col min="9226" max="9471" width="9.1796875" style="540"/>
    <col min="9472" max="9472" width="4.7265625" style="540" customWidth="1"/>
    <col min="9473" max="9473" width="31.54296875" style="540" customWidth="1"/>
    <col min="9474" max="9479" width="11.81640625" style="540" customWidth="1"/>
    <col min="9480" max="9480" width="13" style="540" customWidth="1"/>
    <col min="9481" max="9481" width="4.26953125" style="540" customWidth="1"/>
    <col min="9482" max="9727" width="9.1796875" style="540"/>
    <col min="9728" max="9728" width="4.7265625" style="540" customWidth="1"/>
    <col min="9729" max="9729" width="31.54296875" style="540" customWidth="1"/>
    <col min="9730" max="9735" width="11.81640625" style="540" customWidth="1"/>
    <col min="9736" max="9736" width="13" style="540" customWidth="1"/>
    <col min="9737" max="9737" width="4.26953125" style="540" customWidth="1"/>
    <col min="9738" max="9983" width="9.1796875" style="540"/>
    <col min="9984" max="9984" width="4.7265625" style="540" customWidth="1"/>
    <col min="9985" max="9985" width="31.54296875" style="540" customWidth="1"/>
    <col min="9986" max="9991" width="11.81640625" style="540" customWidth="1"/>
    <col min="9992" max="9992" width="13" style="540" customWidth="1"/>
    <col min="9993" max="9993" width="4.26953125" style="540" customWidth="1"/>
    <col min="9994" max="10239" width="9.1796875" style="540"/>
    <col min="10240" max="10240" width="4.7265625" style="540" customWidth="1"/>
    <col min="10241" max="10241" width="31.54296875" style="540" customWidth="1"/>
    <col min="10242" max="10247" width="11.81640625" style="540" customWidth="1"/>
    <col min="10248" max="10248" width="13" style="540" customWidth="1"/>
    <col min="10249" max="10249" width="4.26953125" style="540" customWidth="1"/>
    <col min="10250" max="10495" width="9.1796875" style="540"/>
    <col min="10496" max="10496" width="4.7265625" style="540" customWidth="1"/>
    <col min="10497" max="10497" width="31.54296875" style="540" customWidth="1"/>
    <col min="10498" max="10503" width="11.81640625" style="540" customWidth="1"/>
    <col min="10504" max="10504" width="13" style="540" customWidth="1"/>
    <col min="10505" max="10505" width="4.26953125" style="540" customWidth="1"/>
    <col min="10506" max="10751" width="9.1796875" style="540"/>
    <col min="10752" max="10752" width="4.7265625" style="540" customWidth="1"/>
    <col min="10753" max="10753" width="31.54296875" style="540" customWidth="1"/>
    <col min="10754" max="10759" width="11.81640625" style="540" customWidth="1"/>
    <col min="10760" max="10760" width="13" style="540" customWidth="1"/>
    <col min="10761" max="10761" width="4.26953125" style="540" customWidth="1"/>
    <col min="10762" max="11007" width="9.1796875" style="540"/>
    <col min="11008" max="11008" width="4.7265625" style="540" customWidth="1"/>
    <col min="11009" max="11009" width="31.54296875" style="540" customWidth="1"/>
    <col min="11010" max="11015" width="11.81640625" style="540" customWidth="1"/>
    <col min="11016" max="11016" width="13" style="540" customWidth="1"/>
    <col min="11017" max="11017" width="4.26953125" style="540" customWidth="1"/>
    <col min="11018" max="11263" width="9.1796875" style="540"/>
    <col min="11264" max="11264" width="4.7265625" style="540" customWidth="1"/>
    <col min="11265" max="11265" width="31.54296875" style="540" customWidth="1"/>
    <col min="11266" max="11271" width="11.81640625" style="540" customWidth="1"/>
    <col min="11272" max="11272" width="13" style="540" customWidth="1"/>
    <col min="11273" max="11273" width="4.26953125" style="540" customWidth="1"/>
    <col min="11274" max="11519" width="9.1796875" style="540"/>
    <col min="11520" max="11520" width="4.7265625" style="540" customWidth="1"/>
    <col min="11521" max="11521" width="31.54296875" style="540" customWidth="1"/>
    <col min="11522" max="11527" width="11.81640625" style="540" customWidth="1"/>
    <col min="11528" max="11528" width="13" style="540" customWidth="1"/>
    <col min="11529" max="11529" width="4.26953125" style="540" customWidth="1"/>
    <col min="11530" max="11775" width="9.1796875" style="540"/>
    <col min="11776" max="11776" width="4.7265625" style="540" customWidth="1"/>
    <col min="11777" max="11777" width="31.54296875" style="540" customWidth="1"/>
    <col min="11778" max="11783" width="11.81640625" style="540" customWidth="1"/>
    <col min="11784" max="11784" width="13" style="540" customWidth="1"/>
    <col min="11785" max="11785" width="4.26953125" style="540" customWidth="1"/>
    <col min="11786" max="12031" width="9.1796875" style="540"/>
    <col min="12032" max="12032" width="4.7265625" style="540" customWidth="1"/>
    <col min="12033" max="12033" width="31.54296875" style="540" customWidth="1"/>
    <col min="12034" max="12039" width="11.81640625" style="540" customWidth="1"/>
    <col min="12040" max="12040" width="13" style="540" customWidth="1"/>
    <col min="12041" max="12041" width="4.26953125" style="540" customWidth="1"/>
    <col min="12042" max="12287" width="9.1796875" style="540"/>
    <col min="12288" max="12288" width="4.7265625" style="540" customWidth="1"/>
    <col min="12289" max="12289" width="31.54296875" style="540" customWidth="1"/>
    <col min="12290" max="12295" width="11.81640625" style="540" customWidth="1"/>
    <col min="12296" max="12296" width="13" style="540" customWidth="1"/>
    <col min="12297" max="12297" width="4.26953125" style="540" customWidth="1"/>
    <col min="12298" max="12543" width="9.1796875" style="540"/>
    <col min="12544" max="12544" width="4.7265625" style="540" customWidth="1"/>
    <col min="12545" max="12545" width="31.54296875" style="540" customWidth="1"/>
    <col min="12546" max="12551" width="11.81640625" style="540" customWidth="1"/>
    <col min="12552" max="12552" width="13" style="540" customWidth="1"/>
    <col min="12553" max="12553" width="4.26953125" style="540" customWidth="1"/>
    <col min="12554" max="12799" width="9.1796875" style="540"/>
    <col min="12800" max="12800" width="4.7265625" style="540" customWidth="1"/>
    <col min="12801" max="12801" width="31.54296875" style="540" customWidth="1"/>
    <col min="12802" max="12807" width="11.81640625" style="540" customWidth="1"/>
    <col min="12808" max="12808" width="13" style="540" customWidth="1"/>
    <col min="12809" max="12809" width="4.26953125" style="540" customWidth="1"/>
    <col min="12810" max="13055" width="9.1796875" style="540"/>
    <col min="13056" max="13056" width="4.7265625" style="540" customWidth="1"/>
    <col min="13057" max="13057" width="31.54296875" style="540" customWidth="1"/>
    <col min="13058" max="13063" width="11.81640625" style="540" customWidth="1"/>
    <col min="13064" max="13064" width="13" style="540" customWidth="1"/>
    <col min="13065" max="13065" width="4.26953125" style="540" customWidth="1"/>
    <col min="13066" max="13311" width="9.1796875" style="540"/>
    <col min="13312" max="13312" width="4.7265625" style="540" customWidth="1"/>
    <col min="13313" max="13313" width="31.54296875" style="540" customWidth="1"/>
    <col min="13314" max="13319" width="11.81640625" style="540" customWidth="1"/>
    <col min="13320" max="13320" width="13" style="540" customWidth="1"/>
    <col min="13321" max="13321" width="4.26953125" style="540" customWidth="1"/>
    <col min="13322" max="13567" width="9.1796875" style="540"/>
    <col min="13568" max="13568" width="4.7265625" style="540" customWidth="1"/>
    <col min="13569" max="13569" width="31.54296875" style="540" customWidth="1"/>
    <col min="13570" max="13575" width="11.81640625" style="540" customWidth="1"/>
    <col min="13576" max="13576" width="13" style="540" customWidth="1"/>
    <col min="13577" max="13577" width="4.26953125" style="540" customWidth="1"/>
    <col min="13578" max="13823" width="9.1796875" style="540"/>
    <col min="13824" max="13824" width="4.7265625" style="540" customWidth="1"/>
    <col min="13825" max="13825" width="31.54296875" style="540" customWidth="1"/>
    <col min="13826" max="13831" width="11.81640625" style="540" customWidth="1"/>
    <col min="13832" max="13832" width="13" style="540" customWidth="1"/>
    <col min="13833" max="13833" width="4.26953125" style="540" customWidth="1"/>
    <col min="13834" max="14079" width="9.1796875" style="540"/>
    <col min="14080" max="14080" width="4.7265625" style="540" customWidth="1"/>
    <col min="14081" max="14081" width="31.54296875" style="540" customWidth="1"/>
    <col min="14082" max="14087" width="11.81640625" style="540" customWidth="1"/>
    <col min="14088" max="14088" width="13" style="540" customWidth="1"/>
    <col min="14089" max="14089" width="4.26953125" style="540" customWidth="1"/>
    <col min="14090" max="14335" width="9.1796875" style="540"/>
    <col min="14336" max="14336" width="4.7265625" style="540" customWidth="1"/>
    <col min="14337" max="14337" width="31.54296875" style="540" customWidth="1"/>
    <col min="14338" max="14343" width="11.81640625" style="540" customWidth="1"/>
    <col min="14344" max="14344" width="13" style="540" customWidth="1"/>
    <col min="14345" max="14345" width="4.26953125" style="540" customWidth="1"/>
    <col min="14346" max="14591" width="9.1796875" style="540"/>
    <col min="14592" max="14592" width="4.7265625" style="540" customWidth="1"/>
    <col min="14593" max="14593" width="31.54296875" style="540" customWidth="1"/>
    <col min="14594" max="14599" width="11.81640625" style="540" customWidth="1"/>
    <col min="14600" max="14600" width="13" style="540" customWidth="1"/>
    <col min="14601" max="14601" width="4.26953125" style="540" customWidth="1"/>
    <col min="14602" max="14847" width="9.1796875" style="540"/>
    <col min="14848" max="14848" width="4.7265625" style="540" customWidth="1"/>
    <col min="14849" max="14849" width="31.54296875" style="540" customWidth="1"/>
    <col min="14850" max="14855" width="11.81640625" style="540" customWidth="1"/>
    <col min="14856" max="14856" width="13" style="540" customWidth="1"/>
    <col min="14857" max="14857" width="4.26953125" style="540" customWidth="1"/>
    <col min="14858" max="15103" width="9.1796875" style="540"/>
    <col min="15104" max="15104" width="4.7265625" style="540" customWidth="1"/>
    <col min="15105" max="15105" width="31.54296875" style="540" customWidth="1"/>
    <col min="15106" max="15111" width="11.81640625" style="540" customWidth="1"/>
    <col min="15112" max="15112" width="13" style="540" customWidth="1"/>
    <col min="15113" max="15113" width="4.26953125" style="540" customWidth="1"/>
    <col min="15114" max="15359" width="9.1796875" style="540"/>
    <col min="15360" max="15360" width="4.7265625" style="540" customWidth="1"/>
    <col min="15361" max="15361" width="31.54296875" style="540" customWidth="1"/>
    <col min="15362" max="15367" width="11.81640625" style="540" customWidth="1"/>
    <col min="15368" max="15368" width="13" style="540" customWidth="1"/>
    <col min="15369" max="15369" width="4.26953125" style="540" customWidth="1"/>
    <col min="15370" max="15615" width="9.1796875" style="540"/>
    <col min="15616" max="15616" width="4.7265625" style="540" customWidth="1"/>
    <col min="15617" max="15617" width="31.54296875" style="540" customWidth="1"/>
    <col min="15618" max="15623" width="11.81640625" style="540" customWidth="1"/>
    <col min="15624" max="15624" width="13" style="540" customWidth="1"/>
    <col min="15625" max="15625" width="4.26953125" style="540" customWidth="1"/>
    <col min="15626" max="15871" width="9.1796875" style="540"/>
    <col min="15872" max="15872" width="4.7265625" style="540" customWidth="1"/>
    <col min="15873" max="15873" width="31.54296875" style="540" customWidth="1"/>
    <col min="15874" max="15879" width="11.81640625" style="540" customWidth="1"/>
    <col min="15880" max="15880" width="13" style="540" customWidth="1"/>
    <col min="15881" max="15881" width="4.26953125" style="540" customWidth="1"/>
    <col min="15882" max="16127" width="9.1796875" style="540"/>
    <col min="16128" max="16128" width="4.7265625" style="540" customWidth="1"/>
    <col min="16129" max="16129" width="31.54296875" style="540" customWidth="1"/>
    <col min="16130" max="16135" width="11.81640625" style="540" customWidth="1"/>
    <col min="16136" max="16136" width="13" style="540" customWidth="1"/>
    <col min="16137" max="16137" width="4.26953125" style="540" customWidth="1"/>
    <col min="16138" max="16384" width="9.1796875" style="540"/>
  </cols>
  <sheetData>
    <row r="1" spans="1:9" ht="34.5" customHeight="1">
      <c r="A1" s="1077" t="s">
        <v>2026</v>
      </c>
      <c r="B1" s="1078"/>
      <c r="C1" s="1078"/>
      <c r="D1" s="1078"/>
      <c r="E1" s="1078"/>
      <c r="F1" s="1078"/>
      <c r="G1" s="1078"/>
      <c r="H1" s="1078"/>
      <c r="I1" s="1078"/>
    </row>
    <row r="2" spans="1:9" ht="14" thickBot="1">
      <c r="H2" s="1079" t="str">
        <f>'[2]2. sz tájékoztató t'!J2</f>
        <v>Forintban!</v>
      </c>
      <c r="I2" s="1079"/>
    </row>
    <row r="3" spans="1:9" ht="13.5" thickBot="1">
      <c r="A3" s="1080" t="s">
        <v>1577</v>
      </c>
      <c r="B3" s="1082" t="s">
        <v>1936</v>
      </c>
      <c r="C3" s="1084" t="s">
        <v>1937</v>
      </c>
      <c r="D3" s="1086" t="s">
        <v>1938</v>
      </c>
      <c r="E3" s="1087"/>
      <c r="F3" s="1087"/>
      <c r="G3" s="1087"/>
      <c r="H3" s="1087"/>
      <c r="I3" s="1088" t="s">
        <v>1939</v>
      </c>
    </row>
    <row r="4" spans="1:9" s="593" customFormat="1" ht="42" customHeight="1" thickBot="1">
      <c r="A4" s="1081"/>
      <c r="B4" s="1083"/>
      <c r="C4" s="1085"/>
      <c r="D4" s="591" t="s">
        <v>1940</v>
      </c>
      <c r="E4" s="591" t="s">
        <v>1941</v>
      </c>
      <c r="F4" s="591" t="s">
        <v>1942</v>
      </c>
      <c r="G4" s="623" t="s">
        <v>1943</v>
      </c>
      <c r="H4" s="623" t="s">
        <v>1944</v>
      </c>
      <c r="I4" s="1089"/>
    </row>
    <row r="5" spans="1:9" s="593" customFormat="1" ht="12" customHeight="1" thickBot="1">
      <c r="A5" s="536">
        <v>1</v>
      </c>
      <c r="B5" s="594">
        <v>2</v>
      </c>
      <c r="C5" s="594">
        <v>3</v>
      </c>
      <c r="D5" s="594">
        <v>4</v>
      </c>
      <c r="E5" s="594">
        <v>5</v>
      </c>
      <c r="F5" s="594">
        <v>6</v>
      </c>
      <c r="G5" s="594">
        <v>7</v>
      </c>
      <c r="H5" s="594" t="s">
        <v>1945</v>
      </c>
      <c r="I5" s="539" t="s">
        <v>1946</v>
      </c>
    </row>
    <row r="6" spans="1:9" s="593" customFormat="1" ht="18" customHeight="1">
      <c r="A6" s="1070" t="s">
        <v>1947</v>
      </c>
      <c r="B6" s="1071"/>
      <c r="C6" s="1071"/>
      <c r="D6" s="1071"/>
      <c r="E6" s="1071"/>
      <c r="F6" s="1071"/>
      <c r="G6" s="1071"/>
      <c r="H6" s="1071"/>
      <c r="I6" s="1072"/>
    </row>
    <row r="7" spans="1:9" ht="16" customHeight="1">
      <c r="A7" s="831" t="s">
        <v>4</v>
      </c>
      <c r="B7" s="832" t="s">
        <v>1948</v>
      </c>
      <c r="C7" s="833"/>
      <c r="D7" s="833"/>
      <c r="E7" s="833"/>
      <c r="F7" s="833"/>
      <c r="G7" s="834"/>
      <c r="H7" s="835">
        <f t="shared" ref="H7:H13" si="0">SUM(D7:G7)</f>
        <v>0</v>
      </c>
      <c r="I7" s="836">
        <f t="shared" ref="I7:I13" si="1">C7+H7</f>
        <v>0</v>
      </c>
    </row>
    <row r="8" spans="1:9">
      <c r="A8" s="831" t="s">
        <v>15</v>
      </c>
      <c r="B8" s="832" t="s">
        <v>1949</v>
      </c>
      <c r="C8" s="833">
        <v>35026223</v>
      </c>
      <c r="D8" s="833"/>
      <c r="E8" s="833"/>
      <c r="F8" s="833"/>
      <c r="G8" s="834"/>
      <c r="H8" s="835">
        <f t="shared" si="0"/>
        <v>0</v>
      </c>
      <c r="I8" s="836">
        <f t="shared" si="1"/>
        <v>35026223</v>
      </c>
    </row>
    <row r="9" spans="1:9">
      <c r="A9" s="831" t="s">
        <v>27</v>
      </c>
      <c r="B9" s="832" t="s">
        <v>1950</v>
      </c>
      <c r="C9" s="833"/>
      <c r="D9" s="833"/>
      <c r="E9" s="833"/>
      <c r="F9" s="833"/>
      <c r="G9" s="834"/>
      <c r="H9" s="835">
        <f t="shared" si="0"/>
        <v>0</v>
      </c>
      <c r="I9" s="836">
        <f t="shared" si="1"/>
        <v>0</v>
      </c>
    </row>
    <row r="10" spans="1:9" ht="16" customHeight="1">
      <c r="A10" s="831" t="s">
        <v>135</v>
      </c>
      <c r="B10" s="832" t="s">
        <v>1951</v>
      </c>
      <c r="C10" s="833"/>
      <c r="D10" s="833"/>
      <c r="E10" s="833"/>
      <c r="F10" s="833"/>
      <c r="G10" s="834"/>
      <c r="H10" s="835">
        <f t="shared" si="0"/>
        <v>0</v>
      </c>
      <c r="I10" s="836">
        <f t="shared" si="1"/>
        <v>0</v>
      </c>
    </row>
    <row r="11" spans="1:9">
      <c r="A11" s="831" t="s">
        <v>41</v>
      </c>
      <c r="B11" s="832" t="s">
        <v>1952</v>
      </c>
      <c r="C11" s="833"/>
      <c r="D11" s="833"/>
      <c r="E11" s="833"/>
      <c r="F11" s="833"/>
      <c r="G11" s="834"/>
      <c r="H11" s="835">
        <f t="shared" si="0"/>
        <v>0</v>
      </c>
      <c r="I11" s="836">
        <f t="shared" si="1"/>
        <v>0</v>
      </c>
    </row>
    <row r="12" spans="1:9" ht="16" customHeight="1">
      <c r="A12" s="837" t="s">
        <v>63</v>
      </c>
      <c r="B12" s="838" t="s">
        <v>1953</v>
      </c>
      <c r="C12" s="839">
        <v>175651372</v>
      </c>
      <c r="D12" s="839"/>
      <c r="E12" s="839"/>
      <c r="F12" s="839"/>
      <c r="G12" s="840"/>
      <c r="H12" s="835">
        <f t="shared" si="0"/>
        <v>0</v>
      </c>
      <c r="I12" s="836">
        <f t="shared" si="1"/>
        <v>175651372</v>
      </c>
    </row>
    <row r="13" spans="1:9" ht="16" customHeight="1" thickBot="1">
      <c r="A13" s="841" t="s">
        <v>142</v>
      </c>
      <c r="B13" s="842" t="s">
        <v>1954</v>
      </c>
      <c r="C13" s="843">
        <v>335449881</v>
      </c>
      <c r="D13" s="843"/>
      <c r="E13" s="843"/>
      <c r="F13" s="843"/>
      <c r="G13" s="844"/>
      <c r="H13" s="835">
        <f t="shared" si="0"/>
        <v>0</v>
      </c>
      <c r="I13" s="836">
        <f t="shared" si="1"/>
        <v>335449881</v>
      </c>
    </row>
    <row r="14" spans="1:9" s="848" customFormat="1" ht="18" customHeight="1" thickBot="1">
      <c r="A14" s="1073" t="s">
        <v>1955</v>
      </c>
      <c r="B14" s="1074"/>
      <c r="C14" s="845">
        <f t="shared" ref="C14:I14" si="2">SUM(C7:C13)</f>
        <v>546127476</v>
      </c>
      <c r="D14" s="845">
        <f>SUM(D7:D13)</f>
        <v>0</v>
      </c>
      <c r="E14" s="845">
        <f t="shared" si="2"/>
        <v>0</v>
      </c>
      <c r="F14" s="845">
        <f t="shared" si="2"/>
        <v>0</v>
      </c>
      <c r="G14" s="846">
        <f t="shared" si="2"/>
        <v>0</v>
      </c>
      <c r="H14" s="846">
        <f t="shared" si="2"/>
        <v>0</v>
      </c>
      <c r="I14" s="847">
        <f t="shared" si="2"/>
        <v>546127476</v>
      </c>
    </row>
    <row r="15" spans="1:9" s="849" customFormat="1" ht="18" customHeight="1">
      <c r="A15" s="1070" t="s">
        <v>1956</v>
      </c>
      <c r="B15" s="1071"/>
      <c r="C15" s="1071"/>
      <c r="D15" s="1071"/>
      <c r="E15" s="1071"/>
      <c r="F15" s="1071"/>
      <c r="G15" s="1071"/>
      <c r="H15" s="1071"/>
      <c r="I15" s="1072"/>
    </row>
    <row r="16" spans="1:9" s="849" customFormat="1">
      <c r="A16" s="831" t="s">
        <v>4</v>
      </c>
      <c r="B16" s="832" t="s">
        <v>1957</v>
      </c>
      <c r="C16" s="833"/>
      <c r="D16" s="833"/>
      <c r="E16" s="833"/>
      <c r="F16" s="833"/>
      <c r="G16" s="834"/>
      <c r="H16" s="835">
        <f>SUM(D16:G16)</f>
        <v>0</v>
      </c>
      <c r="I16" s="836">
        <f>C16+H16</f>
        <v>0</v>
      </c>
    </row>
    <row r="17" spans="1:9" ht="13.5" thickBot="1">
      <c r="A17" s="841" t="s">
        <v>15</v>
      </c>
      <c r="B17" s="842" t="s">
        <v>1954</v>
      </c>
      <c r="C17" s="843"/>
      <c r="D17" s="843"/>
      <c r="E17" s="843"/>
      <c r="F17" s="843"/>
      <c r="G17" s="844"/>
      <c r="H17" s="835">
        <f>SUM(D17:G17)</f>
        <v>0</v>
      </c>
      <c r="I17" s="850">
        <f>C17+H17</f>
        <v>0</v>
      </c>
    </row>
    <row r="18" spans="1:9" ht="16" customHeight="1" thickBot="1">
      <c r="A18" s="1073" t="s">
        <v>1958</v>
      </c>
      <c r="B18" s="1074"/>
      <c r="C18" s="845">
        <f t="shared" ref="C18:I18" si="3">SUM(C16:C17)</f>
        <v>0</v>
      </c>
      <c r="D18" s="845">
        <f t="shared" si="3"/>
        <v>0</v>
      </c>
      <c r="E18" s="845">
        <f t="shared" si="3"/>
        <v>0</v>
      </c>
      <c r="F18" s="845">
        <f t="shared" si="3"/>
        <v>0</v>
      </c>
      <c r="G18" s="846">
        <f t="shared" si="3"/>
        <v>0</v>
      </c>
      <c r="H18" s="846">
        <f t="shared" si="3"/>
        <v>0</v>
      </c>
      <c r="I18" s="847">
        <f t="shared" si="3"/>
        <v>0</v>
      </c>
    </row>
    <row r="19" spans="1:9" ht="18" customHeight="1" thickBot="1">
      <c r="A19" s="1075" t="s">
        <v>1959</v>
      </c>
      <c r="B19" s="1076"/>
      <c r="C19" s="851">
        <f t="shared" ref="C19:I19" si="4">C14+C18</f>
        <v>546127476</v>
      </c>
      <c r="D19" s="851">
        <f t="shared" si="4"/>
        <v>0</v>
      </c>
      <c r="E19" s="851">
        <f t="shared" si="4"/>
        <v>0</v>
      </c>
      <c r="F19" s="851">
        <f t="shared" si="4"/>
        <v>0</v>
      </c>
      <c r="G19" s="851">
        <f t="shared" si="4"/>
        <v>0</v>
      </c>
      <c r="H19" s="851">
        <f t="shared" si="4"/>
        <v>0</v>
      </c>
      <c r="I19" s="847">
        <f t="shared" si="4"/>
        <v>546127476</v>
      </c>
    </row>
  </sheetData>
  <mergeCells count="12">
    <mergeCell ref="A1:I1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  <mergeCell ref="A19:B19"/>
  </mergeCells>
  <printOptions horizontalCentered="1"/>
  <pageMargins left="0.78740157480314965" right="0.78740157480314965" top="1.1811023622047245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 dőlt"&amp;12
&amp;R&amp;"Times New Roman CE,Félkövér dőlt"&amp;12 9. melléklet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E22"/>
  <sheetViews>
    <sheetView zoomScaleNormal="100" workbookViewId="0">
      <selection activeCell="G2" sqref="G2:G20"/>
    </sheetView>
  </sheetViews>
  <sheetFormatPr defaultRowHeight="13"/>
  <cols>
    <col min="1" max="1" width="9.1796875" style="540"/>
    <col min="2" max="2" width="40.81640625" style="540" bestFit="1" customWidth="1"/>
    <col min="3" max="3" width="17.26953125" style="540" customWidth="1"/>
    <col min="4" max="4" width="21.453125" style="540" customWidth="1"/>
    <col min="5" max="5" width="21.453125" style="540" hidden="1" customWidth="1"/>
    <col min="6" max="6" width="9.1796875" style="540"/>
    <col min="7" max="8" width="20.7265625" style="540" customWidth="1"/>
    <col min="9" max="9" width="8.7265625" style="540" bestFit="1" customWidth="1"/>
    <col min="10" max="257" width="9.1796875" style="540"/>
    <col min="258" max="258" width="50" style="540" customWidth="1"/>
    <col min="259" max="261" width="21.453125" style="540" customWidth="1"/>
    <col min="262" max="262" width="4.7265625" style="540" customWidth="1"/>
    <col min="263" max="513" width="9.1796875" style="540"/>
    <col min="514" max="514" width="50" style="540" customWidth="1"/>
    <col min="515" max="517" width="21.453125" style="540" customWidth="1"/>
    <col min="518" max="518" width="4.7265625" style="540" customWidth="1"/>
    <col min="519" max="769" width="9.1796875" style="540"/>
    <col min="770" max="770" width="50" style="540" customWidth="1"/>
    <col min="771" max="773" width="21.453125" style="540" customWidth="1"/>
    <col min="774" max="774" width="4.7265625" style="540" customWidth="1"/>
    <col min="775" max="1025" width="9.1796875" style="540"/>
    <col min="1026" max="1026" width="50" style="540" customWidth="1"/>
    <col min="1027" max="1029" width="21.453125" style="540" customWidth="1"/>
    <col min="1030" max="1030" width="4.7265625" style="540" customWidth="1"/>
    <col min="1031" max="1281" width="9.1796875" style="540"/>
    <col min="1282" max="1282" width="50" style="540" customWidth="1"/>
    <col min="1283" max="1285" width="21.453125" style="540" customWidth="1"/>
    <col min="1286" max="1286" width="4.7265625" style="540" customWidth="1"/>
    <col min="1287" max="1537" width="9.1796875" style="540"/>
    <col min="1538" max="1538" width="50" style="540" customWidth="1"/>
    <col min="1539" max="1541" width="21.453125" style="540" customWidth="1"/>
    <col min="1542" max="1542" width="4.7265625" style="540" customWidth="1"/>
    <col min="1543" max="1793" width="9.1796875" style="540"/>
    <col min="1794" max="1794" width="50" style="540" customWidth="1"/>
    <col min="1795" max="1797" width="21.453125" style="540" customWidth="1"/>
    <col min="1798" max="1798" width="4.7265625" style="540" customWidth="1"/>
    <col min="1799" max="2049" width="9.1796875" style="540"/>
    <col min="2050" max="2050" width="50" style="540" customWidth="1"/>
    <col min="2051" max="2053" width="21.453125" style="540" customWidth="1"/>
    <col min="2054" max="2054" width="4.7265625" style="540" customWidth="1"/>
    <col min="2055" max="2305" width="9.1796875" style="540"/>
    <col min="2306" max="2306" width="50" style="540" customWidth="1"/>
    <col min="2307" max="2309" width="21.453125" style="540" customWidth="1"/>
    <col min="2310" max="2310" width="4.7265625" style="540" customWidth="1"/>
    <col min="2311" max="2561" width="9.1796875" style="540"/>
    <col min="2562" max="2562" width="50" style="540" customWidth="1"/>
    <col min="2563" max="2565" width="21.453125" style="540" customWidth="1"/>
    <col min="2566" max="2566" width="4.7265625" style="540" customWidth="1"/>
    <col min="2567" max="2817" width="9.1796875" style="540"/>
    <col min="2818" max="2818" width="50" style="540" customWidth="1"/>
    <col min="2819" max="2821" width="21.453125" style="540" customWidth="1"/>
    <col min="2822" max="2822" width="4.7265625" style="540" customWidth="1"/>
    <col min="2823" max="3073" width="9.1796875" style="540"/>
    <col min="3074" max="3074" width="50" style="540" customWidth="1"/>
    <col min="3075" max="3077" width="21.453125" style="540" customWidth="1"/>
    <col min="3078" max="3078" width="4.7265625" style="540" customWidth="1"/>
    <col min="3079" max="3329" width="9.1796875" style="540"/>
    <col min="3330" max="3330" width="50" style="540" customWidth="1"/>
    <col min="3331" max="3333" width="21.453125" style="540" customWidth="1"/>
    <col min="3334" max="3334" width="4.7265625" style="540" customWidth="1"/>
    <col min="3335" max="3585" width="9.1796875" style="540"/>
    <col min="3586" max="3586" width="50" style="540" customWidth="1"/>
    <col min="3587" max="3589" width="21.453125" style="540" customWidth="1"/>
    <col min="3590" max="3590" width="4.7265625" style="540" customWidth="1"/>
    <col min="3591" max="3841" width="9.1796875" style="540"/>
    <col min="3842" max="3842" width="50" style="540" customWidth="1"/>
    <col min="3843" max="3845" width="21.453125" style="540" customWidth="1"/>
    <col min="3846" max="3846" width="4.7265625" style="540" customWidth="1"/>
    <col min="3847" max="4097" width="9.1796875" style="540"/>
    <col min="4098" max="4098" width="50" style="540" customWidth="1"/>
    <col min="4099" max="4101" width="21.453125" style="540" customWidth="1"/>
    <col min="4102" max="4102" width="4.7265625" style="540" customWidth="1"/>
    <col min="4103" max="4353" width="9.1796875" style="540"/>
    <col min="4354" max="4354" width="50" style="540" customWidth="1"/>
    <col min="4355" max="4357" width="21.453125" style="540" customWidth="1"/>
    <col min="4358" max="4358" width="4.7265625" style="540" customWidth="1"/>
    <col min="4359" max="4609" width="9.1796875" style="540"/>
    <col min="4610" max="4610" width="50" style="540" customWidth="1"/>
    <col min="4611" max="4613" width="21.453125" style="540" customWidth="1"/>
    <col min="4614" max="4614" width="4.7265625" style="540" customWidth="1"/>
    <col min="4615" max="4865" width="9.1796875" style="540"/>
    <col min="4866" max="4866" width="50" style="540" customWidth="1"/>
    <col min="4867" max="4869" width="21.453125" style="540" customWidth="1"/>
    <col min="4870" max="4870" width="4.7265625" style="540" customWidth="1"/>
    <col min="4871" max="5121" width="9.1796875" style="540"/>
    <col min="5122" max="5122" width="50" style="540" customWidth="1"/>
    <col min="5123" max="5125" width="21.453125" style="540" customWidth="1"/>
    <col min="5126" max="5126" width="4.7265625" style="540" customWidth="1"/>
    <col min="5127" max="5377" width="9.1796875" style="540"/>
    <col min="5378" max="5378" width="50" style="540" customWidth="1"/>
    <col min="5379" max="5381" width="21.453125" style="540" customWidth="1"/>
    <col min="5382" max="5382" width="4.7265625" style="540" customWidth="1"/>
    <col min="5383" max="5633" width="9.1796875" style="540"/>
    <col min="5634" max="5634" width="50" style="540" customWidth="1"/>
    <col min="5635" max="5637" width="21.453125" style="540" customWidth="1"/>
    <col min="5638" max="5638" width="4.7265625" style="540" customWidth="1"/>
    <col min="5639" max="5889" width="9.1796875" style="540"/>
    <col min="5890" max="5890" width="50" style="540" customWidth="1"/>
    <col min="5891" max="5893" width="21.453125" style="540" customWidth="1"/>
    <col min="5894" max="5894" width="4.7265625" style="540" customWidth="1"/>
    <col min="5895" max="6145" width="9.1796875" style="540"/>
    <col min="6146" max="6146" width="50" style="540" customWidth="1"/>
    <col min="6147" max="6149" width="21.453125" style="540" customWidth="1"/>
    <col min="6150" max="6150" width="4.7265625" style="540" customWidth="1"/>
    <col min="6151" max="6401" width="9.1796875" style="540"/>
    <col min="6402" max="6402" width="50" style="540" customWidth="1"/>
    <col min="6403" max="6405" width="21.453125" style="540" customWidth="1"/>
    <col min="6406" max="6406" width="4.7265625" style="540" customWidth="1"/>
    <col min="6407" max="6657" width="9.1796875" style="540"/>
    <col min="6658" max="6658" width="50" style="540" customWidth="1"/>
    <col min="6659" max="6661" width="21.453125" style="540" customWidth="1"/>
    <col min="6662" max="6662" width="4.7265625" style="540" customWidth="1"/>
    <col min="6663" max="6913" width="9.1796875" style="540"/>
    <col min="6914" max="6914" width="50" style="540" customWidth="1"/>
    <col min="6915" max="6917" width="21.453125" style="540" customWidth="1"/>
    <col min="6918" max="6918" width="4.7265625" style="540" customWidth="1"/>
    <col min="6919" max="7169" width="9.1796875" style="540"/>
    <col min="7170" max="7170" width="50" style="540" customWidth="1"/>
    <col min="7171" max="7173" width="21.453125" style="540" customWidth="1"/>
    <col min="7174" max="7174" width="4.7265625" style="540" customWidth="1"/>
    <col min="7175" max="7425" width="9.1796875" style="540"/>
    <col min="7426" max="7426" width="50" style="540" customWidth="1"/>
    <col min="7427" max="7429" width="21.453125" style="540" customWidth="1"/>
    <col min="7430" max="7430" width="4.7265625" style="540" customWidth="1"/>
    <col min="7431" max="7681" width="9.1796875" style="540"/>
    <col min="7682" max="7682" width="50" style="540" customWidth="1"/>
    <col min="7683" max="7685" width="21.453125" style="540" customWidth="1"/>
    <col min="7686" max="7686" width="4.7265625" style="540" customWidth="1"/>
    <col min="7687" max="7937" width="9.1796875" style="540"/>
    <col min="7938" max="7938" width="50" style="540" customWidth="1"/>
    <col min="7939" max="7941" width="21.453125" style="540" customWidth="1"/>
    <col min="7942" max="7942" width="4.7265625" style="540" customWidth="1"/>
    <col min="7943" max="8193" width="9.1796875" style="540"/>
    <col min="8194" max="8194" width="50" style="540" customWidth="1"/>
    <col min="8195" max="8197" width="21.453125" style="540" customWidth="1"/>
    <col min="8198" max="8198" width="4.7265625" style="540" customWidth="1"/>
    <col min="8199" max="8449" width="9.1796875" style="540"/>
    <col min="8450" max="8450" width="50" style="540" customWidth="1"/>
    <col min="8451" max="8453" width="21.453125" style="540" customWidth="1"/>
    <col min="8454" max="8454" width="4.7265625" style="540" customWidth="1"/>
    <col min="8455" max="8705" width="9.1796875" style="540"/>
    <col min="8706" max="8706" width="50" style="540" customWidth="1"/>
    <col min="8707" max="8709" width="21.453125" style="540" customWidth="1"/>
    <col min="8710" max="8710" width="4.7265625" style="540" customWidth="1"/>
    <col min="8711" max="8961" width="9.1796875" style="540"/>
    <col min="8962" max="8962" width="50" style="540" customWidth="1"/>
    <col min="8963" max="8965" width="21.453125" style="540" customWidth="1"/>
    <col min="8966" max="8966" width="4.7265625" style="540" customWidth="1"/>
    <col min="8967" max="9217" width="9.1796875" style="540"/>
    <col min="9218" max="9218" width="50" style="540" customWidth="1"/>
    <col min="9219" max="9221" width="21.453125" style="540" customWidth="1"/>
    <col min="9222" max="9222" width="4.7265625" style="540" customWidth="1"/>
    <col min="9223" max="9473" width="9.1796875" style="540"/>
    <col min="9474" max="9474" width="50" style="540" customWidth="1"/>
    <col min="9475" max="9477" width="21.453125" style="540" customWidth="1"/>
    <col min="9478" max="9478" width="4.7265625" style="540" customWidth="1"/>
    <col min="9479" max="9729" width="9.1796875" style="540"/>
    <col min="9730" max="9730" width="50" style="540" customWidth="1"/>
    <col min="9731" max="9733" width="21.453125" style="540" customWidth="1"/>
    <col min="9734" max="9734" width="4.7265625" style="540" customWidth="1"/>
    <col min="9735" max="9985" width="9.1796875" style="540"/>
    <col min="9986" max="9986" width="50" style="540" customWidth="1"/>
    <col min="9987" max="9989" width="21.453125" style="540" customWidth="1"/>
    <col min="9990" max="9990" width="4.7265625" style="540" customWidth="1"/>
    <col min="9991" max="10241" width="9.1796875" style="540"/>
    <col min="10242" max="10242" width="50" style="540" customWidth="1"/>
    <col min="10243" max="10245" width="21.453125" style="540" customWidth="1"/>
    <col min="10246" max="10246" width="4.7265625" style="540" customWidth="1"/>
    <col min="10247" max="10497" width="9.1796875" style="540"/>
    <col min="10498" max="10498" width="50" style="540" customWidth="1"/>
    <col min="10499" max="10501" width="21.453125" style="540" customWidth="1"/>
    <col min="10502" max="10502" width="4.7265625" style="540" customWidth="1"/>
    <col min="10503" max="10753" width="9.1796875" style="540"/>
    <col min="10754" max="10754" width="50" style="540" customWidth="1"/>
    <col min="10755" max="10757" width="21.453125" style="540" customWidth="1"/>
    <col min="10758" max="10758" width="4.7265625" style="540" customWidth="1"/>
    <col min="10759" max="11009" width="9.1796875" style="540"/>
    <col min="11010" max="11010" width="50" style="540" customWidth="1"/>
    <col min="11011" max="11013" width="21.453125" style="540" customWidth="1"/>
    <col min="11014" max="11014" width="4.7265625" style="540" customWidth="1"/>
    <col min="11015" max="11265" width="9.1796875" style="540"/>
    <col min="11266" max="11266" width="50" style="540" customWidth="1"/>
    <col min="11267" max="11269" width="21.453125" style="540" customWidth="1"/>
    <col min="11270" max="11270" width="4.7265625" style="540" customWidth="1"/>
    <col min="11271" max="11521" width="9.1796875" style="540"/>
    <col min="11522" max="11522" width="50" style="540" customWidth="1"/>
    <col min="11523" max="11525" width="21.453125" style="540" customWidth="1"/>
    <col min="11526" max="11526" width="4.7265625" style="540" customWidth="1"/>
    <col min="11527" max="11777" width="9.1796875" style="540"/>
    <col min="11778" max="11778" width="50" style="540" customWidth="1"/>
    <col min="11779" max="11781" width="21.453125" style="540" customWidth="1"/>
    <col min="11782" max="11782" width="4.7265625" style="540" customWidth="1"/>
    <col min="11783" max="12033" width="9.1796875" style="540"/>
    <col min="12034" max="12034" width="50" style="540" customWidth="1"/>
    <col min="12035" max="12037" width="21.453125" style="540" customWidth="1"/>
    <col min="12038" max="12038" width="4.7265625" style="540" customWidth="1"/>
    <col min="12039" max="12289" width="9.1796875" style="540"/>
    <col min="12290" max="12290" width="50" style="540" customWidth="1"/>
    <col min="12291" max="12293" width="21.453125" style="540" customWidth="1"/>
    <col min="12294" max="12294" width="4.7265625" style="540" customWidth="1"/>
    <col min="12295" max="12545" width="9.1796875" style="540"/>
    <col min="12546" max="12546" width="50" style="540" customWidth="1"/>
    <col min="12547" max="12549" width="21.453125" style="540" customWidth="1"/>
    <col min="12550" max="12550" width="4.7265625" style="540" customWidth="1"/>
    <col min="12551" max="12801" width="9.1796875" style="540"/>
    <col min="12802" max="12802" width="50" style="540" customWidth="1"/>
    <col min="12803" max="12805" width="21.453125" style="540" customWidth="1"/>
    <col min="12806" max="12806" width="4.7265625" style="540" customWidth="1"/>
    <col min="12807" max="13057" width="9.1796875" style="540"/>
    <col min="13058" max="13058" width="50" style="540" customWidth="1"/>
    <col min="13059" max="13061" width="21.453125" style="540" customWidth="1"/>
    <col min="13062" max="13062" width="4.7265625" style="540" customWidth="1"/>
    <col min="13063" max="13313" width="9.1796875" style="540"/>
    <col min="13314" max="13314" width="50" style="540" customWidth="1"/>
    <col min="13315" max="13317" width="21.453125" style="540" customWidth="1"/>
    <col min="13318" max="13318" width="4.7265625" style="540" customWidth="1"/>
    <col min="13319" max="13569" width="9.1796875" style="540"/>
    <col min="13570" max="13570" width="50" style="540" customWidth="1"/>
    <col min="13571" max="13573" width="21.453125" style="540" customWidth="1"/>
    <col min="13574" max="13574" width="4.7265625" style="540" customWidth="1"/>
    <col min="13575" max="13825" width="9.1796875" style="540"/>
    <col min="13826" max="13826" width="50" style="540" customWidth="1"/>
    <col min="13827" max="13829" width="21.453125" style="540" customWidth="1"/>
    <col min="13830" max="13830" width="4.7265625" style="540" customWidth="1"/>
    <col min="13831" max="14081" width="9.1796875" style="540"/>
    <col min="14082" max="14082" width="50" style="540" customWidth="1"/>
    <col min="14083" max="14085" width="21.453125" style="540" customWidth="1"/>
    <col min="14086" max="14086" width="4.7265625" style="540" customWidth="1"/>
    <col min="14087" max="14337" width="9.1796875" style="540"/>
    <col min="14338" max="14338" width="50" style="540" customWidth="1"/>
    <col min="14339" max="14341" width="21.453125" style="540" customWidth="1"/>
    <col min="14342" max="14342" width="4.7265625" style="540" customWidth="1"/>
    <col min="14343" max="14593" width="9.1796875" style="540"/>
    <col min="14594" max="14594" width="50" style="540" customWidth="1"/>
    <col min="14595" max="14597" width="21.453125" style="540" customWidth="1"/>
    <col min="14598" max="14598" width="4.7265625" style="540" customWidth="1"/>
    <col min="14599" max="14849" width="9.1796875" style="540"/>
    <col min="14850" max="14850" width="50" style="540" customWidth="1"/>
    <col min="14851" max="14853" width="21.453125" style="540" customWidth="1"/>
    <col min="14854" max="14854" width="4.7265625" style="540" customWidth="1"/>
    <col min="14855" max="15105" width="9.1796875" style="540"/>
    <col min="15106" max="15106" width="50" style="540" customWidth="1"/>
    <col min="15107" max="15109" width="21.453125" style="540" customWidth="1"/>
    <col min="15110" max="15110" width="4.7265625" style="540" customWidth="1"/>
    <col min="15111" max="15361" width="9.1796875" style="540"/>
    <col min="15362" max="15362" width="50" style="540" customWidth="1"/>
    <col min="15363" max="15365" width="21.453125" style="540" customWidth="1"/>
    <col min="15366" max="15366" width="4.7265625" style="540" customWidth="1"/>
    <col min="15367" max="15617" width="9.1796875" style="540"/>
    <col min="15618" max="15618" width="50" style="540" customWidth="1"/>
    <col min="15619" max="15621" width="21.453125" style="540" customWidth="1"/>
    <col min="15622" max="15622" width="4.7265625" style="540" customWidth="1"/>
    <col min="15623" max="15873" width="9.1796875" style="540"/>
    <col min="15874" max="15874" width="50" style="540" customWidth="1"/>
    <col min="15875" max="15877" width="21.453125" style="540" customWidth="1"/>
    <col min="15878" max="15878" width="4.7265625" style="540" customWidth="1"/>
    <col min="15879" max="16129" width="9.1796875" style="540"/>
    <col min="16130" max="16130" width="50" style="540" customWidth="1"/>
    <col min="16131" max="16133" width="21.453125" style="540" customWidth="1"/>
    <col min="16134" max="16134" width="4.7265625" style="540" customWidth="1"/>
    <col min="16135" max="16384" width="9.1796875" style="540"/>
  </cols>
  <sheetData>
    <row r="1" spans="1:5" ht="12.75" customHeight="1">
      <c r="A1" s="852"/>
    </row>
    <row r="2" spans="1:5" ht="58.5" customHeight="1">
      <c r="A2" s="1090" t="s">
        <v>1960</v>
      </c>
      <c r="B2" s="1090"/>
      <c r="C2" s="1090"/>
      <c r="D2" s="1090"/>
      <c r="E2" s="1090"/>
    </row>
    <row r="3" spans="1:5" ht="15.5" thickBot="1">
      <c r="A3" s="853"/>
    </row>
    <row r="4" spans="1:5" ht="75.5" thickBot="1">
      <c r="A4" s="854" t="s">
        <v>1670</v>
      </c>
      <c r="B4" s="855" t="s">
        <v>1961</v>
      </c>
      <c r="C4" s="855" t="s">
        <v>1962</v>
      </c>
      <c r="D4" s="855" t="s">
        <v>1963</v>
      </c>
      <c r="E4" s="856" t="s">
        <v>1964</v>
      </c>
    </row>
    <row r="5" spans="1:5" ht="18">
      <c r="A5" s="857" t="s">
        <v>4</v>
      </c>
      <c r="B5" s="858" t="s">
        <v>1965</v>
      </c>
      <c r="C5" s="859"/>
      <c r="D5" s="860">
        <v>6765000</v>
      </c>
      <c r="E5" s="861"/>
    </row>
    <row r="6" spans="1:5" ht="18">
      <c r="A6" s="862" t="s">
        <v>15</v>
      </c>
      <c r="B6" s="863" t="s">
        <v>1966</v>
      </c>
      <c r="C6" s="864">
        <v>0.8548</v>
      </c>
      <c r="D6" s="865">
        <v>12480000</v>
      </c>
      <c r="E6" s="866"/>
    </row>
    <row r="7" spans="1:5" ht="18">
      <c r="A7" s="862" t="s">
        <v>27</v>
      </c>
      <c r="B7" s="863" t="s">
        <v>1967</v>
      </c>
      <c r="C7" s="864">
        <v>1</v>
      </c>
      <c r="D7" s="865">
        <v>226000000</v>
      </c>
      <c r="E7" s="866"/>
    </row>
    <row r="8" spans="1:5" ht="18">
      <c r="A8" s="862" t="s">
        <v>135</v>
      </c>
      <c r="B8" s="863" t="s">
        <v>1968</v>
      </c>
      <c r="C8" s="864">
        <v>0.99</v>
      </c>
      <c r="D8" s="865">
        <v>31610400</v>
      </c>
      <c r="E8" s="866"/>
    </row>
    <row r="9" spans="1:5" ht="18">
      <c r="A9" s="862" t="s">
        <v>41</v>
      </c>
      <c r="B9" s="863" t="s">
        <v>1969</v>
      </c>
      <c r="C9" s="864"/>
      <c r="D9" s="865">
        <v>2532000</v>
      </c>
      <c r="E9" s="866"/>
    </row>
    <row r="10" spans="1:5" ht="18">
      <c r="A10" s="862" t="s">
        <v>142</v>
      </c>
      <c r="B10" s="863" t="s">
        <v>1970</v>
      </c>
      <c r="C10" s="864">
        <v>0.25</v>
      </c>
      <c r="D10" s="865">
        <v>750000</v>
      </c>
      <c r="E10" s="866"/>
    </row>
    <row r="11" spans="1:5" ht="18">
      <c r="A11" s="862" t="s">
        <v>81</v>
      </c>
      <c r="B11" s="863" t="s">
        <v>1971</v>
      </c>
      <c r="C11" s="864">
        <v>0.71</v>
      </c>
      <c r="D11" s="865">
        <v>315000000</v>
      </c>
      <c r="E11" s="866"/>
    </row>
    <row r="12" spans="1:5" ht="18">
      <c r="A12" s="862" t="s">
        <v>83</v>
      </c>
      <c r="B12" s="863" t="s">
        <v>1972</v>
      </c>
      <c r="C12" s="864">
        <v>0.1</v>
      </c>
      <c r="D12" s="865">
        <v>300000</v>
      </c>
      <c r="E12" s="866"/>
    </row>
    <row r="13" spans="1:5" ht="18">
      <c r="A13" s="862" t="s">
        <v>147</v>
      </c>
      <c r="B13" s="863" t="s">
        <v>1973</v>
      </c>
      <c r="C13" s="864">
        <v>1</v>
      </c>
      <c r="D13" s="865">
        <v>3000000</v>
      </c>
      <c r="E13" s="866"/>
    </row>
    <row r="14" spans="1:5" ht="18">
      <c r="A14" s="862" t="s">
        <v>164</v>
      </c>
      <c r="B14" s="863" t="s">
        <v>1974</v>
      </c>
      <c r="C14" s="864">
        <v>3.0599999999999999E-2</v>
      </c>
      <c r="D14" s="865">
        <v>15030000</v>
      </c>
      <c r="E14" s="866"/>
    </row>
    <row r="15" spans="1:5" ht="18">
      <c r="A15" s="862" t="s">
        <v>165</v>
      </c>
      <c r="B15" s="863" t="s">
        <v>1975</v>
      </c>
      <c r="C15" s="864">
        <v>0.51</v>
      </c>
      <c r="D15" s="865">
        <v>1530000</v>
      </c>
      <c r="E15" s="866"/>
    </row>
    <row r="16" spans="1:5" ht="18">
      <c r="A16" s="862" t="s">
        <v>166</v>
      </c>
      <c r="B16" s="863" t="s">
        <v>1976</v>
      </c>
      <c r="C16" s="864">
        <v>0.152</v>
      </c>
      <c r="D16" s="865">
        <v>225000</v>
      </c>
      <c r="E16" s="866"/>
    </row>
    <row r="17" spans="1:5" ht="15.5">
      <c r="A17" s="867" t="s">
        <v>169</v>
      </c>
      <c r="B17" s="868" t="s">
        <v>1977</v>
      </c>
      <c r="C17" s="869"/>
      <c r="D17" s="870">
        <v>100000</v>
      </c>
      <c r="E17" s="871"/>
    </row>
    <row r="18" spans="1:5" ht="15.5">
      <c r="A18" s="862" t="s">
        <v>172</v>
      </c>
      <c r="B18" s="872"/>
      <c r="C18" s="873"/>
      <c r="D18" s="865"/>
      <c r="E18" s="866"/>
    </row>
    <row r="19" spans="1:5" ht="15.5">
      <c r="A19" s="862" t="s">
        <v>175</v>
      </c>
      <c r="B19" s="872"/>
      <c r="C19" s="873"/>
      <c r="D19" s="865"/>
      <c r="E19" s="866"/>
    </row>
    <row r="20" spans="1:5" ht="16" thickBot="1">
      <c r="A20" s="874" t="s">
        <v>178</v>
      </c>
      <c r="B20" s="875"/>
      <c r="C20" s="876"/>
      <c r="D20" s="877"/>
      <c r="E20" s="878"/>
    </row>
    <row r="21" spans="1:5" ht="16" thickBot="1">
      <c r="A21" s="1091" t="s">
        <v>1978</v>
      </c>
      <c r="B21" s="1092"/>
      <c r="C21" s="879"/>
      <c r="D21" s="880">
        <f>IF(SUM(D5:D20)=0,"",SUM(D5:D20))</f>
        <v>615322400</v>
      </c>
      <c r="E21" s="881" t="str">
        <f>IF(SUM(E5:E20)=0,"",SUM(E5:E20))</f>
        <v/>
      </c>
    </row>
    <row r="22" spans="1:5" ht="15">
      <c r="A22" s="853"/>
    </row>
  </sheetData>
  <mergeCells count="2">
    <mergeCell ref="A2:E2"/>
    <mergeCell ref="A21:B21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&amp;R&amp;"Times New Roman CE,Félkövér dőlt"&amp;12 10.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workbookViewId="0">
      <selection activeCell="C22" sqref="C22:D22"/>
    </sheetView>
  </sheetViews>
  <sheetFormatPr defaultColWidth="9.1796875" defaultRowHeight="13"/>
  <cols>
    <col min="1" max="1" width="5" style="587" customWidth="1"/>
    <col min="2" max="2" width="47" style="534" customWidth="1"/>
    <col min="3" max="4" width="15.1796875" style="534" customWidth="1"/>
    <col min="5" max="16384" width="9.1796875" style="534"/>
  </cols>
  <sheetData>
    <row r="1" spans="1:4" ht="31.5" customHeight="1">
      <c r="B1" s="1093" t="s">
        <v>1625</v>
      </c>
      <c r="C1" s="1093"/>
      <c r="D1" s="1093"/>
    </row>
    <row r="2" spans="1:4" s="589" customFormat="1" ht="15.5" thickBot="1">
      <c r="A2" s="588"/>
      <c r="B2" s="624"/>
      <c r="D2" s="430" t="s">
        <v>679</v>
      </c>
    </row>
    <row r="3" spans="1:4" s="593" customFormat="1" ht="48" customHeight="1" thickBot="1">
      <c r="A3" s="590" t="s">
        <v>1577</v>
      </c>
      <c r="B3" s="591" t="s">
        <v>3</v>
      </c>
      <c r="C3" s="591" t="s">
        <v>1626</v>
      </c>
      <c r="D3" s="592" t="s">
        <v>1627</v>
      </c>
    </row>
    <row r="4" spans="1:4" s="593" customFormat="1" ht="14.15" customHeight="1" thickBot="1">
      <c r="A4" s="536">
        <v>1</v>
      </c>
      <c r="B4" s="594">
        <v>2</v>
      </c>
      <c r="C4" s="594">
        <v>3</v>
      </c>
      <c r="D4" s="539">
        <v>4</v>
      </c>
    </row>
    <row r="5" spans="1:4" ht="18" customHeight="1">
      <c r="A5" s="595" t="s">
        <v>4</v>
      </c>
      <c r="B5" s="596" t="s">
        <v>1628</v>
      </c>
      <c r="C5" s="597"/>
      <c r="D5" s="480"/>
    </row>
    <row r="6" spans="1:4" ht="18" customHeight="1">
      <c r="A6" s="598" t="s">
        <v>15</v>
      </c>
      <c r="B6" s="599" t="s">
        <v>1629</v>
      </c>
      <c r="C6" s="600"/>
      <c r="D6" s="468"/>
    </row>
    <row r="7" spans="1:4" ht="18" customHeight="1">
      <c r="A7" s="598" t="s">
        <v>27</v>
      </c>
      <c r="B7" s="599" t="s">
        <v>1630</v>
      </c>
      <c r="C7" s="600"/>
      <c r="D7" s="468"/>
    </row>
    <row r="8" spans="1:4" ht="18" customHeight="1">
      <c r="A8" s="598" t="s">
        <v>135</v>
      </c>
      <c r="B8" s="599" t="s">
        <v>1631</v>
      </c>
      <c r="C8" s="600"/>
      <c r="D8" s="468"/>
    </row>
    <row r="9" spans="1:4" ht="18" customHeight="1">
      <c r="A9" s="598" t="s">
        <v>41</v>
      </c>
      <c r="B9" s="599" t="s">
        <v>1632</v>
      </c>
      <c r="C9" s="600">
        <f>SUM(C10:C15)</f>
        <v>57908873</v>
      </c>
      <c r="D9" s="600">
        <f>SUM(D10:D15)</f>
        <v>818000</v>
      </c>
    </row>
    <row r="10" spans="1:4" ht="18" customHeight="1">
      <c r="A10" s="598" t="s">
        <v>63</v>
      </c>
      <c r="B10" s="599" t="s">
        <v>1633</v>
      </c>
      <c r="C10" s="600"/>
      <c r="D10" s="468"/>
    </row>
    <row r="11" spans="1:4" ht="18" customHeight="1">
      <c r="A11" s="598" t="s">
        <v>142</v>
      </c>
      <c r="B11" s="601" t="s">
        <v>1634</v>
      </c>
      <c r="C11" s="600"/>
      <c r="D11" s="468"/>
    </row>
    <row r="12" spans="1:4" ht="18" customHeight="1">
      <c r="A12" s="598" t="s">
        <v>83</v>
      </c>
      <c r="B12" s="601" t="s">
        <v>1635</v>
      </c>
      <c r="C12" s="600">
        <v>57908873</v>
      </c>
      <c r="D12" s="468">
        <v>818000</v>
      </c>
    </row>
    <row r="13" spans="1:4" ht="18" customHeight="1">
      <c r="A13" s="598" t="s">
        <v>147</v>
      </c>
      <c r="B13" s="601" t="s">
        <v>1636</v>
      </c>
      <c r="C13" s="600"/>
      <c r="D13" s="468"/>
    </row>
    <row r="14" spans="1:4" ht="18" customHeight="1">
      <c r="A14" s="598" t="s">
        <v>164</v>
      </c>
      <c r="B14" s="601" t="s">
        <v>1637</v>
      </c>
      <c r="C14" s="600"/>
      <c r="D14" s="468"/>
    </row>
    <row r="15" spans="1:4" ht="22.5" customHeight="1">
      <c r="A15" s="598" t="s">
        <v>165</v>
      </c>
      <c r="B15" s="601" t="s">
        <v>1638</v>
      </c>
      <c r="C15" s="600"/>
      <c r="D15" s="468"/>
    </row>
    <row r="16" spans="1:4" ht="18" customHeight="1">
      <c r="A16" s="598" t="s">
        <v>166</v>
      </c>
      <c r="B16" s="599" t="s">
        <v>1639</v>
      </c>
      <c r="C16" s="600">
        <v>55987225</v>
      </c>
      <c r="D16" s="468">
        <v>1347312</v>
      </c>
    </row>
    <row r="17" spans="1:4" ht="18" customHeight="1">
      <c r="A17" s="598" t="s">
        <v>169</v>
      </c>
      <c r="B17" s="599" t="s">
        <v>1640</v>
      </c>
      <c r="C17" s="600"/>
      <c r="D17" s="468"/>
    </row>
    <row r="18" spans="1:4" ht="18" customHeight="1">
      <c r="A18" s="598" t="s">
        <v>172</v>
      </c>
      <c r="B18" s="599" t="s">
        <v>1641</v>
      </c>
      <c r="C18" s="600"/>
      <c r="D18" s="468"/>
    </row>
    <row r="19" spans="1:4" ht="18" customHeight="1">
      <c r="A19" s="598" t="s">
        <v>175</v>
      </c>
      <c r="B19" s="599" t="s">
        <v>1642</v>
      </c>
      <c r="C19" s="600"/>
      <c r="D19" s="468"/>
    </row>
    <row r="20" spans="1:4" ht="18" customHeight="1">
      <c r="A20" s="598" t="s">
        <v>178</v>
      </c>
      <c r="B20" s="599" t="s">
        <v>1643</v>
      </c>
      <c r="C20" s="600"/>
      <c r="D20" s="468"/>
    </row>
    <row r="21" spans="1:4" ht="18" customHeight="1">
      <c r="A21" s="598" t="s">
        <v>181</v>
      </c>
      <c r="B21" s="599" t="s">
        <v>1644</v>
      </c>
      <c r="C21" s="467">
        <v>1633701</v>
      </c>
      <c r="D21" s="468">
        <v>864000</v>
      </c>
    </row>
    <row r="22" spans="1:4" ht="18" customHeight="1">
      <c r="A22" s="598" t="s">
        <v>184</v>
      </c>
      <c r="B22" s="599" t="s">
        <v>1645</v>
      </c>
      <c r="C22" s="467"/>
      <c r="D22" s="468"/>
    </row>
    <row r="23" spans="1:4" ht="18" customHeight="1">
      <c r="A23" s="598" t="s">
        <v>187</v>
      </c>
      <c r="B23" s="602"/>
      <c r="C23" s="467"/>
      <c r="D23" s="468"/>
    </row>
    <row r="24" spans="1:4" ht="18" customHeight="1">
      <c r="A24" s="598" t="s">
        <v>190</v>
      </c>
      <c r="B24" s="602"/>
      <c r="C24" s="467"/>
      <c r="D24" s="468"/>
    </row>
    <row r="25" spans="1:4" ht="18" customHeight="1">
      <c r="A25" s="598" t="s">
        <v>192</v>
      </c>
      <c r="B25" s="602"/>
      <c r="C25" s="467"/>
      <c r="D25" s="468"/>
    </row>
    <row r="26" spans="1:4" ht="18" customHeight="1">
      <c r="A26" s="598" t="s">
        <v>195</v>
      </c>
      <c r="B26" s="602"/>
      <c r="C26" s="467"/>
      <c r="D26" s="468"/>
    </row>
    <row r="27" spans="1:4" ht="18" customHeight="1">
      <c r="A27" s="598" t="s">
        <v>198</v>
      </c>
      <c r="B27" s="602"/>
      <c r="C27" s="467"/>
      <c r="D27" s="468"/>
    </row>
    <row r="28" spans="1:4" ht="18" customHeight="1">
      <c r="A28" s="598" t="s">
        <v>201</v>
      </c>
      <c r="B28" s="602"/>
      <c r="C28" s="467"/>
      <c r="D28" s="468"/>
    </row>
    <row r="29" spans="1:4" ht="18" customHeight="1" thickBot="1">
      <c r="A29" s="603" t="s">
        <v>230</v>
      </c>
      <c r="B29" s="604"/>
      <c r="C29" s="605"/>
      <c r="D29" s="538"/>
    </row>
    <row r="30" spans="1:4" ht="18" customHeight="1" thickBot="1">
      <c r="A30" s="537" t="s">
        <v>233</v>
      </c>
      <c r="B30" s="606" t="s">
        <v>1576</v>
      </c>
      <c r="C30" s="607">
        <f>+C5+C6+C7+C8+C9+C16+C17+C18+C19+C20+C21+C22+C23+C24+C25+C26+C27+C28+C29</f>
        <v>115529799</v>
      </c>
      <c r="D30" s="608">
        <f>+D5+D6+D7+D8+D9+D16+D17+D18+D19+D20+D21+D22+D23+D24+D25+D26+D27+D28+D29</f>
        <v>3029312</v>
      </c>
    </row>
    <row r="31" spans="1:4" ht="8.25" customHeight="1">
      <c r="A31" s="609"/>
      <c r="B31" s="1094"/>
      <c r="C31" s="1094"/>
      <c r="D31" s="1094"/>
    </row>
  </sheetData>
  <mergeCells count="2">
    <mergeCell ref="B1:D1"/>
    <mergeCell ref="B31:D31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 11&amp;"Times New Roman CE,Félkövér dőlt". melléklet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P395"/>
  <sheetViews>
    <sheetView view="pageBreakPreview" topLeftCell="A348" zoomScale="175" zoomScaleNormal="160" zoomScaleSheetLayoutView="175" workbookViewId="0">
      <selection activeCell="A324" sqref="A324:M324"/>
    </sheetView>
  </sheetViews>
  <sheetFormatPr defaultRowHeight="13"/>
  <cols>
    <col min="1" max="1" width="24.453125" style="540" customWidth="1"/>
    <col min="2" max="13" width="8.54296875" style="540" customWidth="1"/>
    <col min="14" max="14" width="9.1796875" style="540"/>
    <col min="15" max="16" width="13.54296875" style="915" bestFit="1" customWidth="1"/>
    <col min="17" max="255" width="9.1796875" style="540"/>
    <col min="256" max="256" width="24.453125" style="540" customWidth="1"/>
    <col min="257" max="268" width="8.54296875" style="540" customWidth="1"/>
    <col min="269" max="269" width="3.453125" style="540" customWidth="1"/>
    <col min="270" max="511" width="9.1796875" style="540"/>
    <col min="512" max="512" width="24.453125" style="540" customWidth="1"/>
    <col min="513" max="524" width="8.54296875" style="540" customWidth="1"/>
    <col min="525" max="525" width="3.453125" style="540" customWidth="1"/>
    <col min="526" max="767" width="9.1796875" style="540"/>
    <col min="768" max="768" width="24.453125" style="540" customWidth="1"/>
    <col min="769" max="780" width="8.54296875" style="540" customWidth="1"/>
    <col min="781" max="781" width="3.453125" style="540" customWidth="1"/>
    <col min="782" max="1023" width="9.1796875" style="540"/>
    <col min="1024" max="1024" width="24.453125" style="540" customWidth="1"/>
    <col min="1025" max="1036" width="8.54296875" style="540" customWidth="1"/>
    <col min="1037" max="1037" width="3.453125" style="540" customWidth="1"/>
    <col min="1038" max="1279" width="9.1796875" style="540"/>
    <col min="1280" max="1280" width="24.453125" style="540" customWidth="1"/>
    <col min="1281" max="1292" width="8.54296875" style="540" customWidth="1"/>
    <col min="1293" max="1293" width="3.453125" style="540" customWidth="1"/>
    <col min="1294" max="1535" width="9.1796875" style="540"/>
    <col min="1536" max="1536" width="24.453125" style="540" customWidth="1"/>
    <col min="1537" max="1548" width="8.54296875" style="540" customWidth="1"/>
    <col min="1549" max="1549" width="3.453125" style="540" customWidth="1"/>
    <col min="1550" max="1791" width="9.1796875" style="540"/>
    <col min="1792" max="1792" width="24.453125" style="540" customWidth="1"/>
    <col min="1793" max="1804" width="8.54296875" style="540" customWidth="1"/>
    <col min="1805" max="1805" width="3.453125" style="540" customWidth="1"/>
    <col min="1806" max="2047" width="9.1796875" style="540"/>
    <col min="2048" max="2048" width="24.453125" style="540" customWidth="1"/>
    <col min="2049" max="2060" width="8.54296875" style="540" customWidth="1"/>
    <col min="2061" max="2061" width="3.453125" style="540" customWidth="1"/>
    <col min="2062" max="2303" width="9.1796875" style="540"/>
    <col min="2304" max="2304" width="24.453125" style="540" customWidth="1"/>
    <col min="2305" max="2316" width="8.54296875" style="540" customWidth="1"/>
    <col min="2317" max="2317" width="3.453125" style="540" customWidth="1"/>
    <col min="2318" max="2559" width="9.1796875" style="540"/>
    <col min="2560" max="2560" width="24.453125" style="540" customWidth="1"/>
    <col min="2561" max="2572" width="8.54296875" style="540" customWidth="1"/>
    <col min="2573" max="2573" width="3.453125" style="540" customWidth="1"/>
    <col min="2574" max="2815" width="9.1796875" style="540"/>
    <col min="2816" max="2816" width="24.453125" style="540" customWidth="1"/>
    <col min="2817" max="2828" width="8.54296875" style="540" customWidth="1"/>
    <col min="2829" max="2829" width="3.453125" style="540" customWidth="1"/>
    <col min="2830" max="3071" width="9.1796875" style="540"/>
    <col min="3072" max="3072" width="24.453125" style="540" customWidth="1"/>
    <col min="3073" max="3084" width="8.54296875" style="540" customWidth="1"/>
    <col min="3085" max="3085" width="3.453125" style="540" customWidth="1"/>
    <col min="3086" max="3327" width="9.1796875" style="540"/>
    <col min="3328" max="3328" width="24.453125" style="540" customWidth="1"/>
    <col min="3329" max="3340" width="8.54296875" style="540" customWidth="1"/>
    <col min="3341" max="3341" width="3.453125" style="540" customWidth="1"/>
    <col min="3342" max="3583" width="9.1796875" style="540"/>
    <col min="3584" max="3584" width="24.453125" style="540" customWidth="1"/>
    <col min="3585" max="3596" width="8.54296875" style="540" customWidth="1"/>
    <col min="3597" max="3597" width="3.453125" style="540" customWidth="1"/>
    <col min="3598" max="3839" width="9.1796875" style="540"/>
    <col min="3840" max="3840" width="24.453125" style="540" customWidth="1"/>
    <col min="3841" max="3852" width="8.54296875" style="540" customWidth="1"/>
    <col min="3853" max="3853" width="3.453125" style="540" customWidth="1"/>
    <col min="3854" max="4095" width="9.1796875" style="540"/>
    <col min="4096" max="4096" width="24.453125" style="540" customWidth="1"/>
    <col min="4097" max="4108" width="8.54296875" style="540" customWidth="1"/>
    <col min="4109" max="4109" width="3.453125" style="540" customWidth="1"/>
    <col min="4110" max="4351" width="9.1796875" style="540"/>
    <col min="4352" max="4352" width="24.453125" style="540" customWidth="1"/>
    <col min="4353" max="4364" width="8.54296875" style="540" customWidth="1"/>
    <col min="4365" max="4365" width="3.453125" style="540" customWidth="1"/>
    <col min="4366" max="4607" width="9.1796875" style="540"/>
    <col min="4608" max="4608" width="24.453125" style="540" customWidth="1"/>
    <col min="4609" max="4620" width="8.54296875" style="540" customWidth="1"/>
    <col min="4621" max="4621" width="3.453125" style="540" customWidth="1"/>
    <col min="4622" max="4863" width="9.1796875" style="540"/>
    <col min="4864" max="4864" width="24.453125" style="540" customWidth="1"/>
    <col min="4865" max="4876" width="8.54296875" style="540" customWidth="1"/>
    <col min="4877" max="4877" width="3.453125" style="540" customWidth="1"/>
    <col min="4878" max="5119" width="9.1796875" style="540"/>
    <col min="5120" max="5120" width="24.453125" style="540" customWidth="1"/>
    <col min="5121" max="5132" width="8.54296875" style="540" customWidth="1"/>
    <col min="5133" max="5133" width="3.453125" style="540" customWidth="1"/>
    <col min="5134" max="5375" width="9.1796875" style="540"/>
    <col min="5376" max="5376" width="24.453125" style="540" customWidth="1"/>
    <col min="5377" max="5388" width="8.54296875" style="540" customWidth="1"/>
    <col min="5389" max="5389" width="3.453125" style="540" customWidth="1"/>
    <col min="5390" max="5631" width="9.1796875" style="540"/>
    <col min="5632" max="5632" width="24.453125" style="540" customWidth="1"/>
    <col min="5633" max="5644" width="8.54296875" style="540" customWidth="1"/>
    <col min="5645" max="5645" width="3.453125" style="540" customWidth="1"/>
    <col min="5646" max="5887" width="9.1796875" style="540"/>
    <col min="5888" max="5888" width="24.453125" style="540" customWidth="1"/>
    <col min="5889" max="5900" width="8.54296875" style="540" customWidth="1"/>
    <col min="5901" max="5901" width="3.453125" style="540" customWidth="1"/>
    <col min="5902" max="6143" width="9.1796875" style="540"/>
    <col min="6144" max="6144" width="24.453125" style="540" customWidth="1"/>
    <col min="6145" max="6156" width="8.54296875" style="540" customWidth="1"/>
    <col min="6157" max="6157" width="3.453125" style="540" customWidth="1"/>
    <col min="6158" max="6399" width="9.1796875" style="540"/>
    <col min="6400" max="6400" width="24.453125" style="540" customWidth="1"/>
    <col min="6401" max="6412" width="8.54296875" style="540" customWidth="1"/>
    <col min="6413" max="6413" width="3.453125" style="540" customWidth="1"/>
    <col min="6414" max="6655" width="9.1796875" style="540"/>
    <col min="6656" max="6656" width="24.453125" style="540" customWidth="1"/>
    <col min="6657" max="6668" width="8.54296875" style="540" customWidth="1"/>
    <col min="6669" max="6669" width="3.453125" style="540" customWidth="1"/>
    <col min="6670" max="6911" width="9.1796875" style="540"/>
    <col min="6912" max="6912" width="24.453125" style="540" customWidth="1"/>
    <col min="6913" max="6924" width="8.54296875" style="540" customWidth="1"/>
    <col min="6925" max="6925" width="3.453125" style="540" customWidth="1"/>
    <col min="6926" max="7167" width="9.1796875" style="540"/>
    <col min="7168" max="7168" width="24.453125" style="540" customWidth="1"/>
    <col min="7169" max="7180" width="8.54296875" style="540" customWidth="1"/>
    <col min="7181" max="7181" width="3.453125" style="540" customWidth="1"/>
    <col min="7182" max="7423" width="9.1796875" style="540"/>
    <col min="7424" max="7424" width="24.453125" style="540" customWidth="1"/>
    <col min="7425" max="7436" width="8.54296875" style="540" customWidth="1"/>
    <col min="7437" max="7437" width="3.453125" style="540" customWidth="1"/>
    <col min="7438" max="7679" width="9.1796875" style="540"/>
    <col min="7680" max="7680" width="24.453125" style="540" customWidth="1"/>
    <col min="7681" max="7692" width="8.54296875" style="540" customWidth="1"/>
    <col min="7693" max="7693" width="3.453125" style="540" customWidth="1"/>
    <col min="7694" max="7935" width="9.1796875" style="540"/>
    <col min="7936" max="7936" width="24.453125" style="540" customWidth="1"/>
    <col min="7937" max="7948" width="8.54296875" style="540" customWidth="1"/>
    <col min="7949" max="7949" width="3.453125" style="540" customWidth="1"/>
    <col min="7950" max="8191" width="9.1796875" style="540"/>
    <col min="8192" max="8192" width="24.453125" style="540" customWidth="1"/>
    <col min="8193" max="8204" width="8.54296875" style="540" customWidth="1"/>
    <col min="8205" max="8205" width="3.453125" style="540" customWidth="1"/>
    <col min="8206" max="8447" width="9.1796875" style="540"/>
    <col min="8448" max="8448" width="24.453125" style="540" customWidth="1"/>
    <col min="8449" max="8460" width="8.54296875" style="540" customWidth="1"/>
    <col min="8461" max="8461" width="3.453125" style="540" customWidth="1"/>
    <col min="8462" max="8703" width="9.1796875" style="540"/>
    <col min="8704" max="8704" width="24.453125" style="540" customWidth="1"/>
    <col min="8705" max="8716" width="8.54296875" style="540" customWidth="1"/>
    <col min="8717" max="8717" width="3.453125" style="540" customWidth="1"/>
    <col min="8718" max="8959" width="9.1796875" style="540"/>
    <col min="8960" max="8960" width="24.453125" style="540" customWidth="1"/>
    <col min="8961" max="8972" width="8.54296875" style="540" customWidth="1"/>
    <col min="8973" max="8973" width="3.453125" style="540" customWidth="1"/>
    <col min="8974" max="9215" width="9.1796875" style="540"/>
    <col min="9216" max="9216" width="24.453125" style="540" customWidth="1"/>
    <col min="9217" max="9228" width="8.54296875" style="540" customWidth="1"/>
    <col min="9229" max="9229" width="3.453125" style="540" customWidth="1"/>
    <col min="9230" max="9471" width="9.1796875" style="540"/>
    <col min="9472" max="9472" width="24.453125" style="540" customWidth="1"/>
    <col min="9473" max="9484" width="8.54296875" style="540" customWidth="1"/>
    <col min="9485" max="9485" width="3.453125" style="540" customWidth="1"/>
    <col min="9486" max="9727" width="9.1796875" style="540"/>
    <col min="9728" max="9728" width="24.453125" style="540" customWidth="1"/>
    <col min="9729" max="9740" width="8.54296875" style="540" customWidth="1"/>
    <col min="9741" max="9741" width="3.453125" style="540" customWidth="1"/>
    <col min="9742" max="9983" width="9.1796875" style="540"/>
    <col min="9984" max="9984" width="24.453125" style="540" customWidth="1"/>
    <col min="9985" max="9996" width="8.54296875" style="540" customWidth="1"/>
    <col min="9997" max="9997" width="3.453125" style="540" customWidth="1"/>
    <col min="9998" max="10239" width="9.1796875" style="540"/>
    <col min="10240" max="10240" width="24.453125" style="540" customWidth="1"/>
    <col min="10241" max="10252" width="8.54296875" style="540" customWidth="1"/>
    <col min="10253" max="10253" width="3.453125" style="540" customWidth="1"/>
    <col min="10254" max="10495" width="9.1796875" style="540"/>
    <col min="10496" max="10496" width="24.453125" style="540" customWidth="1"/>
    <col min="10497" max="10508" width="8.54296875" style="540" customWidth="1"/>
    <col min="10509" max="10509" width="3.453125" style="540" customWidth="1"/>
    <col min="10510" max="10751" width="9.1796875" style="540"/>
    <col min="10752" max="10752" width="24.453125" style="540" customWidth="1"/>
    <col min="10753" max="10764" width="8.54296875" style="540" customWidth="1"/>
    <col min="10765" max="10765" width="3.453125" style="540" customWidth="1"/>
    <col min="10766" max="11007" width="9.1796875" style="540"/>
    <col min="11008" max="11008" width="24.453125" style="540" customWidth="1"/>
    <col min="11009" max="11020" width="8.54296875" style="540" customWidth="1"/>
    <col min="11021" max="11021" width="3.453125" style="540" customWidth="1"/>
    <col min="11022" max="11263" width="9.1796875" style="540"/>
    <col min="11264" max="11264" width="24.453125" style="540" customWidth="1"/>
    <col min="11265" max="11276" width="8.54296875" style="540" customWidth="1"/>
    <col min="11277" max="11277" width="3.453125" style="540" customWidth="1"/>
    <col min="11278" max="11519" width="9.1796875" style="540"/>
    <col min="11520" max="11520" width="24.453125" style="540" customWidth="1"/>
    <col min="11521" max="11532" width="8.54296875" style="540" customWidth="1"/>
    <col min="11533" max="11533" width="3.453125" style="540" customWidth="1"/>
    <col min="11534" max="11775" width="9.1796875" style="540"/>
    <col min="11776" max="11776" width="24.453125" style="540" customWidth="1"/>
    <col min="11777" max="11788" width="8.54296875" style="540" customWidth="1"/>
    <col min="11789" max="11789" width="3.453125" style="540" customWidth="1"/>
    <col min="11790" max="12031" width="9.1796875" style="540"/>
    <col min="12032" max="12032" width="24.453125" style="540" customWidth="1"/>
    <col min="12033" max="12044" width="8.54296875" style="540" customWidth="1"/>
    <col min="12045" max="12045" width="3.453125" style="540" customWidth="1"/>
    <col min="12046" max="12287" width="9.1796875" style="540"/>
    <col min="12288" max="12288" width="24.453125" style="540" customWidth="1"/>
    <col min="12289" max="12300" width="8.54296875" style="540" customWidth="1"/>
    <col min="12301" max="12301" width="3.453125" style="540" customWidth="1"/>
    <col min="12302" max="12543" width="9.1796875" style="540"/>
    <col min="12544" max="12544" width="24.453125" style="540" customWidth="1"/>
    <col min="12545" max="12556" width="8.54296875" style="540" customWidth="1"/>
    <col min="12557" max="12557" width="3.453125" style="540" customWidth="1"/>
    <col min="12558" max="12799" width="9.1796875" style="540"/>
    <col min="12800" max="12800" width="24.453125" style="540" customWidth="1"/>
    <col min="12801" max="12812" width="8.54296875" style="540" customWidth="1"/>
    <col min="12813" max="12813" width="3.453125" style="540" customWidth="1"/>
    <col min="12814" max="13055" width="9.1796875" style="540"/>
    <col min="13056" max="13056" width="24.453125" style="540" customWidth="1"/>
    <col min="13057" max="13068" width="8.54296875" style="540" customWidth="1"/>
    <col min="13069" max="13069" width="3.453125" style="540" customWidth="1"/>
    <col min="13070" max="13311" width="9.1796875" style="540"/>
    <col min="13312" max="13312" width="24.453125" style="540" customWidth="1"/>
    <col min="13313" max="13324" width="8.54296875" style="540" customWidth="1"/>
    <col min="13325" max="13325" width="3.453125" style="540" customWidth="1"/>
    <col min="13326" max="13567" width="9.1796875" style="540"/>
    <col min="13568" max="13568" width="24.453125" style="540" customWidth="1"/>
    <col min="13569" max="13580" width="8.54296875" style="540" customWidth="1"/>
    <col min="13581" max="13581" width="3.453125" style="540" customWidth="1"/>
    <col min="13582" max="13823" width="9.1796875" style="540"/>
    <col min="13824" max="13824" width="24.453125" style="540" customWidth="1"/>
    <col min="13825" max="13836" width="8.54296875" style="540" customWidth="1"/>
    <col min="13837" max="13837" width="3.453125" style="540" customWidth="1"/>
    <col min="13838" max="14079" width="9.1796875" style="540"/>
    <col min="14080" max="14080" width="24.453125" style="540" customWidth="1"/>
    <col min="14081" max="14092" width="8.54296875" style="540" customWidth="1"/>
    <col min="14093" max="14093" width="3.453125" style="540" customWidth="1"/>
    <col min="14094" max="14335" width="9.1796875" style="540"/>
    <col min="14336" max="14336" width="24.453125" style="540" customWidth="1"/>
    <col min="14337" max="14348" width="8.54296875" style="540" customWidth="1"/>
    <col min="14349" max="14349" width="3.453125" style="540" customWidth="1"/>
    <col min="14350" max="14591" width="9.1796875" style="540"/>
    <col min="14592" max="14592" width="24.453125" style="540" customWidth="1"/>
    <col min="14593" max="14604" width="8.54296875" style="540" customWidth="1"/>
    <col min="14605" max="14605" width="3.453125" style="540" customWidth="1"/>
    <col min="14606" max="14847" width="9.1796875" style="540"/>
    <col min="14848" max="14848" width="24.453125" style="540" customWidth="1"/>
    <col min="14849" max="14860" width="8.54296875" style="540" customWidth="1"/>
    <col min="14861" max="14861" width="3.453125" style="540" customWidth="1"/>
    <col min="14862" max="15103" width="9.1796875" style="540"/>
    <col min="15104" max="15104" width="24.453125" style="540" customWidth="1"/>
    <col min="15105" max="15116" width="8.54296875" style="540" customWidth="1"/>
    <col min="15117" max="15117" width="3.453125" style="540" customWidth="1"/>
    <col min="15118" max="15359" width="9.1796875" style="540"/>
    <col min="15360" max="15360" width="24.453125" style="540" customWidth="1"/>
    <col min="15361" max="15372" width="8.54296875" style="540" customWidth="1"/>
    <col min="15373" max="15373" width="3.453125" style="540" customWidth="1"/>
    <col min="15374" max="15615" width="9.1796875" style="540"/>
    <col min="15616" max="15616" width="24.453125" style="540" customWidth="1"/>
    <col min="15617" max="15628" width="8.54296875" style="540" customWidth="1"/>
    <col min="15629" max="15629" width="3.453125" style="540" customWidth="1"/>
    <col min="15630" max="15871" width="9.1796875" style="540"/>
    <col min="15872" max="15872" width="24.453125" style="540" customWidth="1"/>
    <col min="15873" max="15884" width="8.54296875" style="540" customWidth="1"/>
    <col min="15885" max="15885" width="3.453125" style="540" customWidth="1"/>
    <col min="15886" max="16127" width="9.1796875" style="540"/>
    <col min="16128" max="16128" width="24.453125" style="540" customWidth="1"/>
    <col min="16129" max="16140" width="8.54296875" style="540" customWidth="1"/>
    <col min="16141" max="16141" width="3.453125" style="540" customWidth="1"/>
    <col min="16142" max="16384" width="9.1796875" style="540"/>
  </cols>
  <sheetData>
    <row r="1" spans="1:13" ht="15" customHeight="1">
      <c r="A1" s="1109" t="s">
        <v>1979</v>
      </c>
      <c r="B1" s="1109"/>
      <c r="C1" s="1109"/>
      <c r="D1" s="1110" t="s">
        <v>1980</v>
      </c>
      <c r="E1" s="1110"/>
      <c r="F1" s="1110"/>
      <c r="G1" s="1110"/>
      <c r="H1" s="1110"/>
      <c r="I1" s="1110"/>
      <c r="J1" s="1110"/>
      <c r="K1" s="1110"/>
      <c r="L1" s="1110"/>
      <c r="M1" s="1110"/>
    </row>
    <row r="2" spans="1:13" ht="14.5" thickBot="1">
      <c r="A2" s="589"/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882"/>
      <c r="M2" s="883" t="str">
        <f>'[3]4.sz.mell.'!G2</f>
        <v>Forintban!</v>
      </c>
    </row>
    <row r="3" spans="1:13" ht="13.5" thickBot="1">
      <c r="A3" s="1111" t="s">
        <v>1579</v>
      </c>
      <c r="B3" s="1114" t="s">
        <v>1981</v>
      </c>
      <c r="C3" s="1114"/>
      <c r="D3" s="1114"/>
      <c r="E3" s="1114"/>
      <c r="F3" s="1114"/>
      <c r="G3" s="1114"/>
      <c r="H3" s="1114"/>
      <c r="I3" s="1114"/>
      <c r="J3" s="1057" t="s">
        <v>709</v>
      </c>
      <c r="K3" s="1057"/>
      <c r="L3" s="1057"/>
      <c r="M3" s="1057"/>
    </row>
    <row r="4" spans="1:13" ht="15" customHeight="1" thickBot="1">
      <c r="A4" s="1112"/>
      <c r="B4" s="1107" t="s">
        <v>1982</v>
      </c>
      <c r="C4" s="1106" t="s">
        <v>1983</v>
      </c>
      <c r="D4" s="1105" t="s">
        <v>1984</v>
      </c>
      <c r="E4" s="1105"/>
      <c r="F4" s="1105"/>
      <c r="G4" s="1105"/>
      <c r="H4" s="1105"/>
      <c r="I4" s="1105"/>
      <c r="J4" s="1115"/>
      <c r="K4" s="1115"/>
      <c r="L4" s="1115"/>
      <c r="M4" s="1115"/>
    </row>
    <row r="5" spans="1:13" ht="13.5" thickBot="1">
      <c r="A5" s="1112"/>
      <c r="B5" s="1107"/>
      <c r="C5" s="1106"/>
      <c r="D5" s="548" t="s">
        <v>1982</v>
      </c>
      <c r="E5" s="548" t="s">
        <v>1983</v>
      </c>
      <c r="F5" s="548" t="s">
        <v>1982</v>
      </c>
      <c r="G5" s="548" t="s">
        <v>1983</v>
      </c>
      <c r="H5" s="548" t="s">
        <v>1982</v>
      </c>
      <c r="I5" s="548" t="s">
        <v>1983</v>
      </c>
      <c r="J5" s="1115"/>
      <c r="K5" s="1115"/>
      <c r="L5" s="1115"/>
      <c r="M5" s="1115"/>
    </row>
    <row r="6" spans="1:13" ht="32" thickBot="1">
      <c r="A6" s="1113"/>
      <c r="B6" s="1106" t="s">
        <v>1985</v>
      </c>
      <c r="C6" s="1106"/>
      <c r="D6" s="1106" t="s">
        <v>2027</v>
      </c>
      <c r="E6" s="1106"/>
      <c r="F6" s="1106" t="s">
        <v>2028</v>
      </c>
      <c r="G6" s="1106"/>
      <c r="H6" s="1107" t="s">
        <v>2029</v>
      </c>
      <c r="I6" s="1107"/>
      <c r="J6" s="884" t="str">
        <f>+D6</f>
        <v>2019. előtt</v>
      </c>
      <c r="K6" s="548" t="str">
        <f>+F6</f>
        <v>2019. évi</v>
      </c>
      <c r="L6" s="884" t="s">
        <v>1571</v>
      </c>
      <c r="M6" s="548" t="str">
        <f>+CONCATENATE("Teljesítés %-a ",LEFT([3]ÖSSZEFÜGGÉSEK!A4,4),". XII. 31-ig")</f>
        <v>Teljesítés %-a 2016. XII. 31-ig</v>
      </c>
    </row>
    <row r="7" spans="1:13" ht="13.5" thickBot="1">
      <c r="A7" s="885" t="s">
        <v>1894</v>
      </c>
      <c r="B7" s="884" t="s">
        <v>1786</v>
      </c>
      <c r="C7" s="884" t="s">
        <v>1787</v>
      </c>
      <c r="D7" s="886" t="s">
        <v>1788</v>
      </c>
      <c r="E7" s="548" t="s">
        <v>1986</v>
      </c>
      <c r="F7" s="548" t="s">
        <v>1987</v>
      </c>
      <c r="G7" s="548" t="s">
        <v>1988</v>
      </c>
      <c r="H7" s="884" t="s">
        <v>1989</v>
      </c>
      <c r="I7" s="886" t="s">
        <v>1990</v>
      </c>
      <c r="J7" s="886" t="s">
        <v>1991</v>
      </c>
      <c r="K7" s="886" t="s">
        <v>1575</v>
      </c>
      <c r="L7" s="886" t="s">
        <v>1992</v>
      </c>
      <c r="M7" s="887" t="s">
        <v>1993</v>
      </c>
    </row>
    <row r="8" spans="1:13">
      <c r="A8" s="888" t="s">
        <v>1581</v>
      </c>
      <c r="B8" s="889"/>
      <c r="C8" s="890"/>
      <c r="D8" s="890"/>
      <c r="E8" s="891"/>
      <c r="F8" s="890"/>
      <c r="G8" s="890"/>
      <c r="H8" s="890"/>
      <c r="I8" s="890"/>
      <c r="J8" s="890"/>
      <c r="K8" s="890"/>
      <c r="L8" s="892">
        <f t="shared" ref="L8:L14" si="0">+J8+K8</f>
        <v>0</v>
      </c>
      <c r="M8" s="893" t="str">
        <f>IF((C8&lt;&gt;0),ROUND((L8/C8)*100,1),"")</f>
        <v/>
      </c>
    </row>
    <row r="9" spans="1:13">
      <c r="A9" s="894" t="s">
        <v>1582</v>
      </c>
      <c r="B9" s="895"/>
      <c r="C9" s="896"/>
      <c r="D9" s="896"/>
      <c r="E9" s="896"/>
      <c r="F9" s="896"/>
      <c r="G9" s="896"/>
      <c r="H9" s="896"/>
      <c r="I9" s="896"/>
      <c r="J9" s="896"/>
      <c r="K9" s="896"/>
      <c r="L9" s="897">
        <f t="shared" si="0"/>
        <v>0</v>
      </c>
      <c r="M9" s="898" t="str">
        <f t="shared" ref="M9:M14" si="1">IF((C9&lt;&gt;0),ROUND((L9/C9)*100,1),"")</f>
        <v/>
      </c>
    </row>
    <row r="10" spans="1:13">
      <c r="A10" s="899" t="s">
        <v>1583</v>
      </c>
      <c r="B10" s="900">
        <v>46154000</v>
      </c>
      <c r="C10" s="901">
        <v>46154000</v>
      </c>
      <c r="D10" s="901">
        <v>46154000</v>
      </c>
      <c r="E10" s="901">
        <v>46154000</v>
      </c>
      <c r="F10" s="901"/>
      <c r="G10" s="901"/>
      <c r="H10" s="901"/>
      <c r="I10" s="901"/>
      <c r="J10" s="901">
        <v>51777005</v>
      </c>
      <c r="K10" s="901">
        <v>-4630445</v>
      </c>
      <c r="L10" s="897">
        <f t="shared" si="0"/>
        <v>47146560</v>
      </c>
      <c r="M10" s="898">
        <f t="shared" si="1"/>
        <v>102.2</v>
      </c>
    </row>
    <row r="11" spans="1:13">
      <c r="A11" s="899" t="s">
        <v>1584</v>
      </c>
      <c r="B11" s="900"/>
      <c r="C11" s="901"/>
      <c r="D11" s="901"/>
      <c r="E11" s="901"/>
      <c r="F11" s="901"/>
      <c r="G11" s="901"/>
      <c r="H11" s="901"/>
      <c r="I11" s="901"/>
      <c r="J11" s="901"/>
      <c r="K11" s="901"/>
      <c r="L11" s="897">
        <f t="shared" si="0"/>
        <v>0</v>
      </c>
      <c r="M11" s="898" t="str">
        <f t="shared" si="1"/>
        <v/>
      </c>
    </row>
    <row r="12" spans="1:13">
      <c r="A12" s="899" t="s">
        <v>1585</v>
      </c>
      <c r="B12" s="900"/>
      <c r="C12" s="901"/>
      <c r="D12" s="901"/>
      <c r="E12" s="901"/>
      <c r="F12" s="901"/>
      <c r="G12" s="901"/>
      <c r="H12" s="901"/>
      <c r="I12" s="901"/>
      <c r="J12" s="901"/>
      <c r="K12" s="901"/>
      <c r="L12" s="897">
        <f t="shared" si="0"/>
        <v>0</v>
      </c>
      <c r="M12" s="898" t="str">
        <f t="shared" si="1"/>
        <v/>
      </c>
    </row>
    <row r="13" spans="1:13">
      <c r="A13" s="899" t="s">
        <v>1586</v>
      </c>
      <c r="B13" s="900"/>
      <c r="C13" s="901"/>
      <c r="D13" s="901"/>
      <c r="E13" s="901"/>
      <c r="F13" s="901"/>
      <c r="G13" s="901"/>
      <c r="H13" s="901"/>
      <c r="I13" s="901"/>
      <c r="J13" s="901"/>
      <c r="K13" s="901"/>
      <c r="L13" s="897">
        <f t="shared" si="0"/>
        <v>0</v>
      </c>
      <c r="M13" s="898" t="str">
        <f t="shared" si="1"/>
        <v/>
      </c>
    </row>
    <row r="14" spans="1:13" ht="15" customHeight="1" thickBot="1">
      <c r="A14" s="902"/>
      <c r="B14" s="903"/>
      <c r="C14" s="904"/>
      <c r="D14" s="904"/>
      <c r="E14" s="904"/>
      <c r="F14" s="904"/>
      <c r="G14" s="904"/>
      <c r="H14" s="904"/>
      <c r="I14" s="904"/>
      <c r="J14" s="904"/>
      <c r="K14" s="904"/>
      <c r="L14" s="897">
        <f t="shared" si="0"/>
        <v>0</v>
      </c>
      <c r="M14" s="905" t="str">
        <f t="shared" si="1"/>
        <v/>
      </c>
    </row>
    <row r="15" spans="1:13" ht="13.5" thickBot="1">
      <c r="A15" s="906" t="s">
        <v>1587</v>
      </c>
      <c r="B15" s="907">
        <f>B8+SUM(B10:B14)</f>
        <v>46154000</v>
      </c>
      <c r="C15" s="907">
        <f t="shared" ref="C15:L15" si="2">C8+SUM(C10:C14)</f>
        <v>46154000</v>
      </c>
      <c r="D15" s="907">
        <f t="shared" si="2"/>
        <v>46154000</v>
      </c>
      <c r="E15" s="907">
        <f t="shared" si="2"/>
        <v>46154000</v>
      </c>
      <c r="F15" s="907">
        <f t="shared" si="2"/>
        <v>0</v>
      </c>
      <c r="G15" s="907">
        <f t="shared" si="2"/>
        <v>0</v>
      </c>
      <c r="H15" s="907">
        <f t="shared" si="2"/>
        <v>0</v>
      </c>
      <c r="I15" s="907">
        <f t="shared" si="2"/>
        <v>0</v>
      </c>
      <c r="J15" s="907">
        <f t="shared" si="2"/>
        <v>51777005</v>
      </c>
      <c r="K15" s="907">
        <f t="shared" si="2"/>
        <v>-4630445</v>
      </c>
      <c r="L15" s="907">
        <f t="shared" si="2"/>
        <v>47146560</v>
      </c>
      <c r="M15" s="908">
        <f>IF((C15&lt;&gt;0),ROUND((L15/C15)*100,1),"")</f>
        <v>102.2</v>
      </c>
    </row>
    <row r="16" spans="1:13">
      <c r="A16" s="909"/>
      <c r="B16" s="910"/>
      <c r="C16" s="911"/>
      <c r="D16" s="911"/>
      <c r="E16" s="911"/>
      <c r="F16" s="911"/>
      <c r="G16" s="911"/>
      <c r="H16" s="911"/>
      <c r="I16" s="911"/>
      <c r="J16" s="911"/>
      <c r="K16" s="911"/>
      <c r="L16" s="911"/>
      <c r="M16" s="911"/>
    </row>
    <row r="17" spans="1:16" ht="13.5" thickBot="1">
      <c r="A17" s="912" t="s">
        <v>1588</v>
      </c>
      <c r="B17" s="913"/>
      <c r="C17" s="914"/>
      <c r="D17" s="914"/>
      <c r="E17" s="914"/>
      <c r="F17" s="914"/>
      <c r="G17" s="914"/>
      <c r="H17" s="914"/>
      <c r="I17" s="914"/>
      <c r="J17" s="914"/>
      <c r="K17" s="914"/>
      <c r="L17" s="914"/>
      <c r="M17" s="914"/>
    </row>
    <row r="18" spans="1:16">
      <c r="A18" s="916" t="s">
        <v>1589</v>
      </c>
      <c r="B18" s="889">
        <v>11921212</v>
      </c>
      <c r="C18" s="890">
        <v>11921212</v>
      </c>
      <c r="D18" s="890">
        <v>5233710</v>
      </c>
      <c r="E18" s="891">
        <v>5233710</v>
      </c>
      <c r="F18" s="890">
        <v>3378000</v>
      </c>
      <c r="G18" s="890">
        <v>4074190</v>
      </c>
      <c r="H18" s="890">
        <v>1188000</v>
      </c>
      <c r="I18" s="890">
        <v>1188000</v>
      </c>
      <c r="J18" s="890">
        <v>5646711</v>
      </c>
      <c r="K18" s="890">
        <v>4263397</v>
      </c>
      <c r="L18" s="917">
        <f t="shared" ref="L18:L23" si="3">+J18+K18</f>
        <v>9910108</v>
      </c>
      <c r="M18" s="893">
        <f t="shared" ref="M18:M24" si="4">IF((C18&lt;&gt;0),ROUND((L18/C18)*100,1),"")</f>
        <v>83.1</v>
      </c>
      <c r="O18" s="915">
        <f>B18-D18-F18</f>
        <v>3309502</v>
      </c>
      <c r="P18" s="915">
        <f>C18-E18-G18</f>
        <v>2613312</v>
      </c>
    </row>
    <row r="19" spans="1:16">
      <c r="A19" s="541" t="s">
        <v>1590</v>
      </c>
      <c r="B19" s="895">
        <v>2859161</v>
      </c>
      <c r="C19" s="901">
        <v>2859161</v>
      </c>
      <c r="D19" s="901">
        <v>2859161</v>
      </c>
      <c r="E19" s="901">
        <v>2859161</v>
      </c>
      <c r="F19" s="901"/>
      <c r="G19" s="901"/>
      <c r="H19" s="901"/>
      <c r="I19" s="901"/>
      <c r="J19" s="901">
        <v>2853191</v>
      </c>
      <c r="K19" s="901"/>
      <c r="L19" s="897">
        <f t="shared" si="3"/>
        <v>2853191</v>
      </c>
      <c r="M19" s="898">
        <f t="shared" si="4"/>
        <v>99.8</v>
      </c>
      <c r="O19" s="915">
        <f t="shared" ref="O19:P20" si="5">B19-D19-F19</f>
        <v>0</v>
      </c>
      <c r="P19" s="915">
        <f t="shared" si="5"/>
        <v>0</v>
      </c>
    </row>
    <row r="20" spans="1:16">
      <c r="A20" s="541" t="s">
        <v>1591</v>
      </c>
      <c r="B20" s="900">
        <v>31373627</v>
      </c>
      <c r="C20" s="901">
        <v>31373627</v>
      </c>
      <c r="D20" s="901">
        <v>24334810</v>
      </c>
      <c r="E20" s="901">
        <v>24334810</v>
      </c>
      <c r="F20" s="901">
        <v>2477000</v>
      </c>
      <c r="G20" s="901">
        <v>7757191</v>
      </c>
      <c r="H20" s="901">
        <v>4812000</v>
      </c>
      <c r="I20" s="901">
        <v>4812000</v>
      </c>
      <c r="J20" s="901">
        <v>24101664</v>
      </c>
      <c r="K20" s="901">
        <v>10695084</v>
      </c>
      <c r="L20" s="897">
        <f t="shared" si="3"/>
        <v>34796748</v>
      </c>
      <c r="M20" s="898">
        <f t="shared" si="4"/>
        <v>110.9</v>
      </c>
      <c r="O20" s="915">
        <f t="shared" si="5"/>
        <v>4561817</v>
      </c>
      <c r="P20" s="915">
        <f t="shared" si="5"/>
        <v>-718374</v>
      </c>
    </row>
    <row r="21" spans="1:16">
      <c r="A21" s="541" t="s">
        <v>1592</v>
      </c>
      <c r="B21" s="900"/>
      <c r="C21" s="901"/>
      <c r="D21" s="901"/>
      <c r="E21" s="901"/>
      <c r="F21" s="901"/>
      <c r="G21" s="901"/>
      <c r="H21" s="901"/>
      <c r="I21" s="901"/>
      <c r="J21" s="901"/>
      <c r="K21" s="901"/>
      <c r="L21" s="897">
        <f t="shared" si="3"/>
        <v>0</v>
      </c>
      <c r="M21" s="898" t="str">
        <f t="shared" si="4"/>
        <v/>
      </c>
    </row>
    <row r="22" spans="1:16">
      <c r="A22" s="918" t="s">
        <v>247</v>
      </c>
      <c r="B22" s="900"/>
      <c r="C22" s="901"/>
      <c r="D22" s="901"/>
      <c r="E22" s="901"/>
      <c r="F22" s="901"/>
      <c r="G22" s="901"/>
      <c r="H22" s="901"/>
      <c r="I22" s="901"/>
      <c r="J22" s="901"/>
      <c r="K22" s="901"/>
      <c r="L22" s="897">
        <f t="shared" si="3"/>
        <v>0</v>
      </c>
      <c r="M22" s="898" t="str">
        <f t="shared" si="4"/>
        <v/>
      </c>
    </row>
    <row r="23" spans="1:16" ht="13.5" thickBot="1">
      <c r="A23" s="919"/>
      <c r="B23" s="903"/>
      <c r="C23" s="904"/>
      <c r="D23" s="904"/>
      <c r="E23" s="904"/>
      <c r="F23" s="904"/>
      <c r="G23" s="904"/>
      <c r="H23" s="904"/>
      <c r="I23" s="904"/>
      <c r="J23" s="904"/>
      <c r="K23" s="904"/>
      <c r="L23" s="897">
        <f t="shared" si="3"/>
        <v>0</v>
      </c>
      <c r="M23" s="905" t="str">
        <f t="shared" si="4"/>
        <v/>
      </c>
    </row>
    <row r="24" spans="1:16" ht="13.5" thickBot="1">
      <c r="A24" s="920" t="s">
        <v>1648</v>
      </c>
      <c r="B24" s="907">
        <f t="shared" ref="B24:L24" si="6">SUM(B18:B23)</f>
        <v>46154000</v>
      </c>
      <c r="C24" s="907">
        <f t="shared" si="6"/>
        <v>46154000</v>
      </c>
      <c r="D24" s="907">
        <f t="shared" si="6"/>
        <v>32427681</v>
      </c>
      <c r="E24" s="907">
        <f t="shared" si="6"/>
        <v>32427681</v>
      </c>
      <c r="F24" s="907">
        <f t="shared" si="6"/>
        <v>5855000</v>
      </c>
      <c r="G24" s="907">
        <f t="shared" si="6"/>
        <v>11831381</v>
      </c>
      <c r="H24" s="907">
        <f t="shared" si="6"/>
        <v>6000000</v>
      </c>
      <c r="I24" s="907">
        <f t="shared" si="6"/>
        <v>6000000</v>
      </c>
      <c r="J24" s="907">
        <f t="shared" si="6"/>
        <v>32601566</v>
      </c>
      <c r="K24" s="907">
        <f t="shared" si="6"/>
        <v>14958481</v>
      </c>
      <c r="L24" s="907">
        <f t="shared" si="6"/>
        <v>47560047</v>
      </c>
      <c r="M24" s="908">
        <f t="shared" si="4"/>
        <v>103</v>
      </c>
      <c r="O24" s="915">
        <f>SUM(D24,F24,H24)</f>
        <v>44282681</v>
      </c>
      <c r="P24" s="915">
        <f>SUM(E24,G24,I24)</f>
        <v>50259062</v>
      </c>
    </row>
    <row r="25" spans="1:16">
      <c r="A25" s="1108" t="s">
        <v>1994</v>
      </c>
      <c r="B25" s="1108"/>
      <c r="C25" s="1108"/>
      <c r="D25" s="1108"/>
      <c r="E25" s="1108"/>
      <c r="F25" s="1108"/>
      <c r="G25" s="1108"/>
      <c r="H25" s="1108"/>
      <c r="I25" s="1108"/>
      <c r="J25" s="1108"/>
      <c r="K25" s="1108"/>
      <c r="L25" s="1108"/>
      <c r="M25" s="1108"/>
    </row>
    <row r="26" spans="1:16" ht="5.25" customHeight="1">
      <c r="A26" s="921"/>
      <c r="B26" s="921"/>
      <c r="C26" s="921"/>
      <c r="D26" s="921"/>
      <c r="E26" s="921"/>
      <c r="F26" s="921"/>
      <c r="G26" s="921"/>
      <c r="H26" s="921"/>
      <c r="I26" s="921"/>
      <c r="J26" s="921"/>
      <c r="K26" s="921"/>
      <c r="L26" s="921"/>
      <c r="M26" s="921"/>
    </row>
    <row r="27" spans="1:16" ht="15">
      <c r="A27" s="1095" t="s">
        <v>2030</v>
      </c>
      <c r="B27" s="1095"/>
      <c r="C27" s="1095"/>
      <c r="D27" s="1095"/>
      <c r="E27" s="1095"/>
      <c r="F27" s="1095"/>
      <c r="G27" s="1095"/>
      <c r="H27" s="1095"/>
      <c r="I27" s="1095"/>
      <c r="J27" s="1095"/>
      <c r="K27" s="1095"/>
      <c r="L27" s="1095"/>
      <c r="M27" s="1095"/>
    </row>
    <row r="28" spans="1:16" ht="12" customHeight="1" thickBot="1">
      <c r="A28" s="426"/>
      <c r="B28" s="426"/>
      <c r="C28" s="426"/>
      <c r="D28" s="426"/>
      <c r="E28" s="426"/>
      <c r="F28" s="426"/>
      <c r="G28" s="426"/>
      <c r="H28" s="426"/>
      <c r="I28" s="426"/>
      <c r="J28" s="426"/>
      <c r="K28" s="426"/>
      <c r="L28" s="1096" t="str">
        <f>M2</f>
        <v>Forintban!</v>
      </c>
      <c r="M28" s="1096"/>
    </row>
    <row r="29" spans="1:16" ht="21.5" thickBot="1">
      <c r="A29" s="1097" t="s">
        <v>1995</v>
      </c>
      <c r="B29" s="1098"/>
      <c r="C29" s="1098"/>
      <c r="D29" s="1098"/>
      <c r="E29" s="1098"/>
      <c r="F29" s="1098"/>
      <c r="G29" s="1098"/>
      <c r="H29" s="1098"/>
      <c r="I29" s="1098"/>
      <c r="J29" s="1098"/>
      <c r="K29" s="437" t="s">
        <v>1996</v>
      </c>
      <c r="L29" s="437" t="s">
        <v>1997</v>
      </c>
      <c r="M29" s="437" t="s">
        <v>709</v>
      </c>
    </row>
    <row r="30" spans="1:16">
      <c r="A30" s="1099"/>
      <c r="B30" s="1100"/>
      <c r="C30" s="1100"/>
      <c r="D30" s="1100"/>
      <c r="E30" s="1100"/>
      <c r="F30" s="1100"/>
      <c r="G30" s="1100"/>
      <c r="H30" s="1100"/>
      <c r="I30" s="1100"/>
      <c r="J30" s="1100"/>
      <c r="K30" s="891"/>
      <c r="L30" s="922"/>
      <c r="M30" s="922"/>
    </row>
    <row r="31" spans="1:16" ht="13.5" thickBot="1">
      <c r="A31" s="1101"/>
      <c r="B31" s="1102"/>
      <c r="C31" s="1102"/>
      <c r="D31" s="1102"/>
      <c r="E31" s="1102"/>
      <c r="F31" s="1102"/>
      <c r="G31" s="1102"/>
      <c r="H31" s="1102"/>
      <c r="I31" s="1102"/>
      <c r="J31" s="1102"/>
      <c r="K31" s="923"/>
      <c r="L31" s="904"/>
      <c r="M31" s="904"/>
    </row>
    <row r="32" spans="1:16" ht="13.5" thickBot="1">
      <c r="A32" s="1103" t="s">
        <v>1576</v>
      </c>
      <c r="B32" s="1104"/>
      <c r="C32" s="1104"/>
      <c r="D32" s="1104"/>
      <c r="E32" s="1104"/>
      <c r="F32" s="1104"/>
      <c r="G32" s="1104"/>
      <c r="H32" s="1104"/>
      <c r="I32" s="1104"/>
      <c r="J32" s="1104"/>
      <c r="K32" s="924">
        <f>SUM(K30:K31)</f>
        <v>0</v>
      </c>
      <c r="L32" s="924">
        <f>SUM(L30:L31)</f>
        <v>0</v>
      </c>
      <c r="M32" s="924">
        <f>SUM(M30:M31)</f>
        <v>0</v>
      </c>
    </row>
    <row r="34" spans="1:13" ht="15" customHeight="1">
      <c r="A34" s="1109" t="s">
        <v>1979</v>
      </c>
      <c r="B34" s="1109"/>
      <c r="C34" s="1109"/>
      <c r="D34" s="1110" t="s">
        <v>1578</v>
      </c>
      <c r="E34" s="1110"/>
      <c r="F34" s="1110"/>
      <c r="G34" s="1110"/>
      <c r="H34" s="1110"/>
      <c r="I34" s="1110"/>
      <c r="J34" s="1110"/>
      <c r="K34" s="1110"/>
      <c r="L34" s="1110"/>
      <c r="M34" s="1110"/>
    </row>
    <row r="35" spans="1:13" ht="15" thickBot="1">
      <c r="A35" s="1001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882"/>
      <c r="M35" s="883">
        <f>'[3]4.sz.mell.'!G35</f>
        <v>0</v>
      </c>
    </row>
    <row r="36" spans="1:13" ht="13.5" thickBot="1">
      <c r="A36" s="1111" t="s">
        <v>1579</v>
      </c>
      <c r="B36" s="1114" t="s">
        <v>1981</v>
      </c>
      <c r="C36" s="1114"/>
      <c r="D36" s="1114"/>
      <c r="E36" s="1114"/>
      <c r="F36" s="1114"/>
      <c r="G36" s="1114"/>
      <c r="H36" s="1114"/>
      <c r="I36" s="1114"/>
      <c r="J36" s="1057" t="s">
        <v>709</v>
      </c>
      <c r="K36" s="1057"/>
      <c r="L36" s="1057"/>
      <c r="M36" s="1057"/>
    </row>
    <row r="37" spans="1:13" ht="15" customHeight="1" thickBot="1">
      <c r="A37" s="1112"/>
      <c r="B37" s="1107" t="s">
        <v>1982</v>
      </c>
      <c r="C37" s="1106" t="s">
        <v>1983</v>
      </c>
      <c r="D37" s="1105" t="s">
        <v>1984</v>
      </c>
      <c r="E37" s="1105"/>
      <c r="F37" s="1105"/>
      <c r="G37" s="1105"/>
      <c r="H37" s="1105"/>
      <c r="I37" s="1105"/>
      <c r="J37" s="1115"/>
      <c r="K37" s="1115"/>
      <c r="L37" s="1115"/>
      <c r="M37" s="1115"/>
    </row>
    <row r="38" spans="1:13" ht="13.5" thickBot="1">
      <c r="A38" s="1112"/>
      <c r="B38" s="1107"/>
      <c r="C38" s="1106"/>
      <c r="D38" s="548" t="s">
        <v>1982</v>
      </c>
      <c r="E38" s="548" t="s">
        <v>1983</v>
      </c>
      <c r="F38" s="548" t="s">
        <v>1982</v>
      </c>
      <c r="G38" s="548" t="s">
        <v>1983</v>
      </c>
      <c r="H38" s="548" t="s">
        <v>1982</v>
      </c>
      <c r="I38" s="548" t="s">
        <v>1983</v>
      </c>
      <c r="J38" s="1115"/>
      <c r="K38" s="1115"/>
      <c r="L38" s="1115"/>
      <c r="M38" s="1115"/>
    </row>
    <row r="39" spans="1:13" ht="32" thickBot="1">
      <c r="A39" s="1113"/>
      <c r="B39" s="1106" t="s">
        <v>1985</v>
      </c>
      <c r="C39" s="1106"/>
      <c r="D39" s="1106" t="s">
        <v>2027</v>
      </c>
      <c r="E39" s="1106"/>
      <c r="F39" s="1106" t="s">
        <v>2028</v>
      </c>
      <c r="G39" s="1106"/>
      <c r="H39" s="1107" t="s">
        <v>2029</v>
      </c>
      <c r="I39" s="1107"/>
      <c r="J39" s="884" t="str">
        <f>+D39</f>
        <v>2019. előtt</v>
      </c>
      <c r="K39" s="548" t="str">
        <f>+F39</f>
        <v>2019. évi</v>
      </c>
      <c r="L39" s="884" t="s">
        <v>1571</v>
      </c>
      <c r="M39" s="548" t="str">
        <f>+CONCATENATE("Teljesítés %-a ",LEFT([3]ÖSSZEFÜGGÉSEK!A37,4),". XII. 31-ig")</f>
        <v>Teljesítés %-a 1. s. XII. 31-ig</v>
      </c>
    </row>
    <row r="40" spans="1:13" ht="13.5" thickBot="1">
      <c r="A40" s="885" t="s">
        <v>1894</v>
      </c>
      <c r="B40" s="884" t="s">
        <v>1786</v>
      </c>
      <c r="C40" s="884" t="s">
        <v>1787</v>
      </c>
      <c r="D40" s="886" t="s">
        <v>1788</v>
      </c>
      <c r="E40" s="548" t="s">
        <v>1986</v>
      </c>
      <c r="F40" s="548" t="s">
        <v>1987</v>
      </c>
      <c r="G40" s="548" t="s">
        <v>1988</v>
      </c>
      <c r="H40" s="884" t="s">
        <v>1989</v>
      </c>
      <c r="I40" s="886" t="s">
        <v>1990</v>
      </c>
      <c r="J40" s="886" t="s">
        <v>1991</v>
      </c>
      <c r="K40" s="886" t="s">
        <v>1575</v>
      </c>
      <c r="L40" s="886" t="s">
        <v>1992</v>
      </c>
      <c r="M40" s="887" t="s">
        <v>1993</v>
      </c>
    </row>
    <row r="41" spans="1:13">
      <c r="A41" s="888" t="s">
        <v>1581</v>
      </c>
      <c r="B41" s="889"/>
      <c r="C41" s="890"/>
      <c r="D41" s="890"/>
      <c r="E41" s="891"/>
      <c r="F41" s="890"/>
      <c r="G41" s="890"/>
      <c r="H41" s="890"/>
      <c r="I41" s="890"/>
      <c r="J41" s="890"/>
      <c r="K41" s="890"/>
      <c r="L41" s="892">
        <f t="shared" ref="L41:L47" si="7">+J41+K41</f>
        <v>0</v>
      </c>
      <c r="M41" s="893" t="str">
        <f>IF((C41&lt;&gt;0),ROUND((L41/C41)*100,1),"")</f>
        <v/>
      </c>
    </row>
    <row r="42" spans="1:13">
      <c r="A42" s="894" t="s">
        <v>1582</v>
      </c>
      <c r="B42" s="895"/>
      <c r="C42" s="896"/>
      <c r="D42" s="896"/>
      <c r="E42" s="896"/>
      <c r="F42" s="896"/>
      <c r="G42" s="896"/>
      <c r="H42" s="896"/>
      <c r="I42" s="896"/>
      <c r="J42" s="896"/>
      <c r="K42" s="896"/>
      <c r="L42" s="897">
        <f t="shared" si="7"/>
        <v>0</v>
      </c>
      <c r="M42" s="898" t="str">
        <f t="shared" ref="M42:M47" si="8">IF((C42&lt;&gt;0),ROUND((L42/C42)*100,1),"")</f>
        <v/>
      </c>
    </row>
    <row r="43" spans="1:13">
      <c r="A43" s="899" t="s">
        <v>1583</v>
      </c>
      <c r="B43" s="900">
        <v>331796984</v>
      </c>
      <c r="C43" s="900">
        <v>331796984</v>
      </c>
      <c r="D43" s="901">
        <v>327776183</v>
      </c>
      <c r="E43" s="901">
        <v>327776183</v>
      </c>
      <c r="F43" s="901">
        <v>4020801</v>
      </c>
      <c r="G43" s="901">
        <v>4020801</v>
      </c>
      <c r="H43" s="901"/>
      <c r="I43" s="901"/>
      <c r="J43" s="901">
        <v>327776183</v>
      </c>
      <c r="K43" s="901"/>
      <c r="L43" s="897">
        <f t="shared" si="7"/>
        <v>327776183</v>
      </c>
      <c r="M43" s="898">
        <f t="shared" si="8"/>
        <v>98.8</v>
      </c>
    </row>
    <row r="44" spans="1:13">
      <c r="A44" s="899" t="s">
        <v>1584</v>
      </c>
      <c r="B44" s="900"/>
      <c r="C44" s="901"/>
      <c r="D44" s="901"/>
      <c r="E44" s="901"/>
      <c r="F44" s="901"/>
      <c r="G44" s="901"/>
      <c r="H44" s="901"/>
      <c r="I44" s="901"/>
      <c r="J44" s="901"/>
      <c r="K44" s="901"/>
      <c r="L44" s="897">
        <f t="shared" si="7"/>
        <v>0</v>
      </c>
      <c r="M44" s="898" t="str">
        <f t="shared" si="8"/>
        <v/>
      </c>
    </row>
    <row r="45" spans="1:13">
      <c r="A45" s="899" t="s">
        <v>1585</v>
      </c>
      <c r="B45" s="900"/>
      <c r="C45" s="901"/>
      <c r="D45" s="901"/>
      <c r="E45" s="901"/>
      <c r="F45" s="901"/>
      <c r="G45" s="901"/>
      <c r="H45" s="901"/>
      <c r="I45" s="901"/>
      <c r="J45" s="901"/>
      <c r="K45" s="901"/>
      <c r="L45" s="897">
        <f t="shared" si="7"/>
        <v>0</v>
      </c>
      <c r="M45" s="898" t="str">
        <f t="shared" si="8"/>
        <v/>
      </c>
    </row>
    <row r="46" spans="1:13">
      <c r="A46" s="899" t="s">
        <v>1586</v>
      </c>
      <c r="B46" s="900"/>
      <c r="C46" s="901"/>
      <c r="D46" s="901"/>
      <c r="E46" s="901"/>
      <c r="F46" s="901"/>
      <c r="G46" s="901"/>
      <c r="H46" s="901"/>
      <c r="I46" s="901"/>
      <c r="J46" s="901"/>
      <c r="K46" s="901"/>
      <c r="L46" s="897">
        <f t="shared" si="7"/>
        <v>0</v>
      </c>
      <c r="M46" s="898" t="str">
        <f t="shared" si="8"/>
        <v/>
      </c>
    </row>
    <row r="47" spans="1:13" ht="15" customHeight="1" thickBot="1">
      <c r="A47" s="902"/>
      <c r="B47" s="903"/>
      <c r="C47" s="904"/>
      <c r="D47" s="904"/>
      <c r="E47" s="904"/>
      <c r="F47" s="904"/>
      <c r="G47" s="904"/>
      <c r="H47" s="904"/>
      <c r="I47" s="904"/>
      <c r="J47" s="904"/>
      <c r="K47" s="904"/>
      <c r="L47" s="897">
        <f t="shared" si="7"/>
        <v>0</v>
      </c>
      <c r="M47" s="905" t="str">
        <f t="shared" si="8"/>
        <v/>
      </c>
    </row>
    <row r="48" spans="1:13" ht="13.5" thickBot="1">
      <c r="A48" s="906" t="s">
        <v>1587</v>
      </c>
      <c r="B48" s="907">
        <f>B41+SUM(B43:B47)</f>
        <v>331796984</v>
      </c>
      <c r="C48" s="907">
        <f t="shared" ref="C48:L48" si="9">C41+SUM(C43:C47)</f>
        <v>331796984</v>
      </c>
      <c r="D48" s="907">
        <f t="shared" si="9"/>
        <v>327776183</v>
      </c>
      <c r="E48" s="907">
        <f t="shared" si="9"/>
        <v>327776183</v>
      </c>
      <c r="F48" s="907">
        <f t="shared" si="9"/>
        <v>4020801</v>
      </c>
      <c r="G48" s="907">
        <f t="shared" si="9"/>
        <v>4020801</v>
      </c>
      <c r="H48" s="907">
        <f t="shared" si="9"/>
        <v>0</v>
      </c>
      <c r="I48" s="907">
        <f t="shared" si="9"/>
        <v>0</v>
      </c>
      <c r="J48" s="907">
        <f t="shared" si="9"/>
        <v>327776183</v>
      </c>
      <c r="K48" s="907">
        <f t="shared" si="9"/>
        <v>0</v>
      </c>
      <c r="L48" s="907">
        <f t="shared" si="9"/>
        <v>327776183</v>
      </c>
      <c r="M48" s="908">
        <f>IF((C48&lt;&gt;0),ROUND((L48/C48)*100,1),"")</f>
        <v>98.8</v>
      </c>
    </row>
    <row r="49" spans="1:16">
      <c r="A49" s="909"/>
      <c r="B49" s="910"/>
      <c r="C49" s="911"/>
      <c r="D49" s="911"/>
      <c r="E49" s="911"/>
      <c r="F49" s="911"/>
      <c r="G49" s="911"/>
      <c r="H49" s="911"/>
      <c r="I49" s="911"/>
      <c r="J49" s="911"/>
      <c r="K49" s="911"/>
      <c r="L49" s="911"/>
      <c r="M49" s="911"/>
    </row>
    <row r="50" spans="1:16" ht="13.5" thickBot="1">
      <c r="A50" s="912" t="s">
        <v>1588</v>
      </c>
      <c r="B50" s="913"/>
      <c r="C50" s="914"/>
      <c r="D50" s="914"/>
      <c r="E50" s="914"/>
      <c r="F50" s="914"/>
      <c r="G50" s="914"/>
      <c r="H50" s="914"/>
      <c r="I50" s="914"/>
      <c r="J50" s="914"/>
      <c r="K50" s="914"/>
      <c r="L50" s="914"/>
      <c r="M50" s="914"/>
    </row>
    <row r="51" spans="1:16">
      <c r="A51" s="916" t="s">
        <v>1589</v>
      </c>
      <c r="B51" s="889"/>
      <c r="C51" s="890"/>
      <c r="D51" s="890"/>
      <c r="E51" s="891"/>
      <c r="F51" s="890"/>
      <c r="G51" s="890"/>
      <c r="H51" s="890"/>
      <c r="I51" s="890"/>
      <c r="J51" s="890"/>
      <c r="K51" s="890"/>
      <c r="L51" s="917">
        <f t="shared" ref="L51:L56" si="10">+J51+K51</f>
        <v>0</v>
      </c>
      <c r="M51" s="893" t="str">
        <f t="shared" ref="M51:M57" si="11">IF((C51&lt;&gt;0),ROUND((L51/C51)*100,1),"")</f>
        <v/>
      </c>
    </row>
    <row r="52" spans="1:16">
      <c r="A52" s="541" t="s">
        <v>1590</v>
      </c>
      <c r="B52" s="895">
        <v>300970274</v>
      </c>
      <c r="C52" s="901">
        <v>300970274</v>
      </c>
      <c r="D52" s="901">
        <v>287952787</v>
      </c>
      <c r="E52" s="901">
        <v>287952787</v>
      </c>
      <c r="F52" s="901">
        <v>22250000</v>
      </c>
      <c r="G52" s="901">
        <v>25134557</v>
      </c>
      <c r="H52" s="901"/>
      <c r="I52" s="901"/>
      <c r="J52" s="901">
        <v>265085287</v>
      </c>
      <c r="K52" s="901">
        <v>34050952</v>
      </c>
      <c r="L52" s="897">
        <f t="shared" si="10"/>
        <v>299136239</v>
      </c>
      <c r="M52" s="898">
        <f t="shared" si="11"/>
        <v>99.4</v>
      </c>
      <c r="O52" s="915">
        <f>B52-D52-F52</f>
        <v>-9232513</v>
      </c>
      <c r="P52" s="915">
        <f>C52-E52-G52</f>
        <v>-12117070</v>
      </c>
    </row>
    <row r="53" spans="1:16">
      <c r="A53" s="541" t="s">
        <v>1591</v>
      </c>
      <c r="B53" s="900">
        <v>30826710</v>
      </c>
      <c r="C53" s="901">
        <v>30826710</v>
      </c>
      <c r="D53" s="901">
        <v>39515720</v>
      </c>
      <c r="E53" s="901">
        <v>32552720</v>
      </c>
      <c r="F53" s="901">
        <v>7580124</v>
      </c>
      <c r="G53" s="901">
        <v>7580124</v>
      </c>
      <c r="H53" s="901"/>
      <c r="I53" s="901"/>
      <c r="J53" s="901">
        <v>32552720</v>
      </c>
      <c r="K53" s="901">
        <v>1011200</v>
      </c>
      <c r="L53" s="897">
        <f t="shared" si="10"/>
        <v>33563920</v>
      </c>
      <c r="M53" s="898">
        <f t="shared" si="11"/>
        <v>108.9</v>
      </c>
      <c r="O53" s="915">
        <f t="shared" ref="O53:P56" si="12">B53-D53-F53</f>
        <v>-16269134</v>
      </c>
      <c r="P53" s="915">
        <f t="shared" si="12"/>
        <v>-9306134</v>
      </c>
    </row>
    <row r="54" spans="1:16">
      <c r="A54" s="541" t="s">
        <v>1592</v>
      </c>
      <c r="B54" s="900"/>
      <c r="C54" s="901"/>
      <c r="D54" s="901"/>
      <c r="E54" s="901"/>
      <c r="F54" s="901"/>
      <c r="G54" s="901"/>
      <c r="H54" s="901"/>
      <c r="I54" s="901"/>
      <c r="J54" s="901"/>
      <c r="K54" s="901"/>
      <c r="L54" s="897">
        <f t="shared" si="10"/>
        <v>0</v>
      </c>
      <c r="M54" s="898" t="str">
        <f t="shared" si="11"/>
        <v/>
      </c>
      <c r="O54" s="915">
        <f t="shared" si="12"/>
        <v>0</v>
      </c>
      <c r="P54" s="915">
        <f t="shared" si="12"/>
        <v>0</v>
      </c>
    </row>
    <row r="55" spans="1:16">
      <c r="A55" s="918" t="s">
        <v>247</v>
      </c>
      <c r="B55" s="900"/>
      <c r="C55" s="901"/>
      <c r="D55" s="901"/>
      <c r="E55" s="901"/>
      <c r="F55" s="901"/>
      <c r="G55" s="901"/>
      <c r="H55" s="901"/>
      <c r="I55" s="901"/>
      <c r="J55" s="901"/>
      <c r="K55" s="901"/>
      <c r="L55" s="897">
        <f t="shared" si="10"/>
        <v>0</v>
      </c>
      <c r="M55" s="898" t="str">
        <f t="shared" si="11"/>
        <v/>
      </c>
      <c r="O55" s="915">
        <f t="shared" si="12"/>
        <v>0</v>
      </c>
      <c r="P55" s="915">
        <f t="shared" si="12"/>
        <v>0</v>
      </c>
    </row>
    <row r="56" spans="1:16" ht="13.5" thickBot="1">
      <c r="A56" s="919"/>
      <c r="B56" s="903"/>
      <c r="C56" s="904"/>
      <c r="D56" s="904"/>
      <c r="E56" s="904"/>
      <c r="F56" s="904"/>
      <c r="G56" s="904"/>
      <c r="H56" s="904"/>
      <c r="I56" s="904"/>
      <c r="J56" s="904"/>
      <c r="K56" s="904"/>
      <c r="L56" s="897">
        <f t="shared" si="10"/>
        <v>0</v>
      </c>
      <c r="M56" s="905" t="str">
        <f t="shared" si="11"/>
        <v/>
      </c>
      <c r="O56" s="915">
        <f t="shared" si="12"/>
        <v>0</v>
      </c>
      <c r="P56" s="915">
        <f t="shared" si="12"/>
        <v>0</v>
      </c>
    </row>
    <row r="57" spans="1:16" ht="13.5" thickBot="1">
      <c r="A57" s="920" t="s">
        <v>1648</v>
      </c>
      <c r="B57" s="907">
        <f t="shared" ref="B57:L57" si="13">SUM(B51:B56)</f>
        <v>331796984</v>
      </c>
      <c r="C57" s="907">
        <f t="shared" si="13"/>
        <v>331796984</v>
      </c>
      <c r="D57" s="907">
        <f t="shared" si="13"/>
        <v>327468507</v>
      </c>
      <c r="E57" s="907">
        <f t="shared" si="13"/>
        <v>320505507</v>
      </c>
      <c r="F57" s="907">
        <f t="shared" si="13"/>
        <v>29830124</v>
      </c>
      <c r="G57" s="907">
        <f t="shared" si="13"/>
        <v>32714681</v>
      </c>
      <c r="H57" s="907">
        <f t="shared" si="13"/>
        <v>0</v>
      </c>
      <c r="I57" s="907">
        <f t="shared" si="13"/>
        <v>0</v>
      </c>
      <c r="J57" s="907">
        <f t="shared" si="13"/>
        <v>297638007</v>
      </c>
      <c r="K57" s="907">
        <f t="shared" si="13"/>
        <v>35062152</v>
      </c>
      <c r="L57" s="907">
        <f t="shared" si="13"/>
        <v>332700159</v>
      </c>
      <c r="M57" s="908">
        <f t="shared" si="11"/>
        <v>100.3</v>
      </c>
      <c r="O57" s="915">
        <f>SUM(D57,F57,H57)</f>
        <v>357298631</v>
      </c>
      <c r="P57" s="915">
        <f>SUM(E57,G57,I57)</f>
        <v>353220188</v>
      </c>
    </row>
    <row r="58" spans="1:16">
      <c r="A58" s="1108" t="s">
        <v>1994</v>
      </c>
      <c r="B58" s="1108"/>
      <c r="C58" s="1108"/>
      <c r="D58" s="1108"/>
      <c r="E58" s="1108"/>
      <c r="F58" s="1108"/>
      <c r="G58" s="1108"/>
      <c r="H58" s="1108"/>
      <c r="I58" s="1108"/>
      <c r="J58" s="1108"/>
      <c r="K58" s="1108"/>
      <c r="L58" s="1108"/>
      <c r="M58" s="1108"/>
    </row>
    <row r="59" spans="1:16" ht="5.25" customHeight="1">
      <c r="A59" s="921"/>
      <c r="B59" s="921"/>
      <c r="C59" s="921"/>
      <c r="D59" s="921"/>
      <c r="E59" s="921"/>
      <c r="F59" s="921"/>
      <c r="G59" s="921"/>
      <c r="H59" s="921"/>
      <c r="I59" s="921"/>
      <c r="J59" s="921"/>
      <c r="K59" s="921"/>
      <c r="L59" s="921"/>
      <c r="M59" s="921"/>
    </row>
    <row r="60" spans="1:16" ht="15">
      <c r="A60" s="1095" t="s">
        <v>2030</v>
      </c>
      <c r="B60" s="1095"/>
      <c r="C60" s="1095"/>
      <c r="D60" s="1095"/>
      <c r="E60" s="1095"/>
      <c r="F60" s="1095"/>
      <c r="G60" s="1095"/>
      <c r="H60" s="1095"/>
      <c r="I60" s="1095"/>
      <c r="J60" s="1095"/>
      <c r="K60" s="1095"/>
      <c r="L60" s="1095"/>
      <c r="M60" s="1095"/>
    </row>
    <row r="61" spans="1:16" ht="12" customHeight="1" thickBot="1">
      <c r="A61" s="426"/>
      <c r="B61" s="426"/>
      <c r="C61" s="426"/>
      <c r="D61" s="426"/>
      <c r="E61" s="426"/>
      <c r="F61" s="426"/>
      <c r="G61" s="426"/>
      <c r="H61" s="426"/>
      <c r="I61" s="426"/>
      <c r="J61" s="426"/>
      <c r="K61" s="426"/>
      <c r="L61" s="1096">
        <f>M35</f>
        <v>0</v>
      </c>
      <c r="M61" s="1096"/>
    </row>
    <row r="62" spans="1:16" ht="21.5" thickBot="1">
      <c r="A62" s="1097" t="s">
        <v>1995</v>
      </c>
      <c r="B62" s="1098"/>
      <c r="C62" s="1098"/>
      <c r="D62" s="1098"/>
      <c r="E62" s="1098"/>
      <c r="F62" s="1098"/>
      <c r="G62" s="1098"/>
      <c r="H62" s="1098"/>
      <c r="I62" s="1098"/>
      <c r="J62" s="1098"/>
      <c r="K62" s="437" t="s">
        <v>1996</v>
      </c>
      <c r="L62" s="437" t="s">
        <v>1997</v>
      </c>
      <c r="M62" s="437" t="s">
        <v>709</v>
      </c>
    </row>
    <row r="63" spans="1:16">
      <c r="A63" s="1099"/>
      <c r="B63" s="1100"/>
      <c r="C63" s="1100"/>
      <c r="D63" s="1100"/>
      <c r="E63" s="1100"/>
      <c r="F63" s="1100"/>
      <c r="G63" s="1100"/>
      <c r="H63" s="1100"/>
      <c r="I63" s="1100"/>
      <c r="J63" s="1100"/>
      <c r="K63" s="891"/>
      <c r="L63" s="922"/>
      <c r="M63" s="922"/>
    </row>
    <row r="64" spans="1:16" ht="13.5" thickBot="1">
      <c r="A64" s="1101"/>
      <c r="B64" s="1102"/>
      <c r="C64" s="1102"/>
      <c r="D64" s="1102"/>
      <c r="E64" s="1102"/>
      <c r="F64" s="1102"/>
      <c r="G64" s="1102"/>
      <c r="H64" s="1102"/>
      <c r="I64" s="1102"/>
      <c r="J64" s="1102"/>
      <c r="K64" s="923"/>
      <c r="L64" s="904"/>
      <c r="M64" s="904"/>
    </row>
    <row r="65" spans="1:13" ht="13.5" thickBot="1">
      <c r="A65" s="1103" t="s">
        <v>1576</v>
      </c>
      <c r="B65" s="1104"/>
      <c r="C65" s="1104"/>
      <c r="D65" s="1104"/>
      <c r="E65" s="1104"/>
      <c r="F65" s="1104"/>
      <c r="G65" s="1104"/>
      <c r="H65" s="1104"/>
      <c r="I65" s="1104"/>
      <c r="J65" s="1104"/>
      <c r="K65" s="924">
        <f>SUM(K63:K64)</f>
        <v>0</v>
      </c>
      <c r="L65" s="924">
        <f>SUM(L63:L64)</f>
        <v>0</v>
      </c>
      <c r="M65" s="924">
        <f>SUM(M63:M64)</f>
        <v>0</v>
      </c>
    </row>
    <row r="67" spans="1:13" ht="15" customHeight="1">
      <c r="A67" s="1109" t="s">
        <v>1979</v>
      </c>
      <c r="B67" s="1109"/>
      <c r="C67" s="1109"/>
      <c r="D67" s="1110"/>
      <c r="E67" s="1110"/>
      <c r="F67" s="1110"/>
      <c r="G67" s="1110"/>
      <c r="H67" s="1110"/>
      <c r="I67" s="1110"/>
      <c r="J67" s="1110"/>
      <c r="K67" s="1110"/>
      <c r="L67" s="1110"/>
      <c r="M67" s="1110"/>
    </row>
    <row r="68" spans="1:13" ht="14.5" thickBo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882"/>
      <c r="M68" s="883">
        <f>'[3]4.sz.mell.'!G68</f>
        <v>0</v>
      </c>
    </row>
    <row r="69" spans="1:13" ht="13.5" thickBot="1">
      <c r="A69" s="1111" t="s">
        <v>1579</v>
      </c>
      <c r="B69" s="1114" t="s">
        <v>1981</v>
      </c>
      <c r="C69" s="1114"/>
      <c r="D69" s="1114"/>
      <c r="E69" s="1114"/>
      <c r="F69" s="1114"/>
      <c r="G69" s="1114"/>
      <c r="H69" s="1114"/>
      <c r="I69" s="1114"/>
      <c r="J69" s="1057" t="s">
        <v>709</v>
      </c>
      <c r="K69" s="1057"/>
      <c r="L69" s="1057"/>
      <c r="M69" s="1057"/>
    </row>
    <row r="70" spans="1:13" ht="15" customHeight="1" thickBot="1">
      <c r="A70" s="1112"/>
      <c r="B70" s="1107" t="s">
        <v>1982</v>
      </c>
      <c r="C70" s="1106" t="s">
        <v>1983</v>
      </c>
      <c r="D70" s="1105" t="s">
        <v>1984</v>
      </c>
      <c r="E70" s="1105"/>
      <c r="F70" s="1105"/>
      <c r="G70" s="1105"/>
      <c r="H70" s="1105"/>
      <c r="I70" s="1105"/>
      <c r="J70" s="1115"/>
      <c r="K70" s="1115"/>
      <c r="L70" s="1115"/>
      <c r="M70" s="1115"/>
    </row>
    <row r="71" spans="1:13" ht="13.5" thickBot="1">
      <c r="A71" s="1112"/>
      <c r="B71" s="1107"/>
      <c r="C71" s="1106"/>
      <c r="D71" s="548" t="s">
        <v>1982</v>
      </c>
      <c r="E71" s="548" t="s">
        <v>1983</v>
      </c>
      <c r="F71" s="548" t="s">
        <v>1982</v>
      </c>
      <c r="G71" s="548" t="s">
        <v>1983</v>
      </c>
      <c r="H71" s="548" t="s">
        <v>1982</v>
      </c>
      <c r="I71" s="548" t="s">
        <v>1983</v>
      </c>
      <c r="J71" s="1115"/>
      <c r="K71" s="1115"/>
      <c r="L71" s="1115"/>
      <c r="M71" s="1115"/>
    </row>
    <row r="72" spans="1:13" ht="21.5" thickBot="1">
      <c r="A72" s="1113"/>
      <c r="B72" s="1106" t="s">
        <v>1985</v>
      </c>
      <c r="C72" s="1106"/>
      <c r="D72" s="1106" t="s">
        <v>2027</v>
      </c>
      <c r="E72" s="1106"/>
      <c r="F72" s="1106" t="s">
        <v>2028</v>
      </c>
      <c r="G72" s="1106"/>
      <c r="H72" s="1107" t="s">
        <v>2029</v>
      </c>
      <c r="I72" s="1107"/>
      <c r="J72" s="884" t="str">
        <f>+D72</f>
        <v>2019. előtt</v>
      </c>
      <c r="K72" s="548" t="str">
        <f>+F72</f>
        <v>2019. évi</v>
      </c>
      <c r="L72" s="884" t="s">
        <v>1571</v>
      </c>
      <c r="M72" s="548" t="str">
        <f>+CONCATENATE("Teljesítés %-a ",LEFT([3]ÖSSZEFÜGGÉSEK!A70,4),". XII. 31-ig")</f>
        <v>Teljesítés %-a . XII. 31-ig</v>
      </c>
    </row>
    <row r="73" spans="1:13" ht="13.5" thickBot="1">
      <c r="A73" s="885" t="s">
        <v>1894</v>
      </c>
      <c r="B73" s="884" t="s">
        <v>1786</v>
      </c>
      <c r="C73" s="884" t="s">
        <v>1787</v>
      </c>
      <c r="D73" s="886" t="s">
        <v>1788</v>
      </c>
      <c r="E73" s="548" t="s">
        <v>1986</v>
      </c>
      <c r="F73" s="548" t="s">
        <v>1987</v>
      </c>
      <c r="G73" s="548" t="s">
        <v>1988</v>
      </c>
      <c r="H73" s="884" t="s">
        <v>1989</v>
      </c>
      <c r="I73" s="886" t="s">
        <v>1990</v>
      </c>
      <c r="J73" s="886" t="s">
        <v>1991</v>
      </c>
      <c r="K73" s="886" t="s">
        <v>1575</v>
      </c>
      <c r="L73" s="886" t="s">
        <v>1992</v>
      </c>
      <c r="M73" s="887" t="s">
        <v>1993</v>
      </c>
    </row>
    <row r="74" spans="1:13">
      <c r="A74" s="888" t="s">
        <v>1581</v>
      </c>
      <c r="B74" s="889"/>
      <c r="C74" s="890"/>
      <c r="D74" s="890"/>
      <c r="E74" s="891"/>
      <c r="F74" s="890"/>
      <c r="G74" s="890"/>
      <c r="H74" s="890"/>
      <c r="I74" s="890"/>
      <c r="J74" s="890"/>
      <c r="K74" s="890"/>
      <c r="L74" s="892">
        <f t="shared" ref="L74:L80" si="14">+J74+K74</f>
        <v>0</v>
      </c>
      <c r="M74" s="893" t="str">
        <f>IF((C74&lt;&gt;0),ROUND((L74/C74)*100,1),"")</f>
        <v/>
      </c>
    </row>
    <row r="75" spans="1:13">
      <c r="A75" s="894" t="s">
        <v>1582</v>
      </c>
      <c r="B75" s="895"/>
      <c r="C75" s="896"/>
      <c r="D75" s="896"/>
      <c r="E75" s="896"/>
      <c r="F75" s="896"/>
      <c r="G75" s="896"/>
      <c r="H75" s="896"/>
      <c r="I75" s="896"/>
      <c r="J75" s="896"/>
      <c r="K75" s="896"/>
      <c r="L75" s="897">
        <f t="shared" si="14"/>
        <v>0</v>
      </c>
      <c r="M75" s="898" t="str">
        <f t="shared" ref="M75:M80" si="15">IF((C75&lt;&gt;0),ROUND((L75/C75)*100,1),"")</f>
        <v/>
      </c>
    </row>
    <row r="76" spans="1:13">
      <c r="A76" s="899" t="s">
        <v>1583</v>
      </c>
      <c r="B76" s="900"/>
      <c r="C76" s="901"/>
      <c r="D76" s="901"/>
      <c r="E76" s="901"/>
      <c r="F76" s="901"/>
      <c r="G76" s="901"/>
      <c r="H76" s="901"/>
      <c r="I76" s="901"/>
      <c r="J76" s="901"/>
      <c r="K76" s="901"/>
      <c r="L76" s="897">
        <f t="shared" si="14"/>
        <v>0</v>
      </c>
      <c r="M76" s="898" t="str">
        <f t="shared" si="15"/>
        <v/>
      </c>
    </row>
    <row r="77" spans="1:13">
      <c r="A77" s="899" t="s">
        <v>1584</v>
      </c>
      <c r="B77" s="900"/>
      <c r="C77" s="901"/>
      <c r="D77" s="901"/>
      <c r="E77" s="901"/>
      <c r="F77" s="901"/>
      <c r="G77" s="901"/>
      <c r="H77" s="901"/>
      <c r="I77" s="901"/>
      <c r="J77" s="901"/>
      <c r="K77" s="901"/>
      <c r="L77" s="897">
        <f t="shared" si="14"/>
        <v>0</v>
      </c>
      <c r="M77" s="898" t="str">
        <f t="shared" si="15"/>
        <v/>
      </c>
    </row>
    <row r="78" spans="1:13">
      <c r="A78" s="899" t="s">
        <v>1585</v>
      </c>
      <c r="B78" s="900"/>
      <c r="C78" s="901"/>
      <c r="D78" s="901"/>
      <c r="E78" s="901"/>
      <c r="F78" s="901"/>
      <c r="G78" s="901"/>
      <c r="H78" s="901"/>
      <c r="I78" s="901"/>
      <c r="J78" s="901"/>
      <c r="K78" s="901"/>
      <c r="L78" s="897">
        <f t="shared" si="14"/>
        <v>0</v>
      </c>
      <c r="M78" s="898" t="str">
        <f t="shared" si="15"/>
        <v/>
      </c>
    </row>
    <row r="79" spans="1:13">
      <c r="A79" s="899" t="s">
        <v>1586</v>
      </c>
      <c r="B79" s="900"/>
      <c r="C79" s="901"/>
      <c r="D79" s="901"/>
      <c r="E79" s="901"/>
      <c r="F79" s="901"/>
      <c r="G79" s="901"/>
      <c r="H79" s="901"/>
      <c r="I79" s="901"/>
      <c r="J79" s="901"/>
      <c r="K79" s="901"/>
      <c r="L79" s="897">
        <f t="shared" si="14"/>
        <v>0</v>
      </c>
      <c r="M79" s="898" t="str">
        <f t="shared" si="15"/>
        <v/>
      </c>
    </row>
    <row r="80" spans="1:13" ht="15" customHeight="1" thickBot="1">
      <c r="A80" s="902"/>
      <c r="B80" s="903"/>
      <c r="C80" s="904"/>
      <c r="D80" s="904"/>
      <c r="E80" s="904"/>
      <c r="F80" s="904"/>
      <c r="G80" s="904"/>
      <c r="H80" s="904"/>
      <c r="I80" s="904"/>
      <c r="J80" s="904"/>
      <c r="K80" s="904"/>
      <c r="L80" s="897">
        <f t="shared" si="14"/>
        <v>0</v>
      </c>
      <c r="M80" s="905" t="str">
        <f t="shared" si="15"/>
        <v/>
      </c>
    </row>
    <row r="81" spans="1:16" ht="13.5" thickBot="1">
      <c r="A81" s="906" t="s">
        <v>1587</v>
      </c>
      <c r="B81" s="907">
        <f>B74+SUM(B76:B80)</f>
        <v>0</v>
      </c>
      <c r="C81" s="907">
        <f t="shared" ref="C81:L81" si="16">C74+SUM(C76:C80)</f>
        <v>0</v>
      </c>
      <c r="D81" s="907">
        <f t="shared" si="16"/>
        <v>0</v>
      </c>
      <c r="E81" s="907">
        <f t="shared" si="16"/>
        <v>0</v>
      </c>
      <c r="F81" s="907">
        <f t="shared" si="16"/>
        <v>0</v>
      </c>
      <c r="G81" s="907">
        <f t="shared" si="16"/>
        <v>0</v>
      </c>
      <c r="H81" s="907">
        <f t="shared" si="16"/>
        <v>0</v>
      </c>
      <c r="I81" s="907">
        <f t="shared" si="16"/>
        <v>0</v>
      </c>
      <c r="J81" s="907">
        <f t="shared" si="16"/>
        <v>0</v>
      </c>
      <c r="K81" s="907">
        <f t="shared" si="16"/>
        <v>0</v>
      </c>
      <c r="L81" s="907">
        <f t="shared" si="16"/>
        <v>0</v>
      </c>
      <c r="M81" s="908" t="str">
        <f>IF((C81&lt;&gt;0),ROUND((L81/C81)*100,1),"")</f>
        <v/>
      </c>
    </row>
    <row r="82" spans="1:16">
      <c r="A82" s="909"/>
      <c r="B82" s="910"/>
      <c r="C82" s="911"/>
      <c r="D82" s="911"/>
      <c r="E82" s="911"/>
      <c r="F82" s="911"/>
      <c r="G82" s="911"/>
      <c r="H82" s="911"/>
      <c r="I82" s="911"/>
      <c r="J82" s="911"/>
      <c r="K82" s="911"/>
      <c r="L82" s="911"/>
      <c r="M82" s="911"/>
    </row>
    <row r="83" spans="1:16" ht="13.5" thickBot="1">
      <c r="A83" s="912" t="s">
        <v>1588</v>
      </c>
      <c r="B83" s="913"/>
      <c r="C83" s="914"/>
      <c r="D83" s="914"/>
      <c r="E83" s="914"/>
      <c r="F83" s="914"/>
      <c r="G83" s="914"/>
      <c r="H83" s="914"/>
      <c r="I83" s="914"/>
      <c r="J83" s="914"/>
      <c r="K83" s="914"/>
      <c r="L83" s="914"/>
      <c r="M83" s="914"/>
    </row>
    <row r="84" spans="1:16">
      <c r="A84" s="916" t="s">
        <v>1589</v>
      </c>
      <c r="B84" s="889"/>
      <c r="C84" s="890"/>
      <c r="D84" s="890"/>
      <c r="E84" s="891"/>
      <c r="F84" s="890"/>
      <c r="G84" s="890"/>
      <c r="H84" s="890"/>
      <c r="I84" s="890"/>
      <c r="J84" s="890"/>
      <c r="K84" s="890"/>
      <c r="L84" s="917">
        <f t="shared" ref="L84:L89" si="17">+J84+K84</f>
        <v>0</v>
      </c>
      <c r="M84" s="893" t="str">
        <f t="shared" ref="M84:M90" si="18">IF((C84&lt;&gt;0),ROUND((L84/C84)*100,1),"")</f>
        <v/>
      </c>
    </row>
    <row r="85" spans="1:16">
      <c r="A85" s="541" t="s">
        <v>1590</v>
      </c>
      <c r="B85" s="895"/>
      <c r="C85" s="901"/>
      <c r="D85" s="901"/>
      <c r="E85" s="901"/>
      <c r="F85" s="901"/>
      <c r="G85" s="901"/>
      <c r="H85" s="901"/>
      <c r="I85" s="901"/>
      <c r="J85" s="901"/>
      <c r="K85" s="901"/>
      <c r="L85" s="897">
        <f t="shared" si="17"/>
        <v>0</v>
      </c>
      <c r="M85" s="898" t="str">
        <f t="shared" si="18"/>
        <v/>
      </c>
      <c r="O85" s="915">
        <f>B85-D85-F85</f>
        <v>0</v>
      </c>
      <c r="P85" s="915">
        <f>C85-E85-G85</f>
        <v>0</v>
      </c>
    </row>
    <row r="86" spans="1:16">
      <c r="A86" s="541" t="s">
        <v>1591</v>
      </c>
      <c r="B86" s="900"/>
      <c r="C86" s="901"/>
      <c r="D86" s="901"/>
      <c r="E86" s="901"/>
      <c r="F86" s="901"/>
      <c r="G86" s="901"/>
      <c r="H86" s="901"/>
      <c r="I86" s="901"/>
      <c r="J86" s="901"/>
      <c r="K86" s="901"/>
      <c r="L86" s="897">
        <f t="shared" si="17"/>
        <v>0</v>
      </c>
      <c r="M86" s="898" t="str">
        <f t="shared" si="18"/>
        <v/>
      </c>
      <c r="O86" s="915">
        <f>B86-D86-F86</f>
        <v>0</v>
      </c>
      <c r="P86" s="915">
        <f>C86-E86-G86</f>
        <v>0</v>
      </c>
    </row>
    <row r="87" spans="1:16">
      <c r="A87" s="541" t="s">
        <v>1592</v>
      </c>
      <c r="B87" s="900"/>
      <c r="C87" s="901"/>
      <c r="D87" s="901"/>
      <c r="E87" s="901"/>
      <c r="F87" s="901"/>
      <c r="G87" s="901"/>
      <c r="H87" s="901"/>
      <c r="I87" s="901"/>
      <c r="J87" s="901"/>
      <c r="K87" s="901"/>
      <c r="L87" s="897">
        <f t="shared" si="17"/>
        <v>0</v>
      </c>
      <c r="M87" s="898" t="str">
        <f t="shared" si="18"/>
        <v/>
      </c>
    </row>
    <row r="88" spans="1:16">
      <c r="A88" s="918" t="s">
        <v>247</v>
      </c>
      <c r="B88" s="900"/>
      <c r="C88" s="901"/>
      <c r="D88" s="901"/>
      <c r="E88" s="901"/>
      <c r="F88" s="901"/>
      <c r="G88" s="901"/>
      <c r="H88" s="901"/>
      <c r="I88" s="901"/>
      <c r="J88" s="901"/>
      <c r="K88" s="901"/>
      <c r="L88" s="897">
        <f t="shared" si="17"/>
        <v>0</v>
      </c>
      <c r="M88" s="898" t="str">
        <f t="shared" si="18"/>
        <v/>
      </c>
    </row>
    <row r="89" spans="1:16" ht="13.5" thickBot="1">
      <c r="A89" s="919"/>
      <c r="B89" s="903"/>
      <c r="C89" s="904"/>
      <c r="D89" s="904"/>
      <c r="E89" s="904"/>
      <c r="F89" s="904"/>
      <c r="G89" s="904"/>
      <c r="H89" s="904"/>
      <c r="I89" s="904"/>
      <c r="J89" s="904"/>
      <c r="K89" s="904"/>
      <c r="L89" s="897">
        <f t="shared" si="17"/>
        <v>0</v>
      </c>
      <c r="M89" s="905" t="str">
        <f t="shared" si="18"/>
        <v/>
      </c>
      <c r="O89" s="915">
        <f>SUM(O85:O88)</f>
        <v>0</v>
      </c>
      <c r="P89" s="915">
        <f>SUM(P85:P88)</f>
        <v>0</v>
      </c>
    </row>
    <row r="90" spans="1:16" ht="13.5" thickBot="1">
      <c r="A90" s="920" t="s">
        <v>1648</v>
      </c>
      <c r="B90" s="907">
        <f t="shared" ref="B90:L90" si="19">SUM(B84:B89)</f>
        <v>0</v>
      </c>
      <c r="C90" s="907">
        <f t="shared" si="19"/>
        <v>0</v>
      </c>
      <c r="D90" s="907">
        <f t="shared" si="19"/>
        <v>0</v>
      </c>
      <c r="E90" s="907">
        <f t="shared" si="19"/>
        <v>0</v>
      </c>
      <c r="F90" s="907">
        <f t="shared" si="19"/>
        <v>0</v>
      </c>
      <c r="G90" s="907">
        <f t="shared" si="19"/>
        <v>0</v>
      </c>
      <c r="H90" s="907">
        <f t="shared" si="19"/>
        <v>0</v>
      </c>
      <c r="I90" s="907">
        <f t="shared" si="19"/>
        <v>0</v>
      </c>
      <c r="J90" s="907">
        <f t="shared" si="19"/>
        <v>0</v>
      </c>
      <c r="K90" s="907">
        <f t="shared" si="19"/>
        <v>0</v>
      </c>
      <c r="L90" s="907">
        <f t="shared" si="19"/>
        <v>0</v>
      </c>
      <c r="M90" s="908" t="str">
        <f t="shared" si="18"/>
        <v/>
      </c>
      <c r="O90" s="915">
        <f>SUM(D90,F90,H90)</f>
        <v>0</v>
      </c>
      <c r="P90" s="915">
        <f>SUM(E90,G90,I90)</f>
        <v>0</v>
      </c>
    </row>
    <row r="91" spans="1:16">
      <c r="A91" s="1108" t="s">
        <v>1994</v>
      </c>
      <c r="B91" s="1108"/>
      <c r="C91" s="1108"/>
      <c r="D91" s="1108"/>
      <c r="E91" s="1108"/>
      <c r="F91" s="1108"/>
      <c r="G91" s="1108"/>
      <c r="H91" s="1108"/>
      <c r="I91" s="1108"/>
      <c r="J91" s="1108"/>
      <c r="K91" s="1108"/>
      <c r="L91" s="1108"/>
      <c r="M91" s="1108"/>
    </row>
    <row r="92" spans="1:16" ht="5.25" customHeight="1">
      <c r="A92" s="921"/>
      <c r="B92" s="921"/>
      <c r="C92" s="921"/>
      <c r="D92" s="921"/>
      <c r="E92" s="921"/>
      <c r="F92" s="921"/>
      <c r="G92" s="921"/>
      <c r="H92" s="921"/>
      <c r="I92" s="921"/>
      <c r="J92" s="921"/>
      <c r="K92" s="921"/>
      <c r="L92" s="921"/>
      <c r="M92" s="921"/>
    </row>
    <row r="93" spans="1:16" ht="15">
      <c r="A93" s="1095" t="s">
        <v>2030</v>
      </c>
      <c r="B93" s="1095"/>
      <c r="C93" s="1095"/>
      <c r="D93" s="1095"/>
      <c r="E93" s="1095"/>
      <c r="F93" s="1095"/>
      <c r="G93" s="1095"/>
      <c r="H93" s="1095"/>
      <c r="I93" s="1095"/>
      <c r="J93" s="1095"/>
      <c r="K93" s="1095"/>
      <c r="L93" s="1095"/>
      <c r="M93" s="1095"/>
    </row>
    <row r="94" spans="1:16" ht="12" customHeight="1" thickBot="1">
      <c r="A94" s="426"/>
      <c r="B94" s="426"/>
      <c r="C94" s="426"/>
      <c r="D94" s="426"/>
      <c r="E94" s="426"/>
      <c r="F94" s="426"/>
      <c r="G94" s="426"/>
      <c r="H94" s="426"/>
      <c r="I94" s="426"/>
      <c r="J94" s="426"/>
      <c r="K94" s="426"/>
      <c r="L94" s="1096">
        <f>M68</f>
        <v>0</v>
      </c>
      <c r="M94" s="1096"/>
    </row>
    <row r="95" spans="1:16" ht="21.5" thickBot="1">
      <c r="A95" s="1097" t="s">
        <v>1995</v>
      </c>
      <c r="B95" s="1098"/>
      <c r="C95" s="1098"/>
      <c r="D95" s="1098"/>
      <c r="E95" s="1098"/>
      <c r="F95" s="1098"/>
      <c r="G95" s="1098"/>
      <c r="H95" s="1098"/>
      <c r="I95" s="1098"/>
      <c r="J95" s="1098"/>
      <c r="K95" s="437" t="s">
        <v>1996</v>
      </c>
      <c r="L95" s="437" t="s">
        <v>1997</v>
      </c>
      <c r="M95" s="437" t="s">
        <v>709</v>
      </c>
    </row>
    <row r="96" spans="1:16">
      <c r="A96" s="1099"/>
      <c r="B96" s="1100"/>
      <c r="C96" s="1100"/>
      <c r="D96" s="1100"/>
      <c r="E96" s="1100"/>
      <c r="F96" s="1100"/>
      <c r="G96" s="1100"/>
      <c r="H96" s="1100"/>
      <c r="I96" s="1100"/>
      <c r="J96" s="1100"/>
      <c r="K96" s="891"/>
      <c r="L96" s="922"/>
      <c r="M96" s="922"/>
    </row>
    <row r="97" spans="1:13" ht="13.5" thickBot="1">
      <c r="A97" s="1101"/>
      <c r="B97" s="1102"/>
      <c r="C97" s="1102"/>
      <c r="D97" s="1102"/>
      <c r="E97" s="1102"/>
      <c r="F97" s="1102"/>
      <c r="G97" s="1102"/>
      <c r="H97" s="1102"/>
      <c r="I97" s="1102"/>
      <c r="J97" s="1102"/>
      <c r="K97" s="923"/>
      <c r="L97" s="904"/>
      <c r="M97" s="904"/>
    </row>
    <row r="98" spans="1:13" ht="13.5" thickBot="1">
      <c r="A98" s="1103" t="s">
        <v>1576</v>
      </c>
      <c r="B98" s="1104"/>
      <c r="C98" s="1104"/>
      <c r="D98" s="1104"/>
      <c r="E98" s="1104"/>
      <c r="F98" s="1104"/>
      <c r="G98" s="1104"/>
      <c r="H98" s="1104"/>
      <c r="I98" s="1104"/>
      <c r="J98" s="1104"/>
      <c r="K98" s="924">
        <f>SUM(K96:K97)</f>
        <v>0</v>
      </c>
      <c r="L98" s="924">
        <f>SUM(L96:L97)</f>
        <v>0</v>
      </c>
      <c r="M98" s="924">
        <f>SUM(M96:M97)</f>
        <v>0</v>
      </c>
    </row>
    <row r="100" spans="1:13" ht="15" customHeight="1">
      <c r="A100" s="1109" t="s">
        <v>1979</v>
      </c>
      <c r="B100" s="1109"/>
      <c r="C100" s="1109"/>
      <c r="D100" s="1110" t="s">
        <v>1595</v>
      </c>
      <c r="E100" s="1110"/>
      <c r="F100" s="1110"/>
      <c r="G100" s="1110"/>
      <c r="H100" s="1110"/>
      <c r="I100" s="1110"/>
      <c r="J100" s="1110"/>
      <c r="K100" s="1110"/>
      <c r="L100" s="1110"/>
      <c r="M100" s="1110"/>
    </row>
    <row r="101" spans="1:13" ht="15" thickBot="1">
      <c r="A101" s="1001"/>
      <c r="B101" s="589"/>
      <c r="C101" s="589"/>
      <c r="D101" s="589"/>
      <c r="E101" s="589"/>
      <c r="F101" s="589"/>
      <c r="G101" s="589"/>
      <c r="H101" s="589"/>
      <c r="I101" s="589"/>
      <c r="J101" s="589"/>
      <c r="K101" s="589"/>
      <c r="L101" s="882"/>
      <c r="M101" s="883">
        <f>'[3]4.sz.mell.'!G101</f>
        <v>0</v>
      </c>
    </row>
    <row r="102" spans="1:13" ht="13.5" thickBot="1">
      <c r="A102" s="1111" t="s">
        <v>1579</v>
      </c>
      <c r="B102" s="1114" t="s">
        <v>1981</v>
      </c>
      <c r="C102" s="1114"/>
      <c r="D102" s="1114"/>
      <c r="E102" s="1114"/>
      <c r="F102" s="1114"/>
      <c r="G102" s="1114"/>
      <c r="H102" s="1114"/>
      <c r="I102" s="1114"/>
      <c r="J102" s="1057" t="s">
        <v>709</v>
      </c>
      <c r="K102" s="1057"/>
      <c r="L102" s="1057"/>
      <c r="M102" s="1057"/>
    </row>
    <row r="103" spans="1:13" ht="15" customHeight="1" thickBot="1">
      <c r="A103" s="1112"/>
      <c r="B103" s="1107" t="s">
        <v>1982</v>
      </c>
      <c r="C103" s="1106" t="s">
        <v>1983</v>
      </c>
      <c r="D103" s="1105" t="s">
        <v>1984</v>
      </c>
      <c r="E103" s="1105"/>
      <c r="F103" s="1105"/>
      <c r="G103" s="1105"/>
      <c r="H103" s="1105"/>
      <c r="I103" s="1105"/>
      <c r="J103" s="1115"/>
      <c r="K103" s="1115"/>
      <c r="L103" s="1115"/>
      <c r="M103" s="1115"/>
    </row>
    <row r="104" spans="1:13" ht="13.5" thickBot="1">
      <c r="A104" s="1112"/>
      <c r="B104" s="1107"/>
      <c r="C104" s="1106"/>
      <c r="D104" s="548" t="s">
        <v>1982</v>
      </c>
      <c r="E104" s="548" t="s">
        <v>1983</v>
      </c>
      <c r="F104" s="548" t="s">
        <v>1982</v>
      </c>
      <c r="G104" s="548" t="s">
        <v>1983</v>
      </c>
      <c r="H104" s="548" t="s">
        <v>1982</v>
      </c>
      <c r="I104" s="548" t="s">
        <v>1983</v>
      </c>
      <c r="J104" s="1115"/>
      <c r="K104" s="1115"/>
      <c r="L104" s="1115"/>
      <c r="M104" s="1115"/>
    </row>
    <row r="105" spans="1:13" ht="21.5" thickBot="1">
      <c r="A105" s="1113"/>
      <c r="B105" s="1106" t="s">
        <v>1985</v>
      </c>
      <c r="C105" s="1106"/>
      <c r="D105" s="1106" t="s">
        <v>2027</v>
      </c>
      <c r="E105" s="1106"/>
      <c r="F105" s="1106" t="s">
        <v>2028</v>
      </c>
      <c r="G105" s="1106"/>
      <c r="H105" s="1107" t="s">
        <v>2029</v>
      </c>
      <c r="I105" s="1107"/>
      <c r="J105" s="884" t="str">
        <f>+D105</f>
        <v>2019. előtt</v>
      </c>
      <c r="K105" s="548" t="str">
        <f>+F105</f>
        <v>2019. évi</v>
      </c>
      <c r="L105" s="884" t="s">
        <v>1571</v>
      </c>
      <c r="M105" s="548" t="str">
        <f>+CONCATENATE("Teljesítés %-a ",LEFT([3]ÖSSZEFÜGGÉSEK!A103,4),". XII. 31-ig")</f>
        <v>Teljesítés %-a . XII. 31-ig</v>
      </c>
    </row>
    <row r="106" spans="1:13" ht="13.5" thickBot="1">
      <c r="A106" s="885" t="s">
        <v>1894</v>
      </c>
      <c r="B106" s="884" t="s">
        <v>1786</v>
      </c>
      <c r="C106" s="884" t="s">
        <v>1787</v>
      </c>
      <c r="D106" s="886" t="s">
        <v>1788</v>
      </c>
      <c r="E106" s="548" t="s">
        <v>1986</v>
      </c>
      <c r="F106" s="548" t="s">
        <v>1987</v>
      </c>
      <c r="G106" s="548" t="s">
        <v>1988</v>
      </c>
      <c r="H106" s="884" t="s">
        <v>1989</v>
      </c>
      <c r="I106" s="886" t="s">
        <v>1990</v>
      </c>
      <c r="J106" s="886" t="s">
        <v>1991</v>
      </c>
      <c r="K106" s="886" t="s">
        <v>1575</v>
      </c>
      <c r="L106" s="886" t="s">
        <v>1992</v>
      </c>
      <c r="M106" s="887" t="s">
        <v>1993</v>
      </c>
    </row>
    <row r="107" spans="1:13">
      <c r="A107" s="888" t="s">
        <v>1581</v>
      </c>
      <c r="B107" s="889"/>
      <c r="C107" s="890"/>
      <c r="D107" s="890"/>
      <c r="E107" s="891"/>
      <c r="F107" s="890"/>
      <c r="G107" s="890"/>
      <c r="H107" s="890"/>
      <c r="I107" s="890"/>
      <c r="J107" s="890"/>
      <c r="K107" s="890"/>
      <c r="L107" s="892">
        <f t="shared" ref="L107:L113" si="20">+J107+K107</f>
        <v>0</v>
      </c>
      <c r="M107" s="893" t="str">
        <f>IF((C107&lt;&gt;0),ROUND((L107/C107)*100,1),"")</f>
        <v/>
      </c>
    </row>
    <row r="108" spans="1:13">
      <c r="A108" s="894" t="s">
        <v>1582</v>
      </c>
      <c r="B108" s="895"/>
      <c r="C108" s="896"/>
      <c r="D108" s="896"/>
      <c r="E108" s="896"/>
      <c r="F108" s="896"/>
      <c r="G108" s="896"/>
      <c r="H108" s="896"/>
      <c r="I108" s="896"/>
      <c r="J108" s="896"/>
      <c r="K108" s="896"/>
      <c r="L108" s="897">
        <f t="shared" si="20"/>
        <v>0</v>
      </c>
      <c r="M108" s="898" t="str">
        <f t="shared" ref="M108:M113" si="21">IF((C108&lt;&gt;0),ROUND((L108/C108)*100,1),"")</f>
        <v/>
      </c>
    </row>
    <row r="109" spans="1:13">
      <c r="A109" s="899" t="s">
        <v>1583</v>
      </c>
      <c r="B109" s="900">
        <v>450000000</v>
      </c>
      <c r="C109" s="901">
        <v>450000000</v>
      </c>
      <c r="D109" s="901">
        <v>28139237</v>
      </c>
      <c r="E109" s="901">
        <v>28139237</v>
      </c>
      <c r="F109" s="901"/>
      <c r="G109" s="901"/>
      <c r="H109" s="901">
        <v>421860763</v>
      </c>
      <c r="I109" s="901">
        <v>421860763</v>
      </c>
      <c r="J109" s="901">
        <v>28139237</v>
      </c>
      <c r="K109" s="901"/>
      <c r="L109" s="897">
        <f t="shared" si="20"/>
        <v>28139237</v>
      </c>
      <c r="M109" s="898">
        <f t="shared" si="21"/>
        <v>6.3</v>
      </c>
    </row>
    <row r="110" spans="1:13">
      <c r="A110" s="899" t="s">
        <v>1584</v>
      </c>
      <c r="B110" s="900"/>
      <c r="C110" s="901"/>
      <c r="D110" s="901"/>
      <c r="E110" s="901"/>
      <c r="F110" s="901"/>
      <c r="G110" s="901"/>
      <c r="H110" s="901"/>
      <c r="I110" s="901"/>
      <c r="J110" s="901"/>
      <c r="K110" s="901"/>
      <c r="L110" s="897">
        <f t="shared" si="20"/>
        <v>0</v>
      </c>
      <c r="M110" s="898" t="str">
        <f t="shared" si="21"/>
        <v/>
      </c>
    </row>
    <row r="111" spans="1:13">
      <c r="A111" s="899" t="s">
        <v>1585</v>
      </c>
      <c r="B111" s="900"/>
      <c r="C111" s="901"/>
      <c r="D111" s="901"/>
      <c r="E111" s="901"/>
      <c r="F111" s="901"/>
      <c r="G111" s="901"/>
      <c r="H111" s="901"/>
      <c r="I111" s="901"/>
      <c r="J111" s="901"/>
      <c r="K111" s="901"/>
      <c r="L111" s="897">
        <f t="shared" si="20"/>
        <v>0</v>
      </c>
      <c r="M111" s="898" t="str">
        <f t="shared" si="21"/>
        <v/>
      </c>
    </row>
    <row r="112" spans="1:13">
      <c r="A112" s="899" t="s">
        <v>1586</v>
      </c>
      <c r="B112" s="900"/>
      <c r="C112" s="901"/>
      <c r="D112" s="901"/>
      <c r="E112" s="901"/>
      <c r="F112" s="901"/>
      <c r="G112" s="901"/>
      <c r="H112" s="901"/>
      <c r="I112" s="901"/>
      <c r="J112" s="901"/>
      <c r="K112" s="901"/>
      <c r="L112" s="897">
        <f t="shared" si="20"/>
        <v>0</v>
      </c>
      <c r="M112" s="898" t="str">
        <f t="shared" si="21"/>
        <v/>
      </c>
    </row>
    <row r="113" spans="1:16" ht="15" customHeight="1" thickBot="1">
      <c r="A113" s="902"/>
      <c r="B113" s="903"/>
      <c r="C113" s="904"/>
      <c r="D113" s="904"/>
      <c r="E113" s="904"/>
      <c r="F113" s="904"/>
      <c r="G113" s="904"/>
      <c r="H113" s="904"/>
      <c r="I113" s="904"/>
      <c r="J113" s="904"/>
      <c r="K113" s="904"/>
      <c r="L113" s="897">
        <f t="shared" si="20"/>
        <v>0</v>
      </c>
      <c r="M113" s="905" t="str">
        <f t="shared" si="21"/>
        <v/>
      </c>
    </row>
    <row r="114" spans="1:16" ht="13.5" thickBot="1">
      <c r="A114" s="906" t="s">
        <v>1587</v>
      </c>
      <c r="B114" s="907">
        <f>B107+SUM(B109:B113)</f>
        <v>450000000</v>
      </c>
      <c r="C114" s="907">
        <f t="shared" ref="C114:L114" si="22">C107+SUM(C109:C113)</f>
        <v>450000000</v>
      </c>
      <c r="D114" s="907">
        <f t="shared" si="22"/>
        <v>28139237</v>
      </c>
      <c r="E114" s="907">
        <f t="shared" si="22"/>
        <v>28139237</v>
      </c>
      <c r="F114" s="907">
        <f t="shared" si="22"/>
        <v>0</v>
      </c>
      <c r="G114" s="907">
        <f t="shared" si="22"/>
        <v>0</v>
      </c>
      <c r="H114" s="907">
        <f t="shared" si="22"/>
        <v>421860763</v>
      </c>
      <c r="I114" s="907">
        <f t="shared" si="22"/>
        <v>421860763</v>
      </c>
      <c r="J114" s="907">
        <f t="shared" si="22"/>
        <v>28139237</v>
      </c>
      <c r="K114" s="907">
        <f t="shared" si="22"/>
        <v>0</v>
      </c>
      <c r="L114" s="907">
        <f t="shared" si="22"/>
        <v>28139237</v>
      </c>
      <c r="M114" s="908">
        <f>IF((C114&lt;&gt;0),ROUND((L114/C114)*100,1),"")</f>
        <v>6.3</v>
      </c>
    </row>
    <row r="115" spans="1:16">
      <c r="A115" s="909"/>
      <c r="B115" s="910"/>
      <c r="C115" s="911"/>
      <c r="D115" s="911"/>
      <c r="E115" s="911"/>
      <c r="F115" s="911"/>
      <c r="G115" s="911"/>
      <c r="H115" s="911"/>
      <c r="I115" s="911"/>
      <c r="J115" s="911"/>
      <c r="K115" s="911"/>
      <c r="L115" s="911"/>
      <c r="M115" s="911"/>
    </row>
    <row r="116" spans="1:16" ht="13.5" thickBot="1">
      <c r="A116" s="912" t="s">
        <v>1588</v>
      </c>
      <c r="B116" s="913"/>
      <c r="C116" s="914"/>
      <c r="D116" s="914"/>
      <c r="E116" s="914"/>
      <c r="F116" s="914"/>
      <c r="G116" s="914"/>
      <c r="H116" s="914"/>
      <c r="I116" s="914"/>
      <c r="J116" s="914"/>
      <c r="K116" s="914"/>
      <c r="L116" s="914"/>
      <c r="M116" s="914"/>
    </row>
    <row r="117" spans="1:16">
      <c r="A117" s="916" t="s">
        <v>1589</v>
      </c>
      <c r="B117" s="889"/>
      <c r="C117" s="890"/>
      <c r="D117" s="890"/>
      <c r="E117" s="891"/>
      <c r="F117" s="890"/>
      <c r="G117" s="890"/>
      <c r="H117" s="890"/>
      <c r="I117" s="890"/>
      <c r="J117" s="890"/>
      <c r="K117" s="890"/>
      <c r="L117" s="917">
        <f t="shared" ref="L117:L122" si="23">+J117+K117</f>
        <v>0</v>
      </c>
      <c r="M117" s="893" t="str">
        <f t="shared" ref="M117:M123" si="24">IF((C117&lt;&gt;0),ROUND((L117/C117)*100,1),"")</f>
        <v/>
      </c>
    </row>
    <row r="118" spans="1:16">
      <c r="A118" s="541" t="s">
        <v>1590</v>
      </c>
      <c r="B118" s="895">
        <v>409001414</v>
      </c>
      <c r="C118" s="901">
        <v>409001414</v>
      </c>
      <c r="D118" s="901">
        <v>8864600</v>
      </c>
      <c r="E118" s="901">
        <v>8864600</v>
      </c>
      <c r="F118" s="901">
        <v>6643116</v>
      </c>
      <c r="G118" s="901">
        <v>6643116</v>
      </c>
      <c r="H118" s="901">
        <v>407398410</v>
      </c>
      <c r="I118" s="901">
        <v>407398410</v>
      </c>
      <c r="J118" s="901">
        <v>8864600</v>
      </c>
      <c r="K118" s="901">
        <v>6643116</v>
      </c>
      <c r="L118" s="897">
        <f t="shared" si="23"/>
        <v>15507716</v>
      </c>
      <c r="M118" s="898">
        <f t="shared" si="24"/>
        <v>3.8</v>
      </c>
    </row>
    <row r="119" spans="1:16">
      <c r="A119" s="541" t="s">
        <v>1591</v>
      </c>
      <c r="B119" s="900">
        <v>40998586</v>
      </c>
      <c r="C119" s="901">
        <v>40998586</v>
      </c>
      <c r="D119" s="901">
        <v>16047898</v>
      </c>
      <c r="E119" s="901">
        <v>16047898</v>
      </c>
      <c r="F119" s="901">
        <v>507995</v>
      </c>
      <c r="G119" s="901">
        <v>507995</v>
      </c>
      <c r="H119" s="901">
        <v>14673000</v>
      </c>
      <c r="I119" s="901">
        <v>14673000</v>
      </c>
      <c r="J119" s="901">
        <v>16047898</v>
      </c>
      <c r="K119" s="901">
        <v>507995</v>
      </c>
      <c r="L119" s="897">
        <f t="shared" si="23"/>
        <v>16555893</v>
      </c>
      <c r="M119" s="898">
        <f t="shared" si="24"/>
        <v>40.4</v>
      </c>
    </row>
    <row r="120" spans="1:16">
      <c r="A120" s="541" t="s">
        <v>1592</v>
      </c>
      <c r="B120" s="900"/>
      <c r="C120" s="901"/>
      <c r="D120" s="901"/>
      <c r="E120" s="901"/>
      <c r="F120" s="901"/>
      <c r="G120" s="901"/>
      <c r="H120" s="901"/>
      <c r="I120" s="901"/>
      <c r="J120" s="901"/>
      <c r="K120" s="901"/>
      <c r="L120" s="897">
        <f t="shared" si="23"/>
        <v>0</v>
      </c>
      <c r="M120" s="898" t="str">
        <f t="shared" si="24"/>
        <v/>
      </c>
    </row>
    <row r="121" spans="1:16">
      <c r="A121" s="918" t="s">
        <v>247</v>
      </c>
      <c r="B121" s="900"/>
      <c r="C121" s="901"/>
      <c r="D121" s="901"/>
      <c r="E121" s="901"/>
      <c r="F121" s="901"/>
      <c r="G121" s="901"/>
      <c r="H121" s="901"/>
      <c r="I121" s="901"/>
      <c r="J121" s="901"/>
      <c r="K121" s="901"/>
      <c r="L121" s="897">
        <f t="shared" si="23"/>
        <v>0</v>
      </c>
      <c r="M121" s="898" t="str">
        <f t="shared" si="24"/>
        <v/>
      </c>
    </row>
    <row r="122" spans="1:16" ht="13.5" thickBot="1">
      <c r="A122" s="919"/>
      <c r="B122" s="903"/>
      <c r="C122" s="904"/>
      <c r="D122" s="904"/>
      <c r="E122" s="904"/>
      <c r="F122" s="904"/>
      <c r="G122" s="904"/>
      <c r="H122" s="904"/>
      <c r="I122" s="904"/>
      <c r="J122" s="904"/>
      <c r="K122" s="904"/>
      <c r="L122" s="897">
        <f t="shared" si="23"/>
        <v>0</v>
      </c>
      <c r="M122" s="905" t="str">
        <f t="shared" si="24"/>
        <v/>
      </c>
    </row>
    <row r="123" spans="1:16" ht="13.5" thickBot="1">
      <c r="A123" s="920" t="s">
        <v>1648</v>
      </c>
      <c r="B123" s="907">
        <f t="shared" ref="B123:L123" si="25">SUM(B117:B122)</f>
        <v>450000000</v>
      </c>
      <c r="C123" s="907">
        <f t="shared" si="25"/>
        <v>450000000</v>
      </c>
      <c r="D123" s="907">
        <f t="shared" si="25"/>
        <v>24912498</v>
      </c>
      <c r="E123" s="907">
        <f t="shared" si="25"/>
        <v>24912498</v>
      </c>
      <c r="F123" s="907">
        <f t="shared" si="25"/>
        <v>7151111</v>
      </c>
      <c r="G123" s="907">
        <f t="shared" si="25"/>
        <v>7151111</v>
      </c>
      <c r="H123" s="907">
        <f t="shared" si="25"/>
        <v>422071410</v>
      </c>
      <c r="I123" s="907">
        <f t="shared" si="25"/>
        <v>422071410</v>
      </c>
      <c r="J123" s="907">
        <f t="shared" si="25"/>
        <v>24912498</v>
      </c>
      <c r="K123" s="907">
        <f t="shared" si="25"/>
        <v>7151111</v>
      </c>
      <c r="L123" s="907">
        <f t="shared" si="25"/>
        <v>32063609</v>
      </c>
      <c r="M123" s="908">
        <f t="shared" si="24"/>
        <v>7.1</v>
      </c>
      <c r="O123" s="915">
        <f>SUM(D123,F123,H123)</f>
        <v>454135019</v>
      </c>
      <c r="P123" s="915">
        <f>SUM(E123,G123,I123)</f>
        <v>454135019</v>
      </c>
    </row>
    <row r="124" spans="1:16">
      <c r="A124" s="1108" t="s">
        <v>1994</v>
      </c>
      <c r="B124" s="1108"/>
      <c r="C124" s="1108"/>
      <c r="D124" s="1108"/>
      <c r="E124" s="1108"/>
      <c r="F124" s="1108"/>
      <c r="G124" s="1108"/>
      <c r="H124" s="1108"/>
      <c r="I124" s="1108"/>
      <c r="J124" s="1108"/>
      <c r="K124" s="1108"/>
      <c r="L124" s="1108"/>
      <c r="M124" s="1108"/>
    </row>
    <row r="125" spans="1:16" ht="5.25" customHeight="1">
      <c r="A125" s="921"/>
      <c r="B125" s="921"/>
      <c r="C125" s="921"/>
      <c r="D125" s="921"/>
      <c r="E125" s="921"/>
      <c r="F125" s="921"/>
      <c r="G125" s="921"/>
      <c r="H125" s="921"/>
      <c r="I125" s="921"/>
      <c r="J125" s="921"/>
      <c r="K125" s="921"/>
      <c r="L125" s="921"/>
      <c r="M125" s="921"/>
    </row>
    <row r="126" spans="1:16" ht="15">
      <c r="A126" s="1095" t="s">
        <v>2030</v>
      </c>
      <c r="B126" s="1095"/>
      <c r="C126" s="1095"/>
      <c r="D126" s="1095"/>
      <c r="E126" s="1095"/>
      <c r="F126" s="1095"/>
      <c r="G126" s="1095"/>
      <c r="H126" s="1095"/>
      <c r="I126" s="1095"/>
      <c r="J126" s="1095"/>
      <c r="K126" s="1095"/>
      <c r="L126" s="1095"/>
      <c r="M126" s="1095"/>
    </row>
    <row r="127" spans="1:16" ht="12" customHeight="1" thickBot="1">
      <c r="A127" s="426"/>
      <c r="B127" s="426"/>
      <c r="C127" s="426"/>
      <c r="D127" s="426"/>
      <c r="E127" s="426"/>
      <c r="F127" s="426"/>
      <c r="G127" s="426"/>
      <c r="H127" s="426"/>
      <c r="I127" s="426"/>
      <c r="J127" s="426"/>
      <c r="K127" s="426"/>
      <c r="L127" s="1096">
        <f>M101</f>
        <v>0</v>
      </c>
      <c r="M127" s="1096"/>
    </row>
    <row r="128" spans="1:16" ht="21.5" thickBot="1">
      <c r="A128" s="1097" t="s">
        <v>1995</v>
      </c>
      <c r="B128" s="1098"/>
      <c r="C128" s="1098"/>
      <c r="D128" s="1098"/>
      <c r="E128" s="1098"/>
      <c r="F128" s="1098"/>
      <c r="G128" s="1098"/>
      <c r="H128" s="1098"/>
      <c r="I128" s="1098"/>
      <c r="J128" s="1098"/>
      <c r="K128" s="437" t="s">
        <v>1996</v>
      </c>
      <c r="L128" s="437" t="s">
        <v>1997</v>
      </c>
      <c r="M128" s="437" t="s">
        <v>709</v>
      </c>
    </row>
    <row r="129" spans="1:13">
      <c r="A129" s="1099"/>
      <c r="B129" s="1100"/>
      <c r="C129" s="1100"/>
      <c r="D129" s="1100"/>
      <c r="E129" s="1100"/>
      <c r="F129" s="1100"/>
      <c r="G129" s="1100"/>
      <c r="H129" s="1100"/>
      <c r="I129" s="1100"/>
      <c r="J129" s="1100"/>
      <c r="K129" s="891"/>
      <c r="L129" s="922"/>
      <c r="M129" s="922"/>
    </row>
    <row r="130" spans="1:13" ht="13.5" thickBot="1">
      <c r="A130" s="1101"/>
      <c r="B130" s="1102"/>
      <c r="C130" s="1102"/>
      <c r="D130" s="1102"/>
      <c r="E130" s="1102"/>
      <c r="F130" s="1102"/>
      <c r="G130" s="1102"/>
      <c r="H130" s="1102"/>
      <c r="I130" s="1102"/>
      <c r="J130" s="1102"/>
      <c r="K130" s="923"/>
      <c r="L130" s="904"/>
      <c r="M130" s="904"/>
    </row>
    <row r="131" spans="1:13" ht="13.5" thickBot="1">
      <c r="A131" s="1103" t="s">
        <v>1576</v>
      </c>
      <c r="B131" s="1104"/>
      <c r="C131" s="1104"/>
      <c r="D131" s="1104"/>
      <c r="E131" s="1104"/>
      <c r="F131" s="1104"/>
      <c r="G131" s="1104"/>
      <c r="H131" s="1104"/>
      <c r="I131" s="1104"/>
      <c r="J131" s="1104"/>
      <c r="K131" s="924">
        <f>SUM(K129:K130)</f>
        <v>0</v>
      </c>
      <c r="L131" s="924">
        <f>SUM(L129:L130)</f>
        <v>0</v>
      </c>
      <c r="M131" s="924">
        <f>SUM(M129:M130)</f>
        <v>0</v>
      </c>
    </row>
    <row r="133" spans="1:13" ht="15" customHeight="1">
      <c r="A133" s="1109" t="s">
        <v>1979</v>
      </c>
      <c r="B133" s="1109"/>
      <c r="C133" s="1109"/>
      <c r="D133" s="1110" t="s">
        <v>1594</v>
      </c>
      <c r="E133" s="1110"/>
      <c r="F133" s="1110"/>
      <c r="G133" s="1110"/>
      <c r="H133" s="1110"/>
      <c r="I133" s="1110"/>
      <c r="J133" s="1110"/>
      <c r="K133" s="1110"/>
      <c r="L133" s="1110"/>
      <c r="M133" s="1110"/>
    </row>
    <row r="134" spans="1:13" ht="15" thickBot="1">
      <c r="A134" s="1001"/>
      <c r="B134" s="589"/>
      <c r="C134" s="589"/>
      <c r="D134" s="589"/>
      <c r="E134" s="589"/>
      <c r="F134" s="589"/>
      <c r="G134" s="589"/>
      <c r="H134" s="589"/>
      <c r="I134" s="589"/>
      <c r="J134" s="589"/>
      <c r="K134" s="589"/>
      <c r="L134" s="882"/>
      <c r="M134" s="883">
        <f>'[3]4.sz.mell.'!G134</f>
        <v>0</v>
      </c>
    </row>
    <row r="135" spans="1:13" ht="13.5" thickBot="1">
      <c r="A135" s="1111" t="s">
        <v>1579</v>
      </c>
      <c r="B135" s="1114" t="s">
        <v>1981</v>
      </c>
      <c r="C135" s="1114"/>
      <c r="D135" s="1114"/>
      <c r="E135" s="1114"/>
      <c r="F135" s="1114"/>
      <c r="G135" s="1114"/>
      <c r="H135" s="1114"/>
      <c r="I135" s="1114"/>
      <c r="J135" s="1057" t="s">
        <v>709</v>
      </c>
      <c r="K135" s="1057"/>
      <c r="L135" s="1057"/>
      <c r="M135" s="1057"/>
    </row>
    <row r="136" spans="1:13" ht="15" customHeight="1" thickBot="1">
      <c r="A136" s="1112"/>
      <c r="B136" s="1107" t="s">
        <v>1982</v>
      </c>
      <c r="C136" s="1106" t="s">
        <v>1983</v>
      </c>
      <c r="D136" s="1105" t="s">
        <v>1984</v>
      </c>
      <c r="E136" s="1105"/>
      <c r="F136" s="1105"/>
      <c r="G136" s="1105"/>
      <c r="H136" s="1105"/>
      <c r="I136" s="1105"/>
      <c r="J136" s="1115"/>
      <c r="K136" s="1115"/>
      <c r="L136" s="1115"/>
      <c r="M136" s="1115"/>
    </row>
    <row r="137" spans="1:13" ht="13.5" thickBot="1">
      <c r="A137" s="1112"/>
      <c r="B137" s="1107"/>
      <c r="C137" s="1106"/>
      <c r="D137" s="548" t="s">
        <v>1982</v>
      </c>
      <c r="E137" s="548" t="s">
        <v>1983</v>
      </c>
      <c r="F137" s="548" t="s">
        <v>1982</v>
      </c>
      <c r="G137" s="548" t="s">
        <v>1983</v>
      </c>
      <c r="H137" s="548" t="s">
        <v>1982</v>
      </c>
      <c r="I137" s="548" t="s">
        <v>1983</v>
      </c>
      <c r="J137" s="1115"/>
      <c r="K137" s="1115"/>
      <c r="L137" s="1115"/>
      <c r="M137" s="1115"/>
    </row>
    <row r="138" spans="1:13" ht="21.5" thickBot="1">
      <c r="A138" s="1113"/>
      <c r="B138" s="1106" t="s">
        <v>1985</v>
      </c>
      <c r="C138" s="1106"/>
      <c r="D138" s="1106" t="s">
        <v>2027</v>
      </c>
      <c r="E138" s="1106"/>
      <c r="F138" s="1106" t="s">
        <v>2028</v>
      </c>
      <c r="G138" s="1106"/>
      <c r="H138" s="1107" t="s">
        <v>2029</v>
      </c>
      <c r="I138" s="1107"/>
      <c r="J138" s="884" t="str">
        <f>+D138</f>
        <v>2019. előtt</v>
      </c>
      <c r="K138" s="548" t="str">
        <f>+F138</f>
        <v>2019. évi</v>
      </c>
      <c r="L138" s="884" t="s">
        <v>1571</v>
      </c>
      <c r="M138" s="548" t="str">
        <f>+CONCATENATE("Teljesítés %-a ",LEFT([3]ÖSSZEFÜGGÉSEK!A136,4),". XII. 31-ig")</f>
        <v>Teljesítés %-a . XII. 31-ig</v>
      </c>
    </row>
    <row r="139" spans="1:13" ht="13.5" thickBot="1">
      <c r="A139" s="885" t="s">
        <v>1894</v>
      </c>
      <c r="B139" s="884" t="s">
        <v>1786</v>
      </c>
      <c r="C139" s="884" t="s">
        <v>1787</v>
      </c>
      <c r="D139" s="886" t="s">
        <v>1788</v>
      </c>
      <c r="E139" s="548" t="s">
        <v>1986</v>
      </c>
      <c r="F139" s="548" t="s">
        <v>1987</v>
      </c>
      <c r="G139" s="548" t="s">
        <v>1988</v>
      </c>
      <c r="H139" s="884" t="s">
        <v>1989</v>
      </c>
      <c r="I139" s="886" t="s">
        <v>1990</v>
      </c>
      <c r="J139" s="886" t="s">
        <v>1991</v>
      </c>
      <c r="K139" s="886" t="s">
        <v>1575</v>
      </c>
      <c r="L139" s="886" t="s">
        <v>1992</v>
      </c>
      <c r="M139" s="887" t="s">
        <v>1993</v>
      </c>
    </row>
    <row r="140" spans="1:13">
      <c r="A140" s="888" t="s">
        <v>1581</v>
      </c>
      <c r="B140" s="889">
        <f>SUM(D140,F140,H140)</f>
        <v>0</v>
      </c>
      <c r="C140" s="889">
        <f>SUM(E140,G140,I140)</f>
        <v>0</v>
      </c>
      <c r="D140" s="890"/>
      <c r="E140" s="891"/>
      <c r="F140" s="890"/>
      <c r="G140" s="890"/>
      <c r="H140" s="890"/>
      <c r="I140" s="890"/>
      <c r="J140" s="890"/>
      <c r="K140" s="890"/>
      <c r="L140" s="892">
        <f t="shared" ref="L140:L146" si="26">+J140+K140</f>
        <v>0</v>
      </c>
      <c r="M140" s="893" t="str">
        <f>IF((C140&lt;&gt;0),ROUND((L140/C140)*100,1),"")</f>
        <v/>
      </c>
    </row>
    <row r="141" spans="1:13">
      <c r="A141" s="894" t="s">
        <v>1582</v>
      </c>
      <c r="B141" s="925">
        <f t="shared" ref="B141:C146" si="27">SUM(D141,F141,H141)</f>
        <v>0</v>
      </c>
      <c r="C141" s="926">
        <f t="shared" si="27"/>
        <v>0</v>
      </c>
      <c r="D141" s="896"/>
      <c r="E141" s="896"/>
      <c r="F141" s="896"/>
      <c r="G141" s="896"/>
      <c r="H141" s="896"/>
      <c r="I141" s="896"/>
      <c r="J141" s="896"/>
      <c r="K141" s="896"/>
      <c r="L141" s="897">
        <f t="shared" si="26"/>
        <v>0</v>
      </c>
      <c r="M141" s="898" t="str">
        <f t="shared" ref="M141:M146" si="28">IF((C141&lt;&gt;0),ROUND((L141/C141)*100,1),"")</f>
        <v/>
      </c>
    </row>
    <row r="142" spans="1:13">
      <c r="A142" s="899" t="s">
        <v>1583</v>
      </c>
      <c r="B142" s="927">
        <f t="shared" si="27"/>
        <v>205000000</v>
      </c>
      <c r="C142" s="928">
        <f t="shared" si="27"/>
        <v>205000000</v>
      </c>
      <c r="D142" s="901">
        <v>205000000</v>
      </c>
      <c r="E142" s="901">
        <v>205000000</v>
      </c>
      <c r="F142" s="901"/>
      <c r="G142" s="901"/>
      <c r="H142" s="901"/>
      <c r="I142" s="901"/>
      <c r="J142" s="901">
        <v>205000000</v>
      </c>
      <c r="K142" s="901"/>
      <c r="L142" s="897">
        <f t="shared" si="26"/>
        <v>205000000</v>
      </c>
      <c r="M142" s="898">
        <f t="shared" si="28"/>
        <v>100</v>
      </c>
    </row>
    <row r="143" spans="1:13">
      <c r="A143" s="899" t="s">
        <v>1584</v>
      </c>
      <c r="B143" s="927">
        <f t="shared" si="27"/>
        <v>0</v>
      </c>
      <c r="C143" s="928">
        <f t="shared" si="27"/>
        <v>0</v>
      </c>
      <c r="D143" s="901"/>
      <c r="E143" s="901"/>
      <c r="F143" s="901"/>
      <c r="G143" s="901"/>
      <c r="H143" s="901"/>
      <c r="I143" s="901"/>
      <c r="J143" s="901"/>
      <c r="K143" s="901"/>
      <c r="L143" s="897">
        <f t="shared" si="26"/>
        <v>0</v>
      </c>
      <c r="M143" s="898" t="str">
        <f t="shared" si="28"/>
        <v/>
      </c>
    </row>
    <row r="144" spans="1:13">
      <c r="A144" s="899" t="s">
        <v>1585</v>
      </c>
      <c r="B144" s="927">
        <f t="shared" si="27"/>
        <v>0</v>
      </c>
      <c r="C144" s="928">
        <f t="shared" si="27"/>
        <v>0</v>
      </c>
      <c r="D144" s="901"/>
      <c r="E144" s="901"/>
      <c r="F144" s="901"/>
      <c r="G144" s="901"/>
      <c r="H144" s="901"/>
      <c r="I144" s="901"/>
      <c r="J144" s="901"/>
      <c r="K144" s="901"/>
      <c r="L144" s="897">
        <f t="shared" si="26"/>
        <v>0</v>
      </c>
      <c r="M144" s="898" t="str">
        <f t="shared" si="28"/>
        <v/>
      </c>
    </row>
    <row r="145" spans="1:16">
      <c r="A145" s="899" t="s">
        <v>1586</v>
      </c>
      <c r="B145" s="927">
        <f t="shared" si="27"/>
        <v>0</v>
      </c>
      <c r="C145" s="928">
        <f t="shared" si="27"/>
        <v>0</v>
      </c>
      <c r="D145" s="901"/>
      <c r="E145" s="901"/>
      <c r="F145" s="901"/>
      <c r="G145" s="901"/>
      <c r="H145" s="901"/>
      <c r="I145" s="901"/>
      <c r="J145" s="901"/>
      <c r="K145" s="901"/>
      <c r="L145" s="897">
        <f t="shared" si="26"/>
        <v>0</v>
      </c>
      <c r="M145" s="898" t="str">
        <f t="shared" si="28"/>
        <v/>
      </c>
    </row>
    <row r="146" spans="1:16" ht="15" customHeight="1" thickBot="1">
      <c r="A146" s="902"/>
      <c r="B146" s="929">
        <f t="shared" si="27"/>
        <v>0</v>
      </c>
      <c r="C146" s="930">
        <f t="shared" si="27"/>
        <v>0</v>
      </c>
      <c r="D146" s="904"/>
      <c r="E146" s="904"/>
      <c r="F146" s="904"/>
      <c r="G146" s="904"/>
      <c r="H146" s="904"/>
      <c r="I146" s="904"/>
      <c r="J146" s="904"/>
      <c r="K146" s="904"/>
      <c r="L146" s="897">
        <f t="shared" si="26"/>
        <v>0</v>
      </c>
      <c r="M146" s="905" t="str">
        <f t="shared" si="28"/>
        <v/>
      </c>
    </row>
    <row r="147" spans="1:16" ht="13.5" thickBot="1">
      <c r="A147" s="906" t="s">
        <v>1587</v>
      </c>
      <c r="B147" s="907">
        <f>B140+SUM(B142:B146)</f>
        <v>205000000</v>
      </c>
      <c r="C147" s="907">
        <f t="shared" ref="C147:L147" si="29">C140+SUM(C142:C146)</f>
        <v>205000000</v>
      </c>
      <c r="D147" s="907">
        <f t="shared" si="29"/>
        <v>205000000</v>
      </c>
      <c r="E147" s="907">
        <f t="shared" si="29"/>
        <v>205000000</v>
      </c>
      <c r="F147" s="907">
        <f t="shared" si="29"/>
        <v>0</v>
      </c>
      <c r="G147" s="907">
        <f t="shared" si="29"/>
        <v>0</v>
      </c>
      <c r="H147" s="907">
        <f t="shared" si="29"/>
        <v>0</v>
      </c>
      <c r="I147" s="907">
        <f t="shared" si="29"/>
        <v>0</v>
      </c>
      <c r="J147" s="907">
        <f t="shared" si="29"/>
        <v>205000000</v>
      </c>
      <c r="K147" s="907">
        <f t="shared" si="29"/>
        <v>0</v>
      </c>
      <c r="L147" s="907">
        <f t="shared" si="29"/>
        <v>205000000</v>
      </c>
      <c r="M147" s="908">
        <f>IF((C147&lt;&gt;0),ROUND((L147/C147)*100,1),"")</f>
        <v>100</v>
      </c>
    </row>
    <row r="148" spans="1:16">
      <c r="A148" s="909"/>
      <c r="B148" s="910"/>
      <c r="C148" s="911"/>
      <c r="D148" s="911"/>
      <c r="E148" s="911"/>
      <c r="F148" s="911"/>
      <c r="G148" s="911"/>
      <c r="H148" s="911"/>
      <c r="I148" s="911"/>
      <c r="J148" s="911"/>
      <c r="K148" s="911"/>
      <c r="L148" s="911"/>
      <c r="M148" s="911"/>
    </row>
    <row r="149" spans="1:16" ht="13.5" thickBot="1">
      <c r="A149" s="912" t="s">
        <v>1588</v>
      </c>
      <c r="B149" s="913"/>
      <c r="C149" s="914"/>
      <c r="D149" s="914"/>
      <c r="E149" s="914"/>
      <c r="F149" s="914"/>
      <c r="G149" s="914"/>
      <c r="H149" s="914"/>
      <c r="I149" s="914"/>
      <c r="J149" s="914"/>
      <c r="K149" s="914"/>
      <c r="L149" s="914"/>
      <c r="M149" s="914"/>
    </row>
    <row r="150" spans="1:16">
      <c r="A150" s="916" t="s">
        <v>1589</v>
      </c>
      <c r="B150" s="889"/>
      <c r="C150" s="890"/>
      <c r="D150" s="890"/>
      <c r="E150" s="891"/>
      <c r="F150" s="890"/>
      <c r="G150" s="890"/>
      <c r="H150" s="890"/>
      <c r="I150" s="890"/>
      <c r="J150" s="890"/>
      <c r="K150" s="890"/>
      <c r="L150" s="917">
        <f t="shared" ref="L150:L155" si="30">+J150+K150</f>
        <v>0</v>
      </c>
      <c r="M150" s="893" t="str">
        <f t="shared" ref="M150:M156" si="31">IF((C150&lt;&gt;0),ROUND((L150/C150)*100,1),"")</f>
        <v/>
      </c>
    </row>
    <row r="151" spans="1:16">
      <c r="A151" s="541" t="s">
        <v>1590</v>
      </c>
      <c r="B151" s="895">
        <v>170078400</v>
      </c>
      <c r="C151" s="901">
        <v>170078400</v>
      </c>
      <c r="D151" s="901">
        <v>149682210</v>
      </c>
      <c r="E151" s="901">
        <v>149682211</v>
      </c>
      <c r="F151" s="901"/>
      <c r="G151" s="901"/>
      <c r="H151" s="901"/>
      <c r="I151" s="901"/>
      <c r="J151" s="901">
        <v>148666350</v>
      </c>
      <c r="K151" s="901"/>
      <c r="L151" s="897">
        <f t="shared" si="30"/>
        <v>148666350</v>
      </c>
      <c r="M151" s="898">
        <f t="shared" si="31"/>
        <v>87.4</v>
      </c>
    </row>
    <row r="152" spans="1:16">
      <c r="A152" s="541" t="s">
        <v>1591</v>
      </c>
      <c r="B152" s="900">
        <v>24793350</v>
      </c>
      <c r="C152" s="901">
        <v>24793350</v>
      </c>
      <c r="D152" s="901">
        <v>55818044</v>
      </c>
      <c r="E152" s="901">
        <v>50939244</v>
      </c>
      <c r="F152" s="901">
        <v>4803338</v>
      </c>
      <c r="G152" s="901">
        <v>4803338</v>
      </c>
      <c r="H152" s="901"/>
      <c r="I152" s="901"/>
      <c r="J152" s="901">
        <v>51955244</v>
      </c>
      <c r="K152" s="901">
        <v>4759455</v>
      </c>
      <c r="L152" s="897">
        <f t="shared" si="30"/>
        <v>56714699</v>
      </c>
      <c r="M152" s="898">
        <f t="shared" si="31"/>
        <v>228.7</v>
      </c>
    </row>
    <row r="153" spans="1:16">
      <c r="A153" s="541" t="s">
        <v>1592</v>
      </c>
      <c r="B153" s="900"/>
      <c r="C153" s="901"/>
      <c r="D153" s="901"/>
      <c r="E153" s="901"/>
      <c r="F153" s="901"/>
      <c r="G153" s="901"/>
      <c r="H153" s="901"/>
      <c r="I153" s="901"/>
      <c r="J153" s="901"/>
      <c r="K153" s="901"/>
      <c r="L153" s="897">
        <f t="shared" si="30"/>
        <v>0</v>
      </c>
      <c r="M153" s="898" t="str">
        <f t="shared" si="31"/>
        <v/>
      </c>
    </row>
    <row r="154" spans="1:16">
      <c r="A154" s="918" t="s">
        <v>247</v>
      </c>
      <c r="B154" s="900">
        <v>10128250</v>
      </c>
      <c r="C154" s="901">
        <v>10128250</v>
      </c>
      <c r="D154" s="901"/>
      <c r="E154" s="901"/>
      <c r="F154" s="901"/>
      <c r="G154" s="901"/>
      <c r="H154" s="901"/>
      <c r="I154" s="901"/>
      <c r="J154" s="901"/>
      <c r="K154" s="901"/>
      <c r="L154" s="897">
        <f t="shared" si="30"/>
        <v>0</v>
      </c>
      <c r="M154" s="898">
        <f t="shared" si="31"/>
        <v>0</v>
      </c>
    </row>
    <row r="155" spans="1:16" ht="13.5" thickBot="1">
      <c r="A155" s="919"/>
      <c r="B155" s="903"/>
      <c r="C155" s="904"/>
      <c r="D155" s="904"/>
      <c r="E155" s="904"/>
      <c r="F155" s="904"/>
      <c r="G155" s="904"/>
      <c r="H155" s="904"/>
      <c r="I155" s="904"/>
      <c r="J155" s="904"/>
      <c r="K155" s="904"/>
      <c r="L155" s="897">
        <f t="shared" si="30"/>
        <v>0</v>
      </c>
      <c r="M155" s="905" t="str">
        <f t="shared" si="31"/>
        <v/>
      </c>
    </row>
    <row r="156" spans="1:16" ht="13.5" thickBot="1">
      <c r="A156" s="920" t="s">
        <v>1648</v>
      </c>
      <c r="B156" s="907">
        <f t="shared" ref="B156:L156" si="32">SUM(B150:B155)</f>
        <v>205000000</v>
      </c>
      <c r="C156" s="907">
        <f t="shared" si="32"/>
        <v>205000000</v>
      </c>
      <c r="D156" s="907">
        <f t="shared" si="32"/>
        <v>205500254</v>
      </c>
      <c r="E156" s="907">
        <f t="shared" si="32"/>
        <v>200621455</v>
      </c>
      <c r="F156" s="907">
        <f t="shared" si="32"/>
        <v>4803338</v>
      </c>
      <c r="G156" s="907">
        <f t="shared" si="32"/>
        <v>4803338</v>
      </c>
      <c r="H156" s="907">
        <f t="shared" si="32"/>
        <v>0</v>
      </c>
      <c r="I156" s="907">
        <f t="shared" si="32"/>
        <v>0</v>
      </c>
      <c r="J156" s="907">
        <f t="shared" si="32"/>
        <v>200621594</v>
      </c>
      <c r="K156" s="907">
        <f t="shared" si="32"/>
        <v>4759455</v>
      </c>
      <c r="L156" s="907">
        <f t="shared" si="32"/>
        <v>205381049</v>
      </c>
      <c r="M156" s="908">
        <f t="shared" si="31"/>
        <v>100.2</v>
      </c>
      <c r="O156" s="915">
        <f>SUM(D156,F156,H156)</f>
        <v>210303592</v>
      </c>
      <c r="P156" s="915">
        <f>SUM(E156,G156,I156)</f>
        <v>205424793</v>
      </c>
    </row>
    <row r="157" spans="1:16">
      <c r="A157" s="1108" t="s">
        <v>1994</v>
      </c>
      <c r="B157" s="1108"/>
      <c r="C157" s="1108"/>
      <c r="D157" s="1108"/>
      <c r="E157" s="1108"/>
      <c r="F157" s="1108"/>
      <c r="G157" s="1108"/>
      <c r="H157" s="1108"/>
      <c r="I157" s="1108"/>
      <c r="J157" s="1108"/>
      <c r="K157" s="1108"/>
      <c r="L157" s="1108"/>
      <c r="M157" s="1108"/>
    </row>
    <row r="158" spans="1:16" ht="5.25" customHeight="1">
      <c r="A158" s="921"/>
      <c r="B158" s="921"/>
      <c r="C158" s="921"/>
      <c r="D158" s="921"/>
      <c r="E158" s="921"/>
      <c r="F158" s="921"/>
      <c r="G158" s="921"/>
      <c r="H158" s="921"/>
      <c r="I158" s="921"/>
      <c r="J158" s="921"/>
      <c r="K158" s="921"/>
      <c r="L158" s="921"/>
      <c r="M158" s="921"/>
    </row>
    <row r="159" spans="1:16" ht="15">
      <c r="A159" s="1095" t="s">
        <v>2030</v>
      </c>
      <c r="B159" s="1095"/>
      <c r="C159" s="1095"/>
      <c r="D159" s="1095"/>
      <c r="E159" s="1095"/>
      <c r="F159" s="1095"/>
      <c r="G159" s="1095"/>
      <c r="H159" s="1095"/>
      <c r="I159" s="1095"/>
      <c r="J159" s="1095"/>
      <c r="K159" s="1095"/>
      <c r="L159" s="1095"/>
      <c r="M159" s="1095"/>
    </row>
    <row r="160" spans="1:16" ht="12" customHeight="1" thickBot="1">
      <c r="A160" s="426"/>
      <c r="B160" s="426"/>
      <c r="C160" s="426"/>
      <c r="D160" s="426"/>
      <c r="E160" s="426"/>
      <c r="F160" s="426"/>
      <c r="G160" s="426"/>
      <c r="H160" s="426"/>
      <c r="I160" s="426"/>
      <c r="J160" s="426"/>
      <c r="K160" s="426"/>
      <c r="L160" s="1096">
        <f>M134</f>
        <v>0</v>
      </c>
      <c r="M160" s="1096"/>
    </row>
    <row r="161" spans="1:13" ht="21.5" thickBot="1">
      <c r="A161" s="1097" t="s">
        <v>1995</v>
      </c>
      <c r="B161" s="1098"/>
      <c r="C161" s="1098"/>
      <c r="D161" s="1098"/>
      <c r="E161" s="1098"/>
      <c r="F161" s="1098"/>
      <c r="G161" s="1098"/>
      <c r="H161" s="1098"/>
      <c r="I161" s="1098"/>
      <c r="J161" s="1098"/>
      <c r="K161" s="437" t="s">
        <v>1996</v>
      </c>
      <c r="L161" s="437" t="s">
        <v>1997</v>
      </c>
      <c r="M161" s="437" t="s">
        <v>709</v>
      </c>
    </row>
    <row r="162" spans="1:13">
      <c r="A162" s="1099"/>
      <c r="B162" s="1100"/>
      <c r="C162" s="1100"/>
      <c r="D162" s="1100"/>
      <c r="E162" s="1100"/>
      <c r="F162" s="1100"/>
      <c r="G162" s="1100"/>
      <c r="H162" s="1100"/>
      <c r="I162" s="1100"/>
      <c r="J162" s="1100"/>
      <c r="K162" s="891"/>
      <c r="L162" s="922"/>
      <c r="M162" s="922"/>
    </row>
    <row r="163" spans="1:13" ht="13.5" thickBot="1">
      <c r="A163" s="1101"/>
      <c r="B163" s="1102"/>
      <c r="C163" s="1102"/>
      <c r="D163" s="1102"/>
      <c r="E163" s="1102"/>
      <c r="F163" s="1102"/>
      <c r="G163" s="1102"/>
      <c r="H163" s="1102"/>
      <c r="I163" s="1102"/>
      <c r="J163" s="1102"/>
      <c r="K163" s="923"/>
      <c r="L163" s="904"/>
      <c r="M163" s="904"/>
    </row>
    <row r="164" spans="1:13" ht="13.5" thickBot="1">
      <c r="A164" s="1103" t="s">
        <v>1576</v>
      </c>
      <c r="B164" s="1104"/>
      <c r="C164" s="1104"/>
      <c r="D164" s="1104"/>
      <c r="E164" s="1104"/>
      <c r="F164" s="1104"/>
      <c r="G164" s="1104"/>
      <c r="H164" s="1104"/>
      <c r="I164" s="1104"/>
      <c r="J164" s="1104"/>
      <c r="K164" s="924">
        <f>SUM(K162:K163)</f>
        <v>0</v>
      </c>
      <c r="L164" s="924">
        <f>SUM(L162:L163)</f>
        <v>0</v>
      </c>
      <c r="M164" s="924">
        <f>SUM(M162:M163)</f>
        <v>0</v>
      </c>
    </row>
    <row r="166" spans="1:13" ht="15" customHeight="1">
      <c r="A166" s="1109" t="s">
        <v>1979</v>
      </c>
      <c r="B166" s="1109"/>
      <c r="C166" s="1109"/>
      <c r="D166" s="1110" t="s">
        <v>1593</v>
      </c>
      <c r="E166" s="1110"/>
      <c r="F166" s="1110"/>
      <c r="G166" s="1110"/>
      <c r="H166" s="1110"/>
      <c r="I166" s="1110"/>
      <c r="J166" s="1110"/>
      <c r="K166" s="1110"/>
      <c r="L166" s="1110"/>
      <c r="M166" s="1110"/>
    </row>
    <row r="167" spans="1:13" ht="15" thickBot="1">
      <c r="A167" s="1001"/>
      <c r="B167" s="589"/>
      <c r="C167" s="589"/>
      <c r="D167" s="589"/>
      <c r="E167" s="589"/>
      <c r="F167" s="589"/>
      <c r="G167" s="589"/>
      <c r="H167" s="589"/>
      <c r="I167" s="589"/>
      <c r="J167" s="589"/>
      <c r="K167" s="589"/>
      <c r="L167" s="882"/>
      <c r="M167" s="883">
        <f>'[3]4.sz.mell.'!G167</f>
        <v>0</v>
      </c>
    </row>
    <row r="168" spans="1:13" ht="13.5" thickBot="1">
      <c r="A168" s="1111" t="s">
        <v>1579</v>
      </c>
      <c r="B168" s="1114" t="s">
        <v>1981</v>
      </c>
      <c r="C168" s="1114"/>
      <c r="D168" s="1114"/>
      <c r="E168" s="1114"/>
      <c r="F168" s="1114"/>
      <c r="G168" s="1114"/>
      <c r="H168" s="1114"/>
      <c r="I168" s="1114"/>
      <c r="J168" s="1057" t="s">
        <v>709</v>
      </c>
      <c r="K168" s="1057"/>
      <c r="L168" s="1057"/>
      <c r="M168" s="1057"/>
    </row>
    <row r="169" spans="1:13" ht="15" customHeight="1" thickBot="1">
      <c r="A169" s="1112"/>
      <c r="B169" s="1107" t="s">
        <v>1982</v>
      </c>
      <c r="C169" s="1106" t="s">
        <v>1983</v>
      </c>
      <c r="D169" s="1105" t="s">
        <v>1984</v>
      </c>
      <c r="E169" s="1105"/>
      <c r="F169" s="1105"/>
      <c r="G169" s="1105"/>
      <c r="H169" s="1105"/>
      <c r="I169" s="1105"/>
      <c r="J169" s="1115"/>
      <c r="K169" s="1115"/>
      <c r="L169" s="1115"/>
      <c r="M169" s="1115"/>
    </row>
    <row r="170" spans="1:13" ht="13.5" thickBot="1">
      <c r="A170" s="1112"/>
      <c r="B170" s="1107"/>
      <c r="C170" s="1106"/>
      <c r="D170" s="548" t="s">
        <v>1982</v>
      </c>
      <c r="E170" s="548" t="s">
        <v>1983</v>
      </c>
      <c r="F170" s="548" t="s">
        <v>1982</v>
      </c>
      <c r="G170" s="548" t="s">
        <v>1983</v>
      </c>
      <c r="H170" s="548" t="s">
        <v>1982</v>
      </c>
      <c r="I170" s="548" t="s">
        <v>1983</v>
      </c>
      <c r="J170" s="1115"/>
      <c r="K170" s="1115"/>
      <c r="L170" s="1115"/>
      <c r="M170" s="1115"/>
    </row>
    <row r="171" spans="1:13" ht="21.5" thickBot="1">
      <c r="A171" s="1113"/>
      <c r="B171" s="1106" t="s">
        <v>1985</v>
      </c>
      <c r="C171" s="1106"/>
      <c r="D171" s="1106" t="s">
        <v>2027</v>
      </c>
      <c r="E171" s="1106"/>
      <c r="F171" s="1106" t="s">
        <v>2028</v>
      </c>
      <c r="G171" s="1106"/>
      <c r="H171" s="1107" t="s">
        <v>2029</v>
      </c>
      <c r="I171" s="1107"/>
      <c r="J171" s="884" t="str">
        <f>+D171</f>
        <v>2019. előtt</v>
      </c>
      <c r="K171" s="548" t="str">
        <f>+F171</f>
        <v>2019. évi</v>
      </c>
      <c r="L171" s="884" t="s">
        <v>1571</v>
      </c>
      <c r="M171" s="548" t="str">
        <f>+CONCATENATE("Teljesítés %-a ",LEFT([3]ÖSSZEFÜGGÉSEK!A169,4),". XII. 31-ig")</f>
        <v>Teljesítés %-a . XII. 31-ig</v>
      </c>
    </row>
    <row r="172" spans="1:13" ht="13.5" thickBot="1">
      <c r="A172" s="885" t="s">
        <v>1894</v>
      </c>
      <c r="B172" s="884" t="s">
        <v>1786</v>
      </c>
      <c r="C172" s="884" t="s">
        <v>1787</v>
      </c>
      <c r="D172" s="886" t="s">
        <v>1788</v>
      </c>
      <c r="E172" s="548" t="s">
        <v>1986</v>
      </c>
      <c r="F172" s="548" t="s">
        <v>1987</v>
      </c>
      <c r="G172" s="548" t="s">
        <v>1988</v>
      </c>
      <c r="H172" s="884" t="s">
        <v>1989</v>
      </c>
      <c r="I172" s="886" t="s">
        <v>1990</v>
      </c>
      <c r="J172" s="886" t="s">
        <v>1991</v>
      </c>
      <c r="K172" s="886" t="s">
        <v>1575</v>
      </c>
      <c r="L172" s="886" t="s">
        <v>1992</v>
      </c>
      <c r="M172" s="887" t="s">
        <v>1993</v>
      </c>
    </row>
    <row r="173" spans="1:13">
      <c r="A173" s="888" t="s">
        <v>1581</v>
      </c>
      <c r="B173" s="889"/>
      <c r="C173" s="890"/>
      <c r="D173" s="890"/>
      <c r="E173" s="891"/>
      <c r="F173" s="890"/>
      <c r="G173" s="890"/>
      <c r="H173" s="890"/>
      <c r="I173" s="890"/>
      <c r="J173" s="890"/>
      <c r="K173" s="890"/>
      <c r="L173" s="892">
        <f t="shared" ref="L173:L179" si="33">+J173+K173</f>
        <v>0</v>
      </c>
      <c r="M173" s="893" t="str">
        <f>IF((C173&lt;&gt;0),ROUND((L173/C173)*100,1),"")</f>
        <v/>
      </c>
    </row>
    <row r="174" spans="1:13">
      <c r="A174" s="894" t="s">
        <v>1582</v>
      </c>
      <c r="B174" s="895"/>
      <c r="C174" s="896"/>
      <c r="D174" s="896"/>
      <c r="E174" s="896"/>
      <c r="F174" s="896"/>
      <c r="G174" s="896"/>
      <c r="H174" s="896"/>
      <c r="I174" s="896"/>
      <c r="J174" s="896"/>
      <c r="K174" s="896"/>
      <c r="L174" s="897">
        <f t="shared" si="33"/>
        <v>0</v>
      </c>
      <c r="M174" s="898" t="str">
        <f t="shared" ref="M174:M179" si="34">IF((C174&lt;&gt;0),ROUND((L174/C174)*100,1),"")</f>
        <v/>
      </c>
    </row>
    <row r="175" spans="1:13">
      <c r="A175" s="899" t="s">
        <v>1583</v>
      </c>
      <c r="B175" s="900">
        <v>221476065</v>
      </c>
      <c r="C175" s="901">
        <v>221476065</v>
      </c>
      <c r="D175" s="901">
        <v>219261305</v>
      </c>
      <c r="E175" s="901">
        <v>219261305</v>
      </c>
      <c r="F175" s="901">
        <v>2214760</v>
      </c>
      <c r="G175" s="901">
        <v>2214760</v>
      </c>
      <c r="H175" s="901"/>
      <c r="I175" s="901"/>
      <c r="J175" s="901">
        <v>219261305</v>
      </c>
      <c r="K175" s="901"/>
      <c r="L175" s="897">
        <f t="shared" si="33"/>
        <v>219261305</v>
      </c>
      <c r="M175" s="898">
        <f t="shared" si="34"/>
        <v>99</v>
      </c>
    </row>
    <row r="176" spans="1:13">
      <c r="A176" s="899" t="s">
        <v>1584</v>
      </c>
      <c r="B176" s="900"/>
      <c r="C176" s="901"/>
      <c r="D176" s="901"/>
      <c r="E176" s="901"/>
      <c r="F176" s="901"/>
      <c r="G176" s="901"/>
      <c r="H176" s="901"/>
      <c r="I176" s="901"/>
      <c r="J176" s="901"/>
      <c r="K176" s="901"/>
      <c r="L176" s="897">
        <f t="shared" si="33"/>
        <v>0</v>
      </c>
      <c r="M176" s="898" t="str">
        <f t="shared" si="34"/>
        <v/>
      </c>
    </row>
    <row r="177" spans="1:16">
      <c r="A177" s="899" t="s">
        <v>1585</v>
      </c>
      <c r="B177" s="900"/>
      <c r="C177" s="901"/>
      <c r="D177" s="901"/>
      <c r="E177" s="901"/>
      <c r="F177" s="901"/>
      <c r="G177" s="901"/>
      <c r="H177" s="901"/>
      <c r="I177" s="901"/>
      <c r="J177" s="901"/>
      <c r="K177" s="901"/>
      <c r="L177" s="897">
        <f t="shared" si="33"/>
        <v>0</v>
      </c>
      <c r="M177" s="898" t="str">
        <f t="shared" si="34"/>
        <v/>
      </c>
    </row>
    <row r="178" spans="1:16">
      <c r="A178" s="899" t="s">
        <v>1586</v>
      </c>
      <c r="B178" s="900"/>
      <c r="C178" s="901"/>
      <c r="D178" s="901"/>
      <c r="E178" s="901"/>
      <c r="F178" s="901"/>
      <c r="G178" s="901"/>
      <c r="H178" s="901"/>
      <c r="I178" s="901"/>
      <c r="J178" s="901"/>
      <c r="K178" s="901"/>
      <c r="L178" s="897">
        <f t="shared" si="33"/>
        <v>0</v>
      </c>
      <c r="M178" s="898" t="str">
        <f t="shared" si="34"/>
        <v/>
      </c>
    </row>
    <row r="179" spans="1:16" ht="15" customHeight="1" thickBot="1">
      <c r="A179" s="902"/>
      <c r="B179" s="903"/>
      <c r="C179" s="904"/>
      <c r="D179" s="904"/>
      <c r="E179" s="904"/>
      <c r="F179" s="904"/>
      <c r="G179" s="904"/>
      <c r="H179" s="904"/>
      <c r="I179" s="904"/>
      <c r="J179" s="904"/>
      <c r="K179" s="904"/>
      <c r="L179" s="897">
        <f t="shared" si="33"/>
        <v>0</v>
      </c>
      <c r="M179" s="905" t="str">
        <f t="shared" si="34"/>
        <v/>
      </c>
    </row>
    <row r="180" spans="1:16" ht="13.5" thickBot="1">
      <c r="A180" s="906" t="s">
        <v>1587</v>
      </c>
      <c r="B180" s="907">
        <f>B173+SUM(B175:B179)</f>
        <v>221476065</v>
      </c>
      <c r="C180" s="907">
        <f t="shared" ref="C180:L180" si="35">C173+SUM(C175:C179)</f>
        <v>221476065</v>
      </c>
      <c r="D180" s="907">
        <f t="shared" si="35"/>
        <v>219261305</v>
      </c>
      <c r="E180" s="907">
        <f t="shared" si="35"/>
        <v>219261305</v>
      </c>
      <c r="F180" s="907">
        <f t="shared" si="35"/>
        <v>2214760</v>
      </c>
      <c r="G180" s="907">
        <f t="shared" si="35"/>
        <v>2214760</v>
      </c>
      <c r="H180" s="907">
        <f t="shared" si="35"/>
        <v>0</v>
      </c>
      <c r="I180" s="907">
        <f t="shared" si="35"/>
        <v>0</v>
      </c>
      <c r="J180" s="907">
        <f t="shared" si="35"/>
        <v>219261305</v>
      </c>
      <c r="K180" s="907">
        <f t="shared" si="35"/>
        <v>0</v>
      </c>
      <c r="L180" s="907">
        <f t="shared" si="35"/>
        <v>219261305</v>
      </c>
      <c r="M180" s="908">
        <f>IF((C180&lt;&gt;0),ROUND((L180/C180)*100,1),"")</f>
        <v>99</v>
      </c>
    </row>
    <row r="181" spans="1:16">
      <c r="A181" s="909"/>
      <c r="B181" s="910"/>
      <c r="C181" s="911"/>
      <c r="D181" s="911"/>
      <c r="E181" s="911"/>
      <c r="F181" s="911"/>
      <c r="G181" s="911"/>
      <c r="H181" s="911"/>
      <c r="I181" s="911"/>
      <c r="J181" s="911"/>
      <c r="K181" s="911"/>
      <c r="L181" s="911"/>
      <c r="M181" s="911"/>
    </row>
    <row r="182" spans="1:16" ht="13.5" thickBot="1">
      <c r="A182" s="912" t="s">
        <v>1588</v>
      </c>
      <c r="B182" s="913"/>
      <c r="C182" s="914"/>
      <c r="D182" s="914"/>
      <c r="E182" s="914"/>
      <c r="F182" s="914"/>
      <c r="G182" s="914"/>
      <c r="H182" s="914"/>
      <c r="I182" s="914"/>
      <c r="J182" s="914"/>
      <c r="K182" s="914"/>
      <c r="L182" s="914"/>
      <c r="M182" s="914"/>
    </row>
    <row r="183" spans="1:16">
      <c r="A183" s="916" t="s">
        <v>1589</v>
      </c>
      <c r="B183" s="889"/>
      <c r="C183" s="890"/>
      <c r="D183" s="890">
        <v>150508</v>
      </c>
      <c r="E183" s="890">
        <v>150508</v>
      </c>
      <c r="F183" s="890"/>
      <c r="G183" s="890"/>
      <c r="H183" s="890"/>
      <c r="I183" s="890"/>
      <c r="J183" s="890"/>
      <c r="K183" s="890"/>
      <c r="L183" s="917">
        <f t="shared" ref="L183:L188" si="36">+J183+K183</f>
        <v>0</v>
      </c>
      <c r="M183" s="893" t="str">
        <f t="shared" ref="M183:M189" si="37">IF((C183&lt;&gt;0),ROUND((L183/C183)*100,1),"")</f>
        <v/>
      </c>
    </row>
    <row r="184" spans="1:16">
      <c r="A184" s="541" t="s">
        <v>1590</v>
      </c>
      <c r="B184" s="895">
        <v>204284165</v>
      </c>
      <c r="C184" s="901">
        <v>204284165</v>
      </c>
      <c r="D184" s="901">
        <v>7788291</v>
      </c>
      <c r="E184" s="901">
        <v>7788291</v>
      </c>
      <c r="F184" s="901">
        <v>161590000</v>
      </c>
      <c r="G184" s="901">
        <v>165062760</v>
      </c>
      <c r="H184" s="901">
        <v>3852500</v>
      </c>
      <c r="I184" s="901">
        <v>3852500</v>
      </c>
      <c r="J184" s="901">
        <v>7788291</v>
      </c>
      <c r="K184" s="901">
        <v>162632300</v>
      </c>
      <c r="L184" s="897">
        <f t="shared" si="36"/>
        <v>170420591</v>
      </c>
      <c r="M184" s="898">
        <f t="shared" si="37"/>
        <v>83.4</v>
      </c>
    </row>
    <row r="185" spans="1:16">
      <c r="A185" s="541" t="s">
        <v>1591</v>
      </c>
      <c r="B185" s="900">
        <v>17191900</v>
      </c>
      <c r="C185" s="901">
        <v>17191900</v>
      </c>
      <c r="D185" s="901">
        <v>1249250</v>
      </c>
      <c r="E185" s="901">
        <v>1249250</v>
      </c>
      <c r="F185" s="901">
        <v>50621000</v>
      </c>
      <c r="G185" s="901">
        <v>47148240</v>
      </c>
      <c r="H185" s="901">
        <v>2486000</v>
      </c>
      <c r="I185" s="901">
        <v>2486000</v>
      </c>
      <c r="J185" s="901">
        <v>1249250</v>
      </c>
      <c r="K185" s="901">
        <v>42478280</v>
      </c>
      <c r="L185" s="897">
        <f t="shared" si="36"/>
        <v>43727530</v>
      </c>
      <c r="M185" s="898">
        <f t="shared" si="37"/>
        <v>254.3</v>
      </c>
    </row>
    <row r="186" spans="1:16">
      <c r="A186" s="541" t="s">
        <v>1592</v>
      </c>
      <c r="B186" s="900"/>
      <c r="C186" s="901"/>
      <c r="D186" s="901"/>
      <c r="E186" s="901"/>
      <c r="F186" s="901"/>
      <c r="G186" s="901"/>
      <c r="H186" s="901"/>
      <c r="I186" s="901"/>
      <c r="J186" s="901"/>
      <c r="K186" s="901"/>
      <c r="L186" s="897">
        <f t="shared" si="36"/>
        <v>0</v>
      </c>
      <c r="M186" s="898" t="str">
        <f t="shared" si="37"/>
        <v/>
      </c>
    </row>
    <row r="187" spans="1:16">
      <c r="A187" s="918" t="s">
        <v>247</v>
      </c>
      <c r="B187" s="900"/>
      <c r="C187" s="901"/>
      <c r="D187" s="901"/>
      <c r="E187" s="901"/>
      <c r="F187" s="901"/>
      <c r="G187" s="901"/>
      <c r="H187" s="901"/>
      <c r="I187" s="901"/>
      <c r="J187" s="901"/>
      <c r="K187" s="901"/>
      <c r="L187" s="897">
        <f t="shared" si="36"/>
        <v>0</v>
      </c>
      <c r="M187" s="898" t="str">
        <f t="shared" si="37"/>
        <v/>
      </c>
    </row>
    <row r="188" spans="1:16" ht="13.5" thickBot="1">
      <c r="A188" s="919"/>
      <c r="B188" s="903"/>
      <c r="C188" s="904"/>
      <c r="D188" s="904"/>
      <c r="E188" s="904"/>
      <c r="F188" s="904"/>
      <c r="G188" s="904"/>
      <c r="H188" s="904"/>
      <c r="I188" s="904"/>
      <c r="J188" s="904"/>
      <c r="K188" s="904"/>
      <c r="L188" s="897">
        <f t="shared" si="36"/>
        <v>0</v>
      </c>
      <c r="M188" s="905" t="str">
        <f t="shared" si="37"/>
        <v/>
      </c>
    </row>
    <row r="189" spans="1:16" ht="13.5" thickBot="1">
      <c r="A189" s="920" t="s">
        <v>1648</v>
      </c>
      <c r="B189" s="907">
        <f t="shared" ref="B189:L189" si="38">SUM(B183:B188)</f>
        <v>221476065</v>
      </c>
      <c r="C189" s="907">
        <f t="shared" si="38"/>
        <v>221476065</v>
      </c>
      <c r="D189" s="907">
        <f t="shared" si="38"/>
        <v>9188049</v>
      </c>
      <c r="E189" s="907">
        <f t="shared" si="38"/>
        <v>9188049</v>
      </c>
      <c r="F189" s="907">
        <f t="shared" si="38"/>
        <v>212211000</v>
      </c>
      <c r="G189" s="907">
        <f t="shared" si="38"/>
        <v>212211000</v>
      </c>
      <c r="H189" s="907">
        <f t="shared" si="38"/>
        <v>6338500</v>
      </c>
      <c r="I189" s="907">
        <f t="shared" si="38"/>
        <v>6338500</v>
      </c>
      <c r="J189" s="907">
        <f t="shared" si="38"/>
        <v>9037541</v>
      </c>
      <c r="K189" s="907">
        <f t="shared" si="38"/>
        <v>205110580</v>
      </c>
      <c r="L189" s="907">
        <f t="shared" si="38"/>
        <v>214148121</v>
      </c>
      <c r="M189" s="908">
        <f t="shared" si="37"/>
        <v>96.7</v>
      </c>
      <c r="O189" s="915">
        <f>SUM(D189,F189,H189)</f>
        <v>227737549</v>
      </c>
      <c r="P189" s="915">
        <f>SUM(E189,G189,I189)</f>
        <v>227737549</v>
      </c>
    </row>
    <row r="190" spans="1:16">
      <c r="A190" s="1108" t="s">
        <v>1994</v>
      </c>
      <c r="B190" s="1108"/>
      <c r="C190" s="1108"/>
      <c r="D190" s="1108"/>
      <c r="E190" s="1108"/>
      <c r="F190" s="1108"/>
      <c r="G190" s="1108"/>
      <c r="H190" s="1108"/>
      <c r="I190" s="1108"/>
      <c r="J190" s="1108"/>
      <c r="K190" s="1108"/>
      <c r="L190" s="1108"/>
      <c r="M190" s="1108"/>
    </row>
    <row r="191" spans="1:16" ht="5.25" customHeight="1">
      <c r="A191" s="921"/>
      <c r="B191" s="921"/>
      <c r="C191" s="921"/>
      <c r="D191" s="921"/>
      <c r="E191" s="921"/>
      <c r="F191" s="921"/>
      <c r="G191" s="921"/>
      <c r="H191" s="921"/>
      <c r="I191" s="921"/>
      <c r="J191" s="921"/>
      <c r="K191" s="921"/>
      <c r="L191" s="921"/>
      <c r="M191" s="921"/>
    </row>
    <row r="192" spans="1:16" ht="15">
      <c r="A192" s="1095" t="s">
        <v>2030</v>
      </c>
      <c r="B192" s="1095"/>
      <c r="C192" s="1095"/>
      <c r="D192" s="1095"/>
      <c r="E192" s="1095"/>
      <c r="F192" s="1095"/>
      <c r="G192" s="1095"/>
      <c r="H192" s="1095"/>
      <c r="I192" s="1095"/>
      <c r="J192" s="1095"/>
      <c r="K192" s="1095"/>
      <c r="L192" s="1095"/>
      <c r="M192" s="1095"/>
    </row>
    <row r="193" spans="1:13" ht="12" customHeight="1" thickBot="1">
      <c r="A193" s="426"/>
      <c r="B193" s="426"/>
      <c r="C193" s="426"/>
      <c r="D193" s="426"/>
      <c r="E193" s="426"/>
      <c r="F193" s="426"/>
      <c r="G193" s="426"/>
      <c r="H193" s="426"/>
      <c r="I193" s="426"/>
      <c r="J193" s="426"/>
      <c r="K193" s="426"/>
      <c r="L193" s="1096">
        <f>M167</f>
        <v>0</v>
      </c>
      <c r="M193" s="1096"/>
    </row>
    <row r="194" spans="1:13" ht="21.5" thickBot="1">
      <c r="A194" s="1097" t="s">
        <v>1995</v>
      </c>
      <c r="B194" s="1098"/>
      <c r="C194" s="1098"/>
      <c r="D194" s="1098"/>
      <c r="E194" s="1098"/>
      <c r="F194" s="1098"/>
      <c r="G194" s="1098"/>
      <c r="H194" s="1098"/>
      <c r="I194" s="1098"/>
      <c r="J194" s="1098"/>
      <c r="K194" s="437" t="s">
        <v>1996</v>
      </c>
      <c r="L194" s="437" t="s">
        <v>1997</v>
      </c>
      <c r="M194" s="437" t="s">
        <v>709</v>
      </c>
    </row>
    <row r="195" spans="1:13">
      <c r="A195" s="1099"/>
      <c r="B195" s="1100"/>
      <c r="C195" s="1100"/>
      <c r="D195" s="1100"/>
      <c r="E195" s="1100"/>
      <c r="F195" s="1100"/>
      <c r="G195" s="1100"/>
      <c r="H195" s="1100"/>
      <c r="I195" s="1100"/>
      <c r="J195" s="1100"/>
      <c r="K195" s="891"/>
      <c r="L195" s="922"/>
      <c r="M195" s="922"/>
    </row>
    <row r="196" spans="1:13" ht="13.5" thickBot="1">
      <c r="A196" s="1101"/>
      <c r="B196" s="1102"/>
      <c r="C196" s="1102"/>
      <c r="D196" s="1102"/>
      <c r="E196" s="1102"/>
      <c r="F196" s="1102"/>
      <c r="G196" s="1102"/>
      <c r="H196" s="1102"/>
      <c r="I196" s="1102"/>
      <c r="J196" s="1102"/>
      <c r="K196" s="923"/>
      <c r="L196" s="904"/>
      <c r="M196" s="904"/>
    </row>
    <row r="197" spans="1:13" ht="13.5" thickBot="1">
      <c r="A197" s="1103" t="s">
        <v>1576</v>
      </c>
      <c r="B197" s="1104"/>
      <c r="C197" s="1104"/>
      <c r="D197" s="1104"/>
      <c r="E197" s="1104"/>
      <c r="F197" s="1104"/>
      <c r="G197" s="1104"/>
      <c r="H197" s="1104"/>
      <c r="I197" s="1104"/>
      <c r="J197" s="1104"/>
      <c r="K197" s="924">
        <f>SUM(K195:K196)</f>
        <v>0</v>
      </c>
      <c r="L197" s="924">
        <f>SUM(L195:L196)</f>
        <v>0</v>
      </c>
      <c r="M197" s="924">
        <f>SUM(M195:M196)</f>
        <v>0</v>
      </c>
    </row>
    <row r="199" spans="1:13" ht="15" customHeight="1">
      <c r="A199" s="1109" t="s">
        <v>1979</v>
      </c>
      <c r="B199" s="1109"/>
      <c r="C199" s="1109"/>
      <c r="D199" s="1110" t="s">
        <v>2032</v>
      </c>
      <c r="E199" s="1110"/>
      <c r="F199" s="1110"/>
      <c r="G199" s="1110"/>
      <c r="H199" s="1110"/>
      <c r="I199" s="1110"/>
      <c r="J199" s="1110"/>
      <c r="K199" s="1110"/>
      <c r="L199" s="1110"/>
      <c r="M199" s="1110"/>
    </row>
    <row r="200" spans="1:13" ht="15" thickBot="1">
      <c r="A200" s="1001"/>
      <c r="B200" s="589"/>
      <c r="C200" s="589"/>
      <c r="D200" s="589"/>
      <c r="E200" s="589"/>
      <c r="F200" s="589"/>
      <c r="G200" s="589"/>
      <c r="H200" s="589"/>
      <c r="I200" s="589"/>
      <c r="J200" s="589"/>
      <c r="K200" s="589"/>
      <c r="L200" s="882"/>
      <c r="M200" s="883">
        <f>'[3]4.sz.mell.'!G200</f>
        <v>0</v>
      </c>
    </row>
    <row r="201" spans="1:13" ht="13.5" thickBot="1">
      <c r="A201" s="1111" t="s">
        <v>1579</v>
      </c>
      <c r="B201" s="1114" t="s">
        <v>1981</v>
      </c>
      <c r="C201" s="1114"/>
      <c r="D201" s="1114"/>
      <c r="E201" s="1114"/>
      <c r="F201" s="1114"/>
      <c r="G201" s="1114"/>
      <c r="H201" s="1114"/>
      <c r="I201" s="1114"/>
      <c r="J201" s="1057" t="s">
        <v>709</v>
      </c>
      <c r="K201" s="1057"/>
      <c r="L201" s="1057"/>
      <c r="M201" s="1057"/>
    </row>
    <row r="202" spans="1:13" ht="15" customHeight="1" thickBot="1">
      <c r="A202" s="1112"/>
      <c r="B202" s="1107" t="s">
        <v>1982</v>
      </c>
      <c r="C202" s="1106" t="s">
        <v>1983</v>
      </c>
      <c r="D202" s="1105" t="s">
        <v>1984</v>
      </c>
      <c r="E202" s="1105"/>
      <c r="F202" s="1105"/>
      <c r="G202" s="1105"/>
      <c r="H202" s="1105"/>
      <c r="I202" s="1105"/>
      <c r="J202" s="1115"/>
      <c r="K202" s="1115"/>
      <c r="L202" s="1115"/>
      <c r="M202" s="1115"/>
    </row>
    <row r="203" spans="1:13" ht="13.5" thickBot="1">
      <c r="A203" s="1112"/>
      <c r="B203" s="1107"/>
      <c r="C203" s="1106"/>
      <c r="D203" s="548" t="s">
        <v>1982</v>
      </c>
      <c r="E203" s="548" t="s">
        <v>1983</v>
      </c>
      <c r="F203" s="548" t="s">
        <v>1982</v>
      </c>
      <c r="G203" s="548" t="s">
        <v>1983</v>
      </c>
      <c r="H203" s="548" t="s">
        <v>1982</v>
      </c>
      <c r="I203" s="548" t="s">
        <v>1983</v>
      </c>
      <c r="J203" s="1115"/>
      <c r="K203" s="1115"/>
      <c r="L203" s="1115"/>
      <c r="M203" s="1115"/>
    </row>
    <row r="204" spans="1:13" ht="21.5" thickBot="1">
      <c r="A204" s="1113"/>
      <c r="B204" s="1106" t="s">
        <v>1985</v>
      </c>
      <c r="C204" s="1106"/>
      <c r="D204" s="1106" t="s">
        <v>2027</v>
      </c>
      <c r="E204" s="1106"/>
      <c r="F204" s="1106" t="s">
        <v>2028</v>
      </c>
      <c r="G204" s="1106"/>
      <c r="H204" s="1107" t="s">
        <v>2029</v>
      </c>
      <c r="I204" s="1107"/>
      <c r="J204" s="884" t="str">
        <f>+D204</f>
        <v>2019. előtt</v>
      </c>
      <c r="K204" s="548" t="str">
        <f>+F204</f>
        <v>2019. évi</v>
      </c>
      <c r="L204" s="884" t="s">
        <v>1571</v>
      </c>
      <c r="M204" s="548" t="str">
        <f>+CONCATENATE("Teljesítés %-a ",LEFT([3]ÖSSZEFÜGGÉSEK!A202,4),". XII. 31-ig")</f>
        <v>Teljesítés %-a . XII. 31-ig</v>
      </c>
    </row>
    <row r="205" spans="1:13" ht="13.5" thickBot="1">
      <c r="A205" s="885" t="s">
        <v>1894</v>
      </c>
      <c r="B205" s="884" t="s">
        <v>1786</v>
      </c>
      <c r="C205" s="884" t="s">
        <v>1787</v>
      </c>
      <c r="D205" s="886" t="s">
        <v>1788</v>
      </c>
      <c r="E205" s="548" t="s">
        <v>1986</v>
      </c>
      <c r="F205" s="548" t="s">
        <v>1987</v>
      </c>
      <c r="G205" s="548" t="s">
        <v>1988</v>
      </c>
      <c r="H205" s="884" t="s">
        <v>1989</v>
      </c>
      <c r="I205" s="886" t="s">
        <v>1990</v>
      </c>
      <c r="J205" s="886" t="s">
        <v>1991</v>
      </c>
      <c r="K205" s="886" t="s">
        <v>1575</v>
      </c>
      <c r="L205" s="886" t="s">
        <v>1992</v>
      </c>
      <c r="M205" s="887" t="s">
        <v>1993</v>
      </c>
    </row>
    <row r="206" spans="1:13">
      <c r="A206" s="888" t="s">
        <v>1581</v>
      </c>
      <c r="B206" s="889"/>
      <c r="C206" s="890"/>
      <c r="D206" s="890"/>
      <c r="E206" s="891"/>
      <c r="F206" s="890"/>
      <c r="G206" s="890"/>
      <c r="H206" s="890"/>
      <c r="I206" s="890"/>
      <c r="J206" s="890"/>
      <c r="K206" s="890"/>
      <c r="L206" s="892">
        <f t="shared" ref="L206:L212" si="39">+J206+K206</f>
        <v>0</v>
      </c>
      <c r="M206" s="893" t="str">
        <f>IF((C206&lt;&gt;0),ROUND((L206/C206)*100,1),"")</f>
        <v/>
      </c>
    </row>
    <row r="207" spans="1:13">
      <c r="A207" s="894" t="s">
        <v>1582</v>
      </c>
      <c r="B207" s="895"/>
      <c r="C207" s="896"/>
      <c r="D207" s="896"/>
      <c r="E207" s="896"/>
      <c r="F207" s="896"/>
      <c r="G207" s="896"/>
      <c r="H207" s="896"/>
      <c r="I207" s="896"/>
      <c r="J207" s="896"/>
      <c r="K207" s="896"/>
      <c r="L207" s="897">
        <f t="shared" si="39"/>
        <v>0</v>
      </c>
      <c r="M207" s="898" t="str">
        <f t="shared" ref="M207:M212" si="40">IF((C207&lt;&gt;0),ROUND((L207/C207)*100,1),"")</f>
        <v/>
      </c>
    </row>
    <row r="208" spans="1:13">
      <c r="A208" s="899" t="s">
        <v>1583</v>
      </c>
      <c r="B208" s="900">
        <v>400000000</v>
      </c>
      <c r="C208" s="901">
        <v>400000000</v>
      </c>
      <c r="D208" s="901"/>
      <c r="E208" s="901"/>
      <c r="F208" s="901">
        <v>396000000</v>
      </c>
      <c r="G208" s="901">
        <v>396000000</v>
      </c>
      <c r="H208" s="901">
        <v>4000000</v>
      </c>
      <c r="I208" s="901">
        <v>4000000</v>
      </c>
      <c r="J208" s="901"/>
      <c r="K208" s="901">
        <v>396000000</v>
      </c>
      <c r="L208" s="897">
        <f t="shared" si="39"/>
        <v>396000000</v>
      </c>
      <c r="M208" s="898">
        <f t="shared" si="40"/>
        <v>99</v>
      </c>
    </row>
    <row r="209" spans="1:13">
      <c r="A209" s="899" t="s">
        <v>1584</v>
      </c>
      <c r="B209" s="900"/>
      <c r="C209" s="901"/>
      <c r="D209" s="901"/>
      <c r="E209" s="901"/>
      <c r="F209" s="901"/>
      <c r="G209" s="901"/>
      <c r="H209" s="901"/>
      <c r="I209" s="901"/>
      <c r="J209" s="901"/>
      <c r="K209" s="901"/>
      <c r="L209" s="897">
        <f t="shared" si="39"/>
        <v>0</v>
      </c>
      <c r="M209" s="898" t="str">
        <f t="shared" si="40"/>
        <v/>
      </c>
    </row>
    <row r="210" spans="1:13">
      <c r="A210" s="899" t="s">
        <v>1585</v>
      </c>
      <c r="B210" s="900"/>
      <c r="C210" s="901"/>
      <c r="D210" s="901"/>
      <c r="E210" s="901"/>
      <c r="F210" s="901"/>
      <c r="G210" s="901"/>
      <c r="H210" s="901"/>
      <c r="I210" s="901"/>
      <c r="J210" s="901"/>
      <c r="K210" s="901"/>
      <c r="L210" s="897">
        <f t="shared" si="39"/>
        <v>0</v>
      </c>
      <c r="M210" s="898" t="str">
        <f t="shared" si="40"/>
        <v/>
      </c>
    </row>
    <row r="211" spans="1:13">
      <c r="A211" s="899" t="s">
        <v>1586</v>
      </c>
      <c r="B211" s="900"/>
      <c r="C211" s="901"/>
      <c r="D211" s="901"/>
      <c r="E211" s="901"/>
      <c r="F211" s="901"/>
      <c r="G211" s="901"/>
      <c r="H211" s="901"/>
      <c r="I211" s="901"/>
      <c r="J211" s="901"/>
      <c r="K211" s="901"/>
      <c r="L211" s="897">
        <f t="shared" si="39"/>
        <v>0</v>
      </c>
      <c r="M211" s="898" t="str">
        <f t="shared" si="40"/>
        <v/>
      </c>
    </row>
    <row r="212" spans="1:13" ht="15" customHeight="1" thickBot="1">
      <c r="A212" s="902"/>
      <c r="B212" s="903"/>
      <c r="C212" s="904"/>
      <c r="D212" s="904"/>
      <c r="E212" s="904"/>
      <c r="F212" s="904"/>
      <c r="G212" s="904"/>
      <c r="H212" s="904"/>
      <c r="I212" s="904"/>
      <c r="J212" s="904"/>
      <c r="K212" s="904"/>
      <c r="L212" s="897">
        <f t="shared" si="39"/>
        <v>0</v>
      </c>
      <c r="M212" s="905" t="str">
        <f t="shared" si="40"/>
        <v/>
      </c>
    </row>
    <row r="213" spans="1:13" ht="13.5" thickBot="1">
      <c r="A213" s="906" t="s">
        <v>1587</v>
      </c>
      <c r="B213" s="907">
        <f>B206+SUM(B208:B212)</f>
        <v>400000000</v>
      </c>
      <c r="C213" s="907">
        <f t="shared" ref="C213:L213" si="41">C206+SUM(C208:C212)</f>
        <v>400000000</v>
      </c>
      <c r="D213" s="907">
        <f t="shared" si="41"/>
        <v>0</v>
      </c>
      <c r="E213" s="907">
        <f t="shared" si="41"/>
        <v>0</v>
      </c>
      <c r="F213" s="907">
        <f t="shared" si="41"/>
        <v>396000000</v>
      </c>
      <c r="G213" s="907">
        <f t="shared" si="41"/>
        <v>396000000</v>
      </c>
      <c r="H213" s="907">
        <f t="shared" si="41"/>
        <v>4000000</v>
      </c>
      <c r="I213" s="907">
        <f t="shared" si="41"/>
        <v>4000000</v>
      </c>
      <c r="J213" s="907">
        <f t="shared" si="41"/>
        <v>0</v>
      </c>
      <c r="K213" s="907">
        <f t="shared" si="41"/>
        <v>396000000</v>
      </c>
      <c r="L213" s="907">
        <f t="shared" si="41"/>
        <v>396000000</v>
      </c>
      <c r="M213" s="908">
        <f>IF((C213&lt;&gt;0),ROUND((L213/C213)*100,1),"")</f>
        <v>99</v>
      </c>
    </row>
    <row r="214" spans="1:13">
      <c r="A214" s="909"/>
      <c r="B214" s="910"/>
      <c r="C214" s="911"/>
      <c r="D214" s="911"/>
      <c r="E214" s="911"/>
      <c r="F214" s="911"/>
      <c r="G214" s="911"/>
      <c r="H214" s="911"/>
      <c r="I214" s="911"/>
      <c r="J214" s="911"/>
      <c r="K214" s="911"/>
      <c r="L214" s="911"/>
      <c r="M214" s="911"/>
    </row>
    <row r="215" spans="1:13" ht="13.5" thickBot="1">
      <c r="A215" s="912" t="s">
        <v>1588</v>
      </c>
      <c r="B215" s="913"/>
      <c r="C215" s="914"/>
      <c r="D215" s="914"/>
      <c r="E215" s="914"/>
      <c r="F215" s="914"/>
      <c r="G215" s="914"/>
      <c r="H215" s="914"/>
      <c r="I215" s="914"/>
      <c r="J215" s="914"/>
      <c r="K215" s="914"/>
      <c r="L215" s="914"/>
      <c r="M215" s="914"/>
    </row>
    <row r="216" spans="1:13">
      <c r="A216" s="916" t="s">
        <v>1589</v>
      </c>
      <c r="B216" s="889">
        <v>10000000</v>
      </c>
      <c r="C216" s="890">
        <v>10000000</v>
      </c>
      <c r="D216" s="890"/>
      <c r="E216" s="891"/>
      <c r="F216" s="890"/>
      <c r="G216" s="890"/>
      <c r="H216" s="890">
        <v>10127000</v>
      </c>
      <c r="I216" s="890">
        <v>10127000</v>
      </c>
      <c r="J216" s="890"/>
      <c r="K216" s="890"/>
      <c r="L216" s="917">
        <f t="shared" ref="L216:L221" si="42">+J216+K216</f>
        <v>0</v>
      </c>
      <c r="M216" s="893">
        <f t="shared" ref="M216:M222" si="43">IF((C216&lt;&gt;0),ROUND((L216/C216)*100,1),"")</f>
        <v>0</v>
      </c>
    </row>
    <row r="217" spans="1:13">
      <c r="A217" s="541" t="s">
        <v>1590</v>
      </c>
      <c r="B217" s="895">
        <v>381858030</v>
      </c>
      <c r="C217" s="901">
        <v>381858030</v>
      </c>
      <c r="D217" s="901"/>
      <c r="E217" s="901"/>
      <c r="F217" s="901">
        <v>12700000</v>
      </c>
      <c r="G217" s="901">
        <v>12700000</v>
      </c>
      <c r="H217" s="901">
        <v>369158000</v>
      </c>
      <c r="I217" s="901">
        <v>369158000</v>
      </c>
      <c r="J217" s="901"/>
      <c r="K217" s="901">
        <v>12700000</v>
      </c>
      <c r="L217" s="897">
        <f t="shared" si="42"/>
        <v>12700000</v>
      </c>
      <c r="M217" s="898">
        <f t="shared" si="43"/>
        <v>3.3</v>
      </c>
    </row>
    <row r="218" spans="1:13">
      <c r="A218" s="541" t="s">
        <v>1591</v>
      </c>
      <c r="B218" s="900">
        <v>8141970</v>
      </c>
      <c r="C218" s="901">
        <v>8141970</v>
      </c>
      <c r="D218" s="901"/>
      <c r="E218" s="901"/>
      <c r="F218" s="901">
        <v>3810000</v>
      </c>
      <c r="G218" s="901">
        <v>3810000</v>
      </c>
      <c r="H218" s="901">
        <v>4205000</v>
      </c>
      <c r="I218" s="901">
        <v>4205000</v>
      </c>
      <c r="J218" s="901"/>
      <c r="K218" s="901">
        <v>3810000</v>
      </c>
      <c r="L218" s="897">
        <f t="shared" si="42"/>
        <v>3810000</v>
      </c>
      <c r="M218" s="898">
        <f t="shared" si="43"/>
        <v>46.8</v>
      </c>
    </row>
    <row r="219" spans="1:13">
      <c r="A219" s="541" t="s">
        <v>1592</v>
      </c>
      <c r="B219" s="900"/>
      <c r="C219" s="901"/>
      <c r="D219" s="901"/>
      <c r="E219" s="901"/>
      <c r="F219" s="901"/>
      <c r="G219" s="901"/>
      <c r="H219" s="901"/>
      <c r="I219" s="901"/>
      <c r="J219" s="901"/>
      <c r="K219" s="901"/>
      <c r="L219" s="897">
        <f t="shared" si="42"/>
        <v>0</v>
      </c>
      <c r="M219" s="898" t="str">
        <f t="shared" si="43"/>
        <v/>
      </c>
    </row>
    <row r="220" spans="1:13">
      <c r="A220" s="918" t="s">
        <v>247</v>
      </c>
      <c r="B220" s="900"/>
      <c r="C220" s="901"/>
      <c r="D220" s="901"/>
      <c r="E220" s="901"/>
      <c r="F220" s="901"/>
      <c r="G220" s="901"/>
      <c r="H220" s="901"/>
      <c r="I220" s="901"/>
      <c r="J220" s="901"/>
      <c r="K220" s="901"/>
      <c r="L220" s="897">
        <f t="shared" si="42"/>
        <v>0</v>
      </c>
      <c r="M220" s="898" t="str">
        <f t="shared" si="43"/>
        <v/>
      </c>
    </row>
    <row r="221" spans="1:13" ht="13.5" thickBot="1">
      <c r="A221" s="919"/>
      <c r="B221" s="903"/>
      <c r="C221" s="904"/>
      <c r="D221" s="904"/>
      <c r="E221" s="904"/>
      <c r="F221" s="904"/>
      <c r="G221" s="904"/>
      <c r="H221" s="904"/>
      <c r="I221" s="904"/>
      <c r="J221" s="904"/>
      <c r="K221" s="904"/>
      <c r="L221" s="897">
        <f t="shared" si="42"/>
        <v>0</v>
      </c>
      <c r="M221" s="905" t="str">
        <f t="shared" si="43"/>
        <v/>
      </c>
    </row>
    <row r="222" spans="1:13" ht="13.5" thickBot="1">
      <c r="A222" s="920" t="s">
        <v>1648</v>
      </c>
      <c r="B222" s="907">
        <f t="shared" ref="B222:L222" si="44">SUM(B216:B221)</f>
        <v>400000000</v>
      </c>
      <c r="C222" s="907">
        <f t="shared" si="44"/>
        <v>400000000</v>
      </c>
      <c r="D222" s="907">
        <f t="shared" si="44"/>
        <v>0</v>
      </c>
      <c r="E222" s="907">
        <f t="shared" si="44"/>
        <v>0</v>
      </c>
      <c r="F222" s="907">
        <f t="shared" si="44"/>
        <v>16510000</v>
      </c>
      <c r="G222" s="907">
        <f t="shared" si="44"/>
        <v>16510000</v>
      </c>
      <c r="H222" s="907">
        <f t="shared" si="44"/>
        <v>383490000</v>
      </c>
      <c r="I222" s="907">
        <f t="shared" si="44"/>
        <v>383490000</v>
      </c>
      <c r="J222" s="907">
        <f t="shared" si="44"/>
        <v>0</v>
      </c>
      <c r="K222" s="907">
        <f t="shared" si="44"/>
        <v>16510000</v>
      </c>
      <c r="L222" s="907">
        <f t="shared" si="44"/>
        <v>16510000</v>
      </c>
      <c r="M222" s="908">
        <f t="shared" si="43"/>
        <v>4.0999999999999996</v>
      </c>
    </row>
    <row r="223" spans="1:13">
      <c r="A223" s="1108" t="s">
        <v>1994</v>
      </c>
      <c r="B223" s="1108"/>
      <c r="C223" s="1108"/>
      <c r="D223" s="1108"/>
      <c r="E223" s="1108"/>
      <c r="F223" s="1108"/>
      <c r="G223" s="1108"/>
      <c r="H223" s="1108"/>
      <c r="I223" s="1108"/>
      <c r="J223" s="1108"/>
      <c r="K223" s="1108"/>
      <c r="L223" s="1108"/>
      <c r="M223" s="1108"/>
    </row>
    <row r="224" spans="1:13" ht="5.25" customHeight="1">
      <c r="A224" s="921"/>
      <c r="B224" s="921"/>
      <c r="C224" s="921"/>
      <c r="D224" s="921"/>
      <c r="E224" s="921"/>
      <c r="F224" s="921"/>
      <c r="G224" s="921"/>
      <c r="H224" s="921"/>
      <c r="I224" s="921"/>
      <c r="J224" s="921"/>
      <c r="K224" s="921"/>
      <c r="L224" s="921"/>
      <c r="M224" s="921"/>
    </row>
    <row r="225" spans="1:13" ht="15">
      <c r="A225" s="1095" t="s">
        <v>2030</v>
      </c>
      <c r="B225" s="1095"/>
      <c r="C225" s="1095"/>
      <c r="D225" s="1095"/>
      <c r="E225" s="1095"/>
      <c r="F225" s="1095"/>
      <c r="G225" s="1095"/>
      <c r="H225" s="1095"/>
      <c r="I225" s="1095"/>
      <c r="J225" s="1095"/>
      <c r="K225" s="1095"/>
      <c r="L225" s="1095"/>
      <c r="M225" s="1095"/>
    </row>
    <row r="226" spans="1:13" ht="12" customHeight="1" thickBot="1">
      <c r="A226" s="426"/>
      <c r="B226" s="426"/>
      <c r="C226" s="426"/>
      <c r="D226" s="426"/>
      <c r="E226" s="426"/>
      <c r="F226" s="426"/>
      <c r="G226" s="426"/>
      <c r="H226" s="426"/>
      <c r="I226" s="426"/>
      <c r="J226" s="426"/>
      <c r="K226" s="426"/>
      <c r="L226" s="1096">
        <f>M200</f>
        <v>0</v>
      </c>
      <c r="M226" s="1096"/>
    </row>
    <row r="227" spans="1:13" ht="21.5" thickBot="1">
      <c r="A227" s="1097" t="s">
        <v>1995</v>
      </c>
      <c r="B227" s="1098"/>
      <c r="C227" s="1098"/>
      <c r="D227" s="1098"/>
      <c r="E227" s="1098"/>
      <c r="F227" s="1098"/>
      <c r="G227" s="1098"/>
      <c r="H227" s="1098"/>
      <c r="I227" s="1098"/>
      <c r="J227" s="1098"/>
      <c r="K227" s="437" t="s">
        <v>1996</v>
      </c>
      <c r="L227" s="437" t="s">
        <v>1997</v>
      </c>
      <c r="M227" s="437" t="s">
        <v>709</v>
      </c>
    </row>
    <row r="228" spans="1:13">
      <c r="A228" s="1099"/>
      <c r="B228" s="1100"/>
      <c r="C228" s="1100"/>
      <c r="D228" s="1100"/>
      <c r="E228" s="1100"/>
      <c r="F228" s="1100"/>
      <c r="G228" s="1100"/>
      <c r="H228" s="1100"/>
      <c r="I228" s="1100"/>
      <c r="J228" s="1100"/>
      <c r="K228" s="891"/>
      <c r="L228" s="922"/>
      <c r="M228" s="922"/>
    </row>
    <row r="229" spans="1:13" ht="13.5" thickBot="1">
      <c r="A229" s="1101"/>
      <c r="B229" s="1102"/>
      <c r="C229" s="1102"/>
      <c r="D229" s="1102"/>
      <c r="E229" s="1102"/>
      <c r="F229" s="1102"/>
      <c r="G229" s="1102"/>
      <c r="H229" s="1102"/>
      <c r="I229" s="1102"/>
      <c r="J229" s="1102"/>
      <c r="K229" s="923"/>
      <c r="L229" s="904"/>
      <c r="M229" s="904"/>
    </row>
    <row r="230" spans="1:13" ht="13.5" thickBot="1">
      <c r="A230" s="1103" t="s">
        <v>1576</v>
      </c>
      <c r="B230" s="1104"/>
      <c r="C230" s="1104"/>
      <c r="D230" s="1104"/>
      <c r="E230" s="1104"/>
      <c r="F230" s="1104"/>
      <c r="G230" s="1104"/>
      <c r="H230" s="1104"/>
      <c r="I230" s="1104"/>
      <c r="J230" s="1104"/>
      <c r="K230" s="924">
        <f>SUM(K228:K229)</f>
        <v>0</v>
      </c>
      <c r="L230" s="924">
        <f>SUM(L228:L229)</f>
        <v>0</v>
      </c>
      <c r="M230" s="924">
        <f>SUM(M228:M229)</f>
        <v>0</v>
      </c>
    </row>
    <row r="232" spans="1:13" ht="15" customHeight="1">
      <c r="A232" s="1109" t="s">
        <v>1979</v>
      </c>
      <c r="B232" s="1109"/>
      <c r="C232" s="1109"/>
      <c r="D232" s="1110" t="s">
        <v>2033</v>
      </c>
      <c r="E232" s="1110"/>
      <c r="F232" s="1110"/>
      <c r="G232" s="1110"/>
      <c r="H232" s="1110"/>
      <c r="I232" s="1110"/>
      <c r="J232" s="1110"/>
      <c r="K232" s="1110"/>
      <c r="L232" s="1110"/>
      <c r="M232" s="1110"/>
    </row>
    <row r="233" spans="1:13" ht="14.5" thickBot="1">
      <c r="A233" s="589"/>
      <c r="B233" s="589"/>
      <c r="C233" s="589"/>
      <c r="D233" s="589"/>
      <c r="E233" s="589"/>
      <c r="F233" s="589"/>
      <c r="G233" s="589"/>
      <c r="H233" s="589"/>
      <c r="I233" s="589"/>
      <c r="J233" s="589"/>
      <c r="K233" s="589"/>
      <c r="L233" s="882"/>
      <c r="M233" s="883">
        <f>'[3]4.sz.mell.'!G233</f>
        <v>0</v>
      </c>
    </row>
    <row r="234" spans="1:13" ht="13.5" thickBot="1">
      <c r="A234" s="1111" t="s">
        <v>1579</v>
      </c>
      <c r="B234" s="1114" t="s">
        <v>1981</v>
      </c>
      <c r="C234" s="1114"/>
      <c r="D234" s="1114"/>
      <c r="E234" s="1114"/>
      <c r="F234" s="1114"/>
      <c r="G234" s="1114"/>
      <c r="H234" s="1114"/>
      <c r="I234" s="1114"/>
      <c r="J234" s="1057" t="s">
        <v>709</v>
      </c>
      <c r="K234" s="1057"/>
      <c r="L234" s="1057"/>
      <c r="M234" s="1057"/>
    </row>
    <row r="235" spans="1:13" ht="15" customHeight="1" thickBot="1">
      <c r="A235" s="1112"/>
      <c r="B235" s="1107" t="s">
        <v>1982</v>
      </c>
      <c r="C235" s="1106" t="s">
        <v>1983</v>
      </c>
      <c r="D235" s="1105" t="s">
        <v>1984</v>
      </c>
      <c r="E235" s="1105"/>
      <c r="F235" s="1105"/>
      <c r="G235" s="1105"/>
      <c r="H235" s="1105"/>
      <c r="I235" s="1105"/>
      <c r="J235" s="1115"/>
      <c r="K235" s="1115"/>
      <c r="L235" s="1115"/>
      <c r="M235" s="1115"/>
    </row>
    <row r="236" spans="1:13" ht="13.5" thickBot="1">
      <c r="A236" s="1112"/>
      <c r="B236" s="1107"/>
      <c r="C236" s="1106"/>
      <c r="D236" s="548" t="s">
        <v>1982</v>
      </c>
      <c r="E236" s="548" t="s">
        <v>1983</v>
      </c>
      <c r="F236" s="548" t="s">
        <v>1982</v>
      </c>
      <c r="G236" s="548" t="s">
        <v>1983</v>
      </c>
      <c r="H236" s="548" t="s">
        <v>1982</v>
      </c>
      <c r="I236" s="548" t="s">
        <v>1983</v>
      </c>
      <c r="J236" s="1115"/>
      <c r="K236" s="1115"/>
      <c r="L236" s="1115"/>
      <c r="M236" s="1115"/>
    </row>
    <row r="237" spans="1:13" ht="21.5" thickBot="1">
      <c r="A237" s="1113"/>
      <c r="B237" s="1106" t="s">
        <v>1985</v>
      </c>
      <c r="C237" s="1106"/>
      <c r="D237" s="1106" t="s">
        <v>2027</v>
      </c>
      <c r="E237" s="1106"/>
      <c r="F237" s="1106" t="s">
        <v>2028</v>
      </c>
      <c r="G237" s="1106"/>
      <c r="H237" s="1107" t="s">
        <v>2029</v>
      </c>
      <c r="I237" s="1107"/>
      <c r="J237" s="884" t="str">
        <f>+D237</f>
        <v>2019. előtt</v>
      </c>
      <c r="K237" s="548" t="str">
        <f>+F237</f>
        <v>2019. évi</v>
      </c>
      <c r="L237" s="884" t="s">
        <v>1571</v>
      </c>
      <c r="M237" s="548" t="str">
        <f>+CONCATENATE("Teljesítés %-a ",LEFT([3]ÖSSZEFÜGGÉSEK!A235,4),". XII. 31-ig")</f>
        <v>Teljesítés %-a . XII. 31-ig</v>
      </c>
    </row>
    <row r="238" spans="1:13" ht="13.5" thickBot="1">
      <c r="A238" s="885" t="s">
        <v>1894</v>
      </c>
      <c r="B238" s="884" t="s">
        <v>1786</v>
      </c>
      <c r="C238" s="884" t="s">
        <v>1787</v>
      </c>
      <c r="D238" s="886" t="s">
        <v>1788</v>
      </c>
      <c r="E238" s="548" t="s">
        <v>1986</v>
      </c>
      <c r="F238" s="548" t="s">
        <v>1987</v>
      </c>
      <c r="G238" s="548" t="s">
        <v>1988</v>
      </c>
      <c r="H238" s="884" t="s">
        <v>1989</v>
      </c>
      <c r="I238" s="886" t="s">
        <v>1990</v>
      </c>
      <c r="J238" s="886" t="s">
        <v>1991</v>
      </c>
      <c r="K238" s="886" t="s">
        <v>1575</v>
      </c>
      <c r="L238" s="886" t="s">
        <v>1992</v>
      </c>
      <c r="M238" s="887" t="s">
        <v>1993</v>
      </c>
    </row>
    <row r="239" spans="1:13">
      <c r="A239" s="888" t="s">
        <v>1581</v>
      </c>
      <c r="B239" s="889"/>
      <c r="C239" s="890"/>
      <c r="D239" s="890"/>
      <c r="E239" s="891"/>
      <c r="F239" s="890"/>
      <c r="G239" s="890"/>
      <c r="H239" s="890"/>
      <c r="I239" s="890"/>
      <c r="J239" s="890"/>
      <c r="K239" s="890"/>
      <c r="L239" s="892">
        <f t="shared" ref="L239:L245" si="45">+J239+K239</f>
        <v>0</v>
      </c>
      <c r="M239" s="893" t="str">
        <f>IF((C239&lt;&gt;0),ROUND((L239/C239)*100,1),"")</f>
        <v/>
      </c>
    </row>
    <row r="240" spans="1:13">
      <c r="A240" s="894" t="s">
        <v>1582</v>
      </c>
      <c r="B240" s="895"/>
      <c r="C240" s="896"/>
      <c r="D240" s="896"/>
      <c r="E240" s="896"/>
      <c r="F240" s="896"/>
      <c r="G240" s="896"/>
      <c r="H240" s="896"/>
      <c r="I240" s="896"/>
      <c r="J240" s="896"/>
      <c r="K240" s="896"/>
      <c r="L240" s="897">
        <f t="shared" si="45"/>
        <v>0</v>
      </c>
      <c r="M240" s="898" t="str">
        <f t="shared" ref="M240:M245" si="46">IF((C240&lt;&gt;0),ROUND((L240/C240)*100,1),"")</f>
        <v/>
      </c>
    </row>
    <row r="241" spans="1:16">
      <c r="A241" s="899" t="s">
        <v>1583</v>
      </c>
      <c r="B241" s="900">
        <v>15280316</v>
      </c>
      <c r="C241" s="901">
        <v>15280316</v>
      </c>
      <c r="D241" s="901"/>
      <c r="E241" s="901"/>
      <c r="F241" s="901">
        <v>15128000</v>
      </c>
      <c r="G241" s="901">
        <v>15128000</v>
      </c>
      <c r="H241" s="901"/>
      <c r="I241" s="901"/>
      <c r="J241" s="901"/>
      <c r="K241" s="901">
        <v>15127512</v>
      </c>
      <c r="L241" s="897">
        <f t="shared" si="45"/>
        <v>15127512</v>
      </c>
      <c r="M241" s="898">
        <f t="shared" si="46"/>
        <v>99</v>
      </c>
    </row>
    <row r="242" spans="1:16">
      <c r="A242" s="899" t="s">
        <v>1584</v>
      </c>
      <c r="B242" s="900"/>
      <c r="C242" s="901"/>
      <c r="D242" s="901"/>
      <c r="E242" s="901"/>
      <c r="F242" s="901"/>
      <c r="G242" s="901"/>
      <c r="H242" s="901"/>
      <c r="I242" s="901"/>
      <c r="J242" s="901"/>
      <c r="K242" s="901"/>
      <c r="L242" s="897">
        <f t="shared" si="45"/>
        <v>0</v>
      </c>
      <c r="M242" s="898" t="str">
        <f t="shared" si="46"/>
        <v/>
      </c>
    </row>
    <row r="243" spans="1:16">
      <c r="A243" s="899" t="s">
        <v>1585</v>
      </c>
      <c r="B243" s="900"/>
      <c r="C243" s="901"/>
      <c r="D243" s="901"/>
      <c r="E243" s="901"/>
      <c r="F243" s="901"/>
      <c r="G243" s="901"/>
      <c r="H243" s="901"/>
      <c r="I243" s="901"/>
      <c r="J243" s="901"/>
      <c r="K243" s="901"/>
      <c r="L243" s="897">
        <f t="shared" si="45"/>
        <v>0</v>
      </c>
      <c r="M243" s="898" t="str">
        <f t="shared" si="46"/>
        <v/>
      </c>
    </row>
    <row r="244" spans="1:16">
      <c r="A244" s="899" t="s">
        <v>1586</v>
      </c>
      <c r="B244" s="900"/>
      <c r="C244" s="901"/>
      <c r="D244" s="901"/>
      <c r="E244" s="901"/>
      <c r="F244" s="901"/>
      <c r="G244" s="901"/>
      <c r="H244" s="901"/>
      <c r="I244" s="901"/>
      <c r="J244" s="901"/>
      <c r="K244" s="901"/>
      <c r="L244" s="897">
        <f t="shared" si="45"/>
        <v>0</v>
      </c>
      <c r="M244" s="898" t="str">
        <f t="shared" si="46"/>
        <v/>
      </c>
    </row>
    <row r="245" spans="1:16" ht="15" customHeight="1" thickBot="1">
      <c r="A245" s="902"/>
      <c r="B245" s="903"/>
      <c r="C245" s="904"/>
      <c r="D245" s="904"/>
      <c r="E245" s="904"/>
      <c r="F245" s="904"/>
      <c r="G245" s="904"/>
      <c r="H245" s="904"/>
      <c r="I245" s="904"/>
      <c r="J245" s="904"/>
      <c r="K245" s="904"/>
      <c r="L245" s="897">
        <f t="shared" si="45"/>
        <v>0</v>
      </c>
      <c r="M245" s="905" t="str">
        <f t="shared" si="46"/>
        <v/>
      </c>
    </row>
    <row r="246" spans="1:16" ht="13.5" thickBot="1">
      <c r="A246" s="906" t="s">
        <v>1587</v>
      </c>
      <c r="B246" s="907">
        <f>B239+SUM(B241:B245)</f>
        <v>15280316</v>
      </c>
      <c r="C246" s="907">
        <f t="shared" ref="C246:L246" si="47">C239+SUM(C241:C245)</f>
        <v>15280316</v>
      </c>
      <c r="D246" s="907">
        <f t="shared" si="47"/>
        <v>0</v>
      </c>
      <c r="E246" s="907">
        <f t="shared" si="47"/>
        <v>0</v>
      </c>
      <c r="F246" s="907">
        <f t="shared" si="47"/>
        <v>15128000</v>
      </c>
      <c r="G246" s="907">
        <f t="shared" si="47"/>
        <v>15128000</v>
      </c>
      <c r="H246" s="907">
        <f t="shared" si="47"/>
        <v>0</v>
      </c>
      <c r="I246" s="907">
        <f t="shared" si="47"/>
        <v>0</v>
      </c>
      <c r="J246" s="907">
        <f t="shared" si="47"/>
        <v>0</v>
      </c>
      <c r="K246" s="907">
        <f t="shared" si="47"/>
        <v>15127512</v>
      </c>
      <c r="L246" s="907">
        <f t="shared" si="47"/>
        <v>15127512</v>
      </c>
      <c r="M246" s="908">
        <f>IF((C246&lt;&gt;0),ROUND((L246/C246)*100,1),"")</f>
        <v>99</v>
      </c>
    </row>
    <row r="247" spans="1:16">
      <c r="A247" s="909"/>
      <c r="B247" s="910"/>
      <c r="C247" s="911"/>
      <c r="D247" s="911"/>
      <c r="E247" s="911"/>
      <c r="F247" s="911"/>
      <c r="G247" s="911"/>
      <c r="H247" s="911"/>
      <c r="I247" s="911"/>
      <c r="J247" s="911"/>
      <c r="K247" s="911"/>
      <c r="L247" s="911"/>
      <c r="M247" s="911"/>
    </row>
    <row r="248" spans="1:16" ht="13.5" thickBot="1">
      <c r="A248" s="912" t="s">
        <v>1588</v>
      </c>
      <c r="B248" s="913"/>
      <c r="C248" s="914"/>
      <c r="D248" s="914"/>
      <c r="E248" s="914"/>
      <c r="F248" s="914"/>
      <c r="G248" s="914"/>
      <c r="H248" s="914"/>
      <c r="I248" s="914"/>
      <c r="J248" s="914"/>
      <c r="K248" s="914"/>
      <c r="L248" s="914"/>
      <c r="M248" s="914"/>
    </row>
    <row r="249" spans="1:16">
      <c r="A249" s="916" t="s">
        <v>1589</v>
      </c>
      <c r="B249" s="889">
        <v>2453500</v>
      </c>
      <c r="C249" s="890">
        <v>2453500</v>
      </c>
      <c r="D249" s="890"/>
      <c r="E249" s="891"/>
      <c r="F249" s="890">
        <v>2502000</v>
      </c>
      <c r="G249" s="890">
        <v>2502000</v>
      </c>
      <c r="H249" s="890">
        <v>773000</v>
      </c>
      <c r="I249" s="890">
        <v>773000</v>
      </c>
      <c r="J249" s="890"/>
      <c r="K249" s="890">
        <v>2553146</v>
      </c>
      <c r="L249" s="917">
        <f t="shared" ref="L249:L254" si="48">+J249+K249</f>
        <v>2553146</v>
      </c>
      <c r="M249" s="893">
        <f t="shared" ref="M249:M255" si="49">IF((C249&lt;&gt;0),ROUND((L249/C249)*100,1),"")</f>
        <v>104.1</v>
      </c>
    </row>
    <row r="250" spans="1:16">
      <c r="A250" s="541" t="s">
        <v>1590</v>
      </c>
      <c r="B250" s="895"/>
      <c r="C250" s="901"/>
      <c r="D250" s="901"/>
      <c r="E250" s="901"/>
      <c r="F250" s="901"/>
      <c r="G250" s="901"/>
      <c r="H250" s="901"/>
      <c r="I250" s="901"/>
      <c r="J250" s="901"/>
      <c r="K250" s="901"/>
      <c r="L250" s="897">
        <f t="shared" si="48"/>
        <v>0</v>
      </c>
      <c r="M250" s="898" t="str">
        <f t="shared" si="49"/>
        <v/>
      </c>
    </row>
    <row r="251" spans="1:16">
      <c r="A251" s="541" t="s">
        <v>1591</v>
      </c>
      <c r="B251" s="900">
        <v>12826816</v>
      </c>
      <c r="C251" s="901">
        <v>12826816</v>
      </c>
      <c r="D251" s="901"/>
      <c r="E251" s="901"/>
      <c r="F251" s="901">
        <v>4853000</v>
      </c>
      <c r="G251" s="901">
        <v>9152191</v>
      </c>
      <c r="H251" s="901">
        <v>2679000</v>
      </c>
      <c r="I251" s="901">
        <v>2679000</v>
      </c>
      <c r="J251" s="901"/>
      <c r="K251" s="901">
        <v>4554192</v>
      </c>
      <c r="L251" s="897">
        <f t="shared" si="48"/>
        <v>4554192</v>
      </c>
      <c r="M251" s="898">
        <f t="shared" si="49"/>
        <v>35.5</v>
      </c>
    </row>
    <row r="252" spans="1:16">
      <c r="A252" s="541" t="s">
        <v>1592</v>
      </c>
      <c r="B252" s="900"/>
      <c r="C252" s="901"/>
      <c r="D252" s="901"/>
      <c r="E252" s="901"/>
      <c r="F252" s="901"/>
      <c r="G252" s="901"/>
      <c r="H252" s="901"/>
      <c r="I252" s="901"/>
      <c r="J252" s="901"/>
      <c r="K252" s="901"/>
      <c r="L252" s="897">
        <f t="shared" si="48"/>
        <v>0</v>
      </c>
      <c r="M252" s="898" t="str">
        <f t="shared" si="49"/>
        <v/>
      </c>
    </row>
    <row r="253" spans="1:16">
      <c r="A253" s="918" t="s">
        <v>247</v>
      </c>
      <c r="B253" s="900"/>
      <c r="C253" s="901"/>
      <c r="D253" s="901"/>
      <c r="E253" s="901"/>
      <c r="F253" s="901"/>
      <c r="G253" s="901"/>
      <c r="H253" s="901"/>
      <c r="I253" s="901"/>
      <c r="J253" s="901"/>
      <c r="K253" s="901"/>
      <c r="L253" s="897">
        <f t="shared" si="48"/>
        <v>0</v>
      </c>
      <c r="M253" s="898" t="str">
        <f t="shared" si="49"/>
        <v/>
      </c>
    </row>
    <row r="254" spans="1:16" ht="13.5" thickBot="1">
      <c r="A254" s="919"/>
      <c r="B254" s="903"/>
      <c r="C254" s="904"/>
      <c r="D254" s="904"/>
      <c r="E254" s="904"/>
      <c r="F254" s="904"/>
      <c r="G254" s="904"/>
      <c r="H254" s="904"/>
      <c r="I254" s="904"/>
      <c r="J254" s="904"/>
      <c r="K254" s="904"/>
      <c r="L254" s="897">
        <f t="shared" si="48"/>
        <v>0</v>
      </c>
      <c r="M254" s="905" t="str">
        <f t="shared" si="49"/>
        <v/>
      </c>
    </row>
    <row r="255" spans="1:16" ht="13.5" thickBot="1">
      <c r="A255" s="920" t="s">
        <v>1648</v>
      </c>
      <c r="B255" s="907">
        <f t="shared" ref="B255:L255" si="50">SUM(B249:B254)</f>
        <v>15280316</v>
      </c>
      <c r="C255" s="907">
        <f t="shared" si="50"/>
        <v>15280316</v>
      </c>
      <c r="D255" s="907">
        <f t="shared" si="50"/>
        <v>0</v>
      </c>
      <c r="E255" s="907">
        <f t="shared" si="50"/>
        <v>0</v>
      </c>
      <c r="F255" s="907">
        <f t="shared" si="50"/>
        <v>7355000</v>
      </c>
      <c r="G255" s="907">
        <f t="shared" si="50"/>
        <v>11654191</v>
      </c>
      <c r="H255" s="907">
        <f t="shared" si="50"/>
        <v>3452000</v>
      </c>
      <c r="I255" s="907">
        <f t="shared" si="50"/>
        <v>3452000</v>
      </c>
      <c r="J255" s="907">
        <f t="shared" si="50"/>
        <v>0</v>
      </c>
      <c r="K255" s="907">
        <f t="shared" si="50"/>
        <v>7107338</v>
      </c>
      <c r="L255" s="907">
        <f t="shared" si="50"/>
        <v>7107338</v>
      </c>
      <c r="M255" s="908">
        <f t="shared" si="49"/>
        <v>46.5</v>
      </c>
      <c r="O255" s="915">
        <f>SUM(D255,F255,H255)</f>
        <v>10807000</v>
      </c>
      <c r="P255" s="915">
        <f>SUM(E255,G255,I255)</f>
        <v>15106191</v>
      </c>
    </row>
    <row r="256" spans="1:16">
      <c r="A256" s="1108" t="s">
        <v>1994</v>
      </c>
      <c r="B256" s="1108"/>
      <c r="C256" s="1108"/>
      <c r="D256" s="1108"/>
      <c r="E256" s="1108"/>
      <c r="F256" s="1108"/>
      <c r="G256" s="1108"/>
      <c r="H256" s="1108"/>
      <c r="I256" s="1108"/>
      <c r="J256" s="1108"/>
      <c r="K256" s="1108"/>
      <c r="L256" s="1108"/>
      <c r="M256" s="1108"/>
    </row>
    <row r="257" spans="1:13" ht="5.25" customHeight="1">
      <c r="A257" s="921"/>
      <c r="B257" s="921"/>
      <c r="C257" s="921"/>
      <c r="D257" s="921"/>
      <c r="E257" s="921"/>
      <c r="F257" s="921"/>
      <c r="G257" s="921"/>
      <c r="H257" s="921"/>
      <c r="I257" s="921"/>
      <c r="J257" s="921"/>
      <c r="K257" s="921"/>
      <c r="L257" s="921"/>
      <c r="M257" s="921"/>
    </row>
    <row r="258" spans="1:13" ht="15">
      <c r="A258" s="1095" t="s">
        <v>2030</v>
      </c>
      <c r="B258" s="1095"/>
      <c r="C258" s="1095"/>
      <c r="D258" s="1095"/>
      <c r="E258" s="1095"/>
      <c r="F258" s="1095"/>
      <c r="G258" s="1095"/>
      <c r="H258" s="1095"/>
      <c r="I258" s="1095"/>
      <c r="J258" s="1095"/>
      <c r="K258" s="1095"/>
      <c r="L258" s="1095"/>
      <c r="M258" s="1095"/>
    </row>
    <row r="259" spans="1:13" ht="12" customHeight="1" thickBot="1">
      <c r="A259" s="426"/>
      <c r="B259" s="426"/>
      <c r="C259" s="426"/>
      <c r="D259" s="426"/>
      <c r="E259" s="426"/>
      <c r="F259" s="426"/>
      <c r="G259" s="426"/>
      <c r="H259" s="426"/>
      <c r="I259" s="426"/>
      <c r="J259" s="426"/>
      <c r="K259" s="426"/>
      <c r="L259" s="1096">
        <f>M233</f>
        <v>0</v>
      </c>
      <c r="M259" s="1096"/>
    </row>
    <row r="260" spans="1:13" ht="21.5" thickBot="1">
      <c r="A260" s="1097" t="s">
        <v>1995</v>
      </c>
      <c r="B260" s="1098"/>
      <c r="C260" s="1098"/>
      <c r="D260" s="1098"/>
      <c r="E260" s="1098"/>
      <c r="F260" s="1098"/>
      <c r="G260" s="1098"/>
      <c r="H260" s="1098"/>
      <c r="I260" s="1098"/>
      <c r="J260" s="1098"/>
      <c r="K260" s="437" t="s">
        <v>1996</v>
      </c>
      <c r="L260" s="437" t="s">
        <v>1997</v>
      </c>
      <c r="M260" s="437" t="s">
        <v>709</v>
      </c>
    </row>
    <row r="261" spans="1:13">
      <c r="A261" s="1099"/>
      <c r="B261" s="1100"/>
      <c r="C261" s="1100"/>
      <c r="D261" s="1100"/>
      <c r="E261" s="1100"/>
      <c r="F261" s="1100"/>
      <c r="G261" s="1100"/>
      <c r="H261" s="1100"/>
      <c r="I261" s="1100"/>
      <c r="J261" s="1100"/>
      <c r="K261" s="891"/>
      <c r="L261" s="922"/>
      <c r="M261" s="922"/>
    </row>
    <row r="262" spans="1:13" ht="13.5" thickBot="1">
      <c r="A262" s="1101"/>
      <c r="B262" s="1102"/>
      <c r="C262" s="1102"/>
      <c r="D262" s="1102"/>
      <c r="E262" s="1102"/>
      <c r="F262" s="1102"/>
      <c r="G262" s="1102"/>
      <c r="H262" s="1102"/>
      <c r="I262" s="1102"/>
      <c r="J262" s="1102"/>
      <c r="K262" s="923"/>
      <c r="L262" s="904"/>
      <c r="M262" s="904"/>
    </row>
    <row r="263" spans="1:13" ht="13.5" thickBot="1">
      <c r="A263" s="1103" t="s">
        <v>1576</v>
      </c>
      <c r="B263" s="1104"/>
      <c r="C263" s="1104"/>
      <c r="D263" s="1104"/>
      <c r="E263" s="1104"/>
      <c r="F263" s="1104"/>
      <c r="G263" s="1104"/>
      <c r="H263" s="1104"/>
      <c r="I263" s="1104"/>
      <c r="J263" s="1104"/>
      <c r="K263" s="924">
        <f>SUM(K261:K262)</f>
        <v>0</v>
      </c>
      <c r="L263" s="924">
        <f>SUM(L261:L262)</f>
        <v>0</v>
      </c>
      <c r="M263" s="924">
        <f>SUM(M261:M262)</f>
        <v>0</v>
      </c>
    </row>
    <row r="265" spans="1:13" ht="15" customHeight="1">
      <c r="A265" s="1109" t="s">
        <v>1979</v>
      </c>
      <c r="B265" s="1109"/>
      <c r="C265" s="1109"/>
      <c r="D265" s="1110" t="s">
        <v>1596</v>
      </c>
      <c r="E265" s="1110"/>
      <c r="F265" s="1110"/>
      <c r="G265" s="1110"/>
      <c r="H265" s="1110"/>
      <c r="I265" s="1110"/>
      <c r="J265" s="1110"/>
      <c r="K265" s="1110"/>
      <c r="L265" s="1110"/>
      <c r="M265" s="1110"/>
    </row>
    <row r="266" spans="1:13" ht="15" thickBot="1">
      <c r="A266" s="1001"/>
      <c r="B266" s="589"/>
      <c r="C266" s="589"/>
      <c r="D266" s="589"/>
      <c r="E266" s="589"/>
      <c r="F266" s="589"/>
      <c r="G266" s="589"/>
      <c r="H266" s="589"/>
      <c r="I266" s="589"/>
      <c r="J266" s="589"/>
      <c r="K266" s="589"/>
      <c r="L266" s="882"/>
      <c r="M266" s="883">
        <f>'[3]4.sz.mell.'!G266</f>
        <v>0</v>
      </c>
    </row>
    <row r="267" spans="1:13" ht="13.5" thickBot="1">
      <c r="A267" s="1111" t="s">
        <v>1579</v>
      </c>
      <c r="B267" s="1114" t="s">
        <v>1981</v>
      </c>
      <c r="C267" s="1114"/>
      <c r="D267" s="1114"/>
      <c r="E267" s="1114"/>
      <c r="F267" s="1114"/>
      <c r="G267" s="1114"/>
      <c r="H267" s="1114"/>
      <c r="I267" s="1114"/>
      <c r="J267" s="1057" t="s">
        <v>709</v>
      </c>
      <c r="K267" s="1057"/>
      <c r="L267" s="1057"/>
      <c r="M267" s="1057"/>
    </row>
    <row r="268" spans="1:13" ht="15" customHeight="1" thickBot="1">
      <c r="A268" s="1112"/>
      <c r="B268" s="1107" t="s">
        <v>1982</v>
      </c>
      <c r="C268" s="1106" t="s">
        <v>1983</v>
      </c>
      <c r="D268" s="1105" t="s">
        <v>1984</v>
      </c>
      <c r="E268" s="1105"/>
      <c r="F268" s="1105"/>
      <c r="G268" s="1105"/>
      <c r="H268" s="1105"/>
      <c r="I268" s="1105"/>
      <c r="J268" s="1115"/>
      <c r="K268" s="1115"/>
      <c r="L268" s="1115"/>
      <c r="M268" s="1115"/>
    </row>
    <row r="269" spans="1:13" ht="13.5" thickBot="1">
      <c r="A269" s="1112"/>
      <c r="B269" s="1107"/>
      <c r="C269" s="1106"/>
      <c r="D269" s="548" t="s">
        <v>1982</v>
      </c>
      <c r="E269" s="548" t="s">
        <v>1983</v>
      </c>
      <c r="F269" s="548" t="s">
        <v>1982</v>
      </c>
      <c r="G269" s="548" t="s">
        <v>1983</v>
      </c>
      <c r="H269" s="548" t="s">
        <v>1982</v>
      </c>
      <c r="I269" s="548" t="s">
        <v>1983</v>
      </c>
      <c r="J269" s="1115"/>
      <c r="K269" s="1115"/>
      <c r="L269" s="1115"/>
      <c r="M269" s="1115"/>
    </row>
    <row r="270" spans="1:13" ht="21.5" thickBot="1">
      <c r="A270" s="1113"/>
      <c r="B270" s="1106" t="s">
        <v>1985</v>
      </c>
      <c r="C270" s="1106"/>
      <c r="D270" s="1106" t="s">
        <v>2027</v>
      </c>
      <c r="E270" s="1106"/>
      <c r="F270" s="1106" t="s">
        <v>2028</v>
      </c>
      <c r="G270" s="1106"/>
      <c r="H270" s="1107" t="s">
        <v>2029</v>
      </c>
      <c r="I270" s="1107"/>
      <c r="J270" s="884" t="str">
        <f>+D270</f>
        <v>2019. előtt</v>
      </c>
      <c r="K270" s="548" t="str">
        <f>+F270</f>
        <v>2019. évi</v>
      </c>
      <c r="L270" s="884" t="s">
        <v>1571</v>
      </c>
      <c r="M270" s="548" t="str">
        <f>+CONCATENATE("Teljesítés %-a ",LEFT([3]ÖSSZEFÜGGÉSEK!A268,4),". XII. 31-ig")</f>
        <v>Teljesítés %-a . XII. 31-ig</v>
      </c>
    </row>
    <row r="271" spans="1:13" ht="13.5" thickBot="1">
      <c r="A271" s="885" t="s">
        <v>1894</v>
      </c>
      <c r="B271" s="884" t="s">
        <v>1786</v>
      </c>
      <c r="C271" s="884" t="s">
        <v>1787</v>
      </c>
      <c r="D271" s="886" t="s">
        <v>1788</v>
      </c>
      <c r="E271" s="548" t="s">
        <v>1986</v>
      </c>
      <c r="F271" s="548" t="s">
        <v>1987</v>
      </c>
      <c r="G271" s="548" t="s">
        <v>1988</v>
      </c>
      <c r="H271" s="884" t="s">
        <v>1989</v>
      </c>
      <c r="I271" s="886" t="s">
        <v>1990</v>
      </c>
      <c r="J271" s="886" t="s">
        <v>1991</v>
      </c>
      <c r="K271" s="886" t="s">
        <v>1575</v>
      </c>
      <c r="L271" s="886" t="s">
        <v>1992</v>
      </c>
      <c r="M271" s="887" t="s">
        <v>1993</v>
      </c>
    </row>
    <row r="272" spans="1:13">
      <c r="A272" s="888" t="s">
        <v>1581</v>
      </c>
      <c r="B272" s="889"/>
      <c r="C272" s="890"/>
      <c r="D272" s="890"/>
      <c r="E272" s="891"/>
      <c r="F272" s="890"/>
      <c r="G272" s="890"/>
      <c r="H272" s="890"/>
      <c r="I272" s="890"/>
      <c r="J272" s="890"/>
      <c r="K272" s="890"/>
      <c r="L272" s="892">
        <f t="shared" ref="L272:L278" si="51">+J272+K272</f>
        <v>0</v>
      </c>
      <c r="M272" s="893" t="str">
        <f>IF((C272&lt;&gt;0),ROUND((L272/C272)*100,1),"")</f>
        <v/>
      </c>
    </row>
    <row r="273" spans="1:16">
      <c r="A273" s="894" t="s">
        <v>1582</v>
      </c>
      <c r="B273" s="895"/>
      <c r="C273" s="896"/>
      <c r="D273" s="896"/>
      <c r="E273" s="896"/>
      <c r="F273" s="896"/>
      <c r="G273" s="896"/>
      <c r="H273" s="896"/>
      <c r="I273" s="896"/>
      <c r="J273" s="896"/>
      <c r="K273" s="896"/>
      <c r="L273" s="897">
        <f t="shared" si="51"/>
        <v>0</v>
      </c>
      <c r="M273" s="898" t="str">
        <f t="shared" ref="M273:M278" si="52">IF((C273&lt;&gt;0),ROUND((L273/C273)*100,1),"")</f>
        <v/>
      </c>
    </row>
    <row r="274" spans="1:16">
      <c r="A274" s="899" t="s">
        <v>1583</v>
      </c>
      <c r="B274" s="900">
        <v>475000000</v>
      </c>
      <c r="C274" s="901">
        <v>475000000</v>
      </c>
      <c r="D274" s="901">
        <v>475000000</v>
      </c>
      <c r="E274" s="901">
        <v>475000000</v>
      </c>
      <c r="F274" s="901"/>
      <c r="G274" s="901"/>
      <c r="H274" s="901"/>
      <c r="I274" s="901"/>
      <c r="J274" s="901">
        <v>475000000</v>
      </c>
      <c r="K274" s="901"/>
      <c r="L274" s="897">
        <f t="shared" si="51"/>
        <v>475000000</v>
      </c>
      <c r="M274" s="898">
        <f t="shared" si="52"/>
        <v>100</v>
      </c>
    </row>
    <row r="275" spans="1:16">
      <c r="A275" s="899" t="s">
        <v>1584</v>
      </c>
      <c r="B275" s="900"/>
      <c r="C275" s="901"/>
      <c r="D275" s="901"/>
      <c r="E275" s="901"/>
      <c r="F275" s="901"/>
      <c r="G275" s="901"/>
      <c r="H275" s="901"/>
      <c r="I275" s="901"/>
      <c r="J275" s="901"/>
      <c r="K275" s="901"/>
      <c r="L275" s="897">
        <f t="shared" si="51"/>
        <v>0</v>
      </c>
      <c r="M275" s="898" t="str">
        <f t="shared" si="52"/>
        <v/>
      </c>
    </row>
    <row r="276" spans="1:16">
      <c r="A276" s="899" t="s">
        <v>1585</v>
      </c>
      <c r="B276" s="900"/>
      <c r="C276" s="901"/>
      <c r="D276" s="901"/>
      <c r="E276" s="901"/>
      <c r="F276" s="901"/>
      <c r="G276" s="901"/>
      <c r="H276" s="901"/>
      <c r="I276" s="901"/>
      <c r="J276" s="901"/>
      <c r="K276" s="901"/>
      <c r="L276" s="897">
        <f t="shared" si="51"/>
        <v>0</v>
      </c>
      <c r="M276" s="898" t="str">
        <f t="shared" si="52"/>
        <v/>
      </c>
    </row>
    <row r="277" spans="1:16">
      <c r="A277" s="899" t="s">
        <v>1586</v>
      </c>
      <c r="B277" s="900"/>
      <c r="C277" s="901"/>
      <c r="D277" s="901"/>
      <c r="E277" s="901"/>
      <c r="F277" s="901"/>
      <c r="G277" s="901"/>
      <c r="H277" s="901"/>
      <c r="I277" s="901"/>
      <c r="J277" s="901"/>
      <c r="K277" s="901"/>
      <c r="L277" s="897">
        <f t="shared" si="51"/>
        <v>0</v>
      </c>
      <c r="M277" s="898" t="str">
        <f t="shared" si="52"/>
        <v/>
      </c>
    </row>
    <row r="278" spans="1:16" ht="15" customHeight="1" thickBot="1">
      <c r="A278" s="902"/>
      <c r="B278" s="903"/>
      <c r="C278" s="904"/>
      <c r="D278" s="904"/>
      <c r="E278" s="904"/>
      <c r="F278" s="904"/>
      <c r="G278" s="904"/>
      <c r="H278" s="904"/>
      <c r="I278" s="904"/>
      <c r="J278" s="904"/>
      <c r="K278" s="904"/>
      <c r="L278" s="897">
        <f t="shared" si="51"/>
        <v>0</v>
      </c>
      <c r="M278" s="905" t="str">
        <f t="shared" si="52"/>
        <v/>
      </c>
    </row>
    <row r="279" spans="1:16" ht="13.5" thickBot="1">
      <c r="A279" s="906" t="s">
        <v>1587</v>
      </c>
      <c r="B279" s="907">
        <f>B272+SUM(B274:B278)</f>
        <v>475000000</v>
      </c>
      <c r="C279" s="907">
        <f t="shared" ref="C279:L279" si="53">C272+SUM(C274:C278)</f>
        <v>475000000</v>
      </c>
      <c r="D279" s="907">
        <f t="shared" si="53"/>
        <v>475000000</v>
      </c>
      <c r="E279" s="907">
        <f t="shared" si="53"/>
        <v>475000000</v>
      </c>
      <c r="F279" s="907">
        <f t="shared" si="53"/>
        <v>0</v>
      </c>
      <c r="G279" s="907">
        <f t="shared" si="53"/>
        <v>0</v>
      </c>
      <c r="H279" s="907">
        <f t="shared" si="53"/>
        <v>0</v>
      </c>
      <c r="I279" s="907">
        <f t="shared" si="53"/>
        <v>0</v>
      </c>
      <c r="J279" s="907">
        <f t="shared" si="53"/>
        <v>475000000</v>
      </c>
      <c r="K279" s="907">
        <f t="shared" si="53"/>
        <v>0</v>
      </c>
      <c r="L279" s="907">
        <f t="shared" si="53"/>
        <v>475000000</v>
      </c>
      <c r="M279" s="908">
        <f>IF((C279&lt;&gt;0),ROUND((L279/C279)*100,1),"")</f>
        <v>100</v>
      </c>
    </row>
    <row r="280" spans="1:16">
      <c r="A280" s="909"/>
      <c r="B280" s="910"/>
      <c r="C280" s="911"/>
      <c r="D280" s="911"/>
      <c r="E280" s="911"/>
      <c r="F280" s="911"/>
      <c r="G280" s="911"/>
      <c r="H280" s="911"/>
      <c r="I280" s="911"/>
      <c r="J280" s="911"/>
      <c r="K280" s="911"/>
      <c r="L280" s="911"/>
      <c r="M280" s="911"/>
    </row>
    <row r="281" spans="1:16" ht="13.5" thickBot="1">
      <c r="A281" s="912" t="s">
        <v>1588</v>
      </c>
      <c r="B281" s="913"/>
      <c r="C281" s="914"/>
      <c r="D281" s="914"/>
      <c r="E281" s="914"/>
      <c r="F281" s="914"/>
      <c r="G281" s="914"/>
      <c r="H281" s="914"/>
      <c r="I281" s="914"/>
      <c r="J281" s="914"/>
      <c r="K281" s="914"/>
      <c r="L281" s="914"/>
      <c r="M281" s="914"/>
    </row>
    <row r="282" spans="1:16">
      <c r="A282" s="916" t="s">
        <v>1589</v>
      </c>
      <c r="B282" s="889"/>
      <c r="C282" s="890"/>
      <c r="D282" s="890"/>
      <c r="E282" s="891"/>
      <c r="F282" s="890"/>
      <c r="G282" s="890"/>
      <c r="H282" s="890"/>
      <c r="I282" s="890"/>
      <c r="J282" s="890"/>
      <c r="K282" s="890"/>
      <c r="L282" s="917">
        <f t="shared" ref="L282:L287" si="54">+J282+K282</f>
        <v>0</v>
      </c>
      <c r="M282" s="893" t="str">
        <f t="shared" ref="M282:M288" si="55">IF((C282&lt;&gt;0),ROUND((L282/C282)*100,1),"")</f>
        <v/>
      </c>
    </row>
    <row r="283" spans="1:16">
      <c r="A283" s="541" t="s">
        <v>1590</v>
      </c>
      <c r="B283" s="895">
        <v>351740545</v>
      </c>
      <c r="C283" s="901">
        <v>351740545</v>
      </c>
      <c r="D283" s="901">
        <v>348520772</v>
      </c>
      <c r="E283" s="901">
        <v>339039906</v>
      </c>
      <c r="F283" s="901"/>
      <c r="G283" s="901">
        <v>3092950</v>
      </c>
      <c r="H283" s="901"/>
      <c r="I283" s="901"/>
      <c r="J283" s="901">
        <v>339039906</v>
      </c>
      <c r="K283" s="901">
        <v>3092950</v>
      </c>
      <c r="L283" s="897">
        <f t="shared" si="54"/>
        <v>342132856</v>
      </c>
      <c r="M283" s="898">
        <f t="shared" si="55"/>
        <v>97.3</v>
      </c>
    </row>
    <row r="284" spans="1:16">
      <c r="A284" s="541" t="s">
        <v>1591</v>
      </c>
      <c r="B284" s="900">
        <v>123259455</v>
      </c>
      <c r="C284" s="901">
        <v>123259455</v>
      </c>
      <c r="D284" s="901">
        <v>129334690</v>
      </c>
      <c r="E284" s="901">
        <v>138815556</v>
      </c>
      <c r="F284" s="901">
        <v>7724693</v>
      </c>
      <c r="G284" s="901">
        <v>4631743</v>
      </c>
      <c r="H284" s="901"/>
      <c r="I284" s="901"/>
      <c r="J284" s="901">
        <v>122212141</v>
      </c>
      <c r="K284" s="901"/>
      <c r="L284" s="897">
        <f t="shared" si="54"/>
        <v>122212141</v>
      </c>
      <c r="M284" s="898">
        <f t="shared" si="55"/>
        <v>99.2</v>
      </c>
    </row>
    <row r="285" spans="1:16">
      <c r="A285" s="541" t="s">
        <v>1592</v>
      </c>
      <c r="B285" s="900"/>
      <c r="C285" s="901"/>
      <c r="D285" s="901"/>
      <c r="E285" s="901"/>
      <c r="F285" s="901"/>
      <c r="G285" s="901"/>
      <c r="H285" s="901"/>
      <c r="I285" s="901"/>
      <c r="J285" s="901"/>
      <c r="K285" s="901"/>
      <c r="L285" s="897">
        <f t="shared" si="54"/>
        <v>0</v>
      </c>
      <c r="M285" s="898" t="str">
        <f t="shared" si="55"/>
        <v/>
      </c>
    </row>
    <row r="286" spans="1:16">
      <c r="A286" s="918" t="s">
        <v>247</v>
      </c>
      <c r="B286" s="900"/>
      <c r="C286" s="901"/>
      <c r="D286" s="901"/>
      <c r="E286" s="901"/>
      <c r="F286" s="901"/>
      <c r="G286" s="901"/>
      <c r="H286" s="901"/>
      <c r="I286" s="901"/>
      <c r="J286" s="901"/>
      <c r="K286" s="901"/>
      <c r="L286" s="897">
        <f t="shared" si="54"/>
        <v>0</v>
      </c>
      <c r="M286" s="898" t="str">
        <f t="shared" si="55"/>
        <v/>
      </c>
    </row>
    <row r="287" spans="1:16" ht="13.5" thickBot="1">
      <c r="A287" s="919"/>
      <c r="B287" s="903"/>
      <c r="C287" s="904"/>
      <c r="D287" s="904"/>
      <c r="E287" s="904"/>
      <c r="F287" s="904"/>
      <c r="G287" s="904"/>
      <c r="H287" s="904"/>
      <c r="I287" s="904"/>
      <c r="J287" s="904"/>
      <c r="K287" s="904"/>
      <c r="L287" s="897">
        <f t="shared" si="54"/>
        <v>0</v>
      </c>
      <c r="M287" s="905" t="str">
        <f t="shared" si="55"/>
        <v/>
      </c>
    </row>
    <row r="288" spans="1:16" ht="13.5" thickBot="1">
      <c r="A288" s="920" t="s">
        <v>1648</v>
      </c>
      <c r="B288" s="907">
        <f t="shared" ref="B288:L288" si="56">SUM(B282:B287)</f>
        <v>475000000</v>
      </c>
      <c r="C288" s="907">
        <f t="shared" si="56"/>
        <v>475000000</v>
      </c>
      <c r="D288" s="907">
        <f t="shared" si="56"/>
        <v>477855462</v>
      </c>
      <c r="E288" s="907">
        <f t="shared" si="56"/>
        <v>477855462</v>
      </c>
      <c r="F288" s="907">
        <f t="shared" si="56"/>
        <v>7724693</v>
      </c>
      <c r="G288" s="907">
        <f t="shared" si="56"/>
        <v>7724693</v>
      </c>
      <c r="H288" s="907">
        <f t="shared" si="56"/>
        <v>0</v>
      </c>
      <c r="I288" s="907">
        <f t="shared" si="56"/>
        <v>0</v>
      </c>
      <c r="J288" s="907">
        <f t="shared" si="56"/>
        <v>461252047</v>
      </c>
      <c r="K288" s="907">
        <f t="shared" si="56"/>
        <v>3092950</v>
      </c>
      <c r="L288" s="907">
        <f t="shared" si="56"/>
        <v>464344997</v>
      </c>
      <c r="M288" s="908">
        <f t="shared" si="55"/>
        <v>97.8</v>
      </c>
      <c r="O288" s="915">
        <f>SUM(D288,F288,H288)</f>
        <v>485580155</v>
      </c>
      <c r="P288" s="915">
        <f>SUM(E288,G288,I288)</f>
        <v>485580155</v>
      </c>
    </row>
    <row r="289" spans="1:13">
      <c r="A289" s="1108" t="s">
        <v>1994</v>
      </c>
      <c r="B289" s="1108"/>
      <c r="C289" s="1108"/>
      <c r="D289" s="1108"/>
      <c r="E289" s="1108"/>
      <c r="F289" s="1108"/>
      <c r="G289" s="1108"/>
      <c r="H289" s="1108"/>
      <c r="I289" s="1108"/>
      <c r="J289" s="1108"/>
      <c r="K289" s="1108"/>
      <c r="L289" s="1108"/>
      <c r="M289" s="1108"/>
    </row>
    <row r="290" spans="1:13" ht="5.25" customHeight="1">
      <c r="A290" s="921"/>
      <c r="B290" s="921"/>
      <c r="C290" s="921"/>
      <c r="D290" s="921"/>
      <c r="E290" s="921"/>
      <c r="F290" s="921"/>
      <c r="G290" s="921"/>
      <c r="H290" s="921"/>
      <c r="I290" s="921"/>
      <c r="J290" s="921"/>
      <c r="K290" s="921"/>
      <c r="L290" s="921"/>
      <c r="M290" s="921"/>
    </row>
    <row r="291" spans="1:13" ht="15">
      <c r="A291" s="1095" t="s">
        <v>2030</v>
      </c>
      <c r="B291" s="1095"/>
      <c r="C291" s="1095"/>
      <c r="D291" s="1095"/>
      <c r="E291" s="1095"/>
      <c r="F291" s="1095"/>
      <c r="G291" s="1095"/>
      <c r="H291" s="1095"/>
      <c r="I291" s="1095"/>
      <c r="J291" s="1095"/>
      <c r="K291" s="1095"/>
      <c r="L291" s="1095"/>
      <c r="M291" s="1095"/>
    </row>
    <row r="292" spans="1:13" ht="12" customHeight="1" thickBot="1">
      <c r="A292" s="426"/>
      <c r="B292" s="426"/>
      <c r="C292" s="426"/>
      <c r="D292" s="426"/>
      <c r="E292" s="426"/>
      <c r="F292" s="426"/>
      <c r="G292" s="426"/>
      <c r="H292" s="426"/>
      <c r="I292" s="426"/>
      <c r="J292" s="426"/>
      <c r="K292" s="426"/>
      <c r="L292" s="1096">
        <f>M266</f>
        <v>0</v>
      </c>
      <c r="M292" s="1096"/>
    </row>
    <row r="293" spans="1:13" ht="21.5" thickBot="1">
      <c r="A293" s="1097" t="s">
        <v>1995</v>
      </c>
      <c r="B293" s="1098"/>
      <c r="C293" s="1098"/>
      <c r="D293" s="1098"/>
      <c r="E293" s="1098"/>
      <c r="F293" s="1098"/>
      <c r="G293" s="1098"/>
      <c r="H293" s="1098"/>
      <c r="I293" s="1098"/>
      <c r="J293" s="1098"/>
      <c r="K293" s="437" t="s">
        <v>1996</v>
      </c>
      <c r="L293" s="437" t="s">
        <v>1997</v>
      </c>
      <c r="M293" s="437" t="s">
        <v>709</v>
      </c>
    </row>
    <row r="294" spans="1:13">
      <c r="A294" s="1099"/>
      <c r="B294" s="1100"/>
      <c r="C294" s="1100"/>
      <c r="D294" s="1100"/>
      <c r="E294" s="1100"/>
      <c r="F294" s="1100"/>
      <c r="G294" s="1100"/>
      <c r="H294" s="1100"/>
      <c r="I294" s="1100"/>
      <c r="J294" s="1100"/>
      <c r="K294" s="891"/>
      <c r="L294" s="922"/>
      <c r="M294" s="922"/>
    </row>
    <row r="295" spans="1:13" ht="13.5" thickBot="1">
      <c r="A295" s="1101"/>
      <c r="B295" s="1102"/>
      <c r="C295" s="1102"/>
      <c r="D295" s="1102"/>
      <c r="E295" s="1102"/>
      <c r="F295" s="1102"/>
      <c r="G295" s="1102"/>
      <c r="H295" s="1102"/>
      <c r="I295" s="1102"/>
      <c r="J295" s="1102"/>
      <c r="K295" s="923"/>
      <c r="L295" s="904"/>
      <c r="M295" s="904"/>
    </row>
    <row r="296" spans="1:13" ht="13.5" thickBot="1">
      <c r="A296" s="1103" t="s">
        <v>1576</v>
      </c>
      <c r="B296" s="1104"/>
      <c r="C296" s="1104"/>
      <c r="D296" s="1104"/>
      <c r="E296" s="1104"/>
      <c r="F296" s="1104"/>
      <c r="G296" s="1104"/>
      <c r="H296" s="1104"/>
      <c r="I296" s="1104"/>
      <c r="J296" s="1104"/>
      <c r="K296" s="924">
        <f>SUM(K294:K295)</f>
        <v>0</v>
      </c>
      <c r="L296" s="924">
        <f>SUM(L294:L295)</f>
        <v>0</v>
      </c>
      <c r="M296" s="924">
        <f>SUM(M294:M295)</f>
        <v>0</v>
      </c>
    </row>
    <row r="298" spans="1:13" ht="15" customHeight="1">
      <c r="A298" s="1109" t="s">
        <v>1979</v>
      </c>
      <c r="B298" s="1109"/>
      <c r="C298" s="1109"/>
      <c r="D298" s="1110" t="s">
        <v>2034</v>
      </c>
      <c r="E298" s="1110"/>
      <c r="F298" s="1110"/>
      <c r="G298" s="1110"/>
      <c r="H298" s="1110"/>
      <c r="I298" s="1110"/>
      <c r="J298" s="1110"/>
      <c r="K298" s="1110"/>
      <c r="L298" s="1110"/>
      <c r="M298" s="1110"/>
    </row>
    <row r="299" spans="1:13" ht="14.5" thickBot="1">
      <c r="A299" s="589"/>
      <c r="B299" s="589"/>
      <c r="C299" s="589"/>
      <c r="D299" s="589"/>
      <c r="E299" s="589"/>
      <c r="F299" s="589"/>
      <c r="G299" s="589"/>
      <c r="H299" s="589"/>
      <c r="I299" s="589"/>
      <c r="J299" s="589"/>
      <c r="K299" s="589"/>
      <c r="L299" s="882"/>
      <c r="M299" s="883">
        <f>'[3]4.sz.mell.'!G299</f>
        <v>0</v>
      </c>
    </row>
    <row r="300" spans="1:13" ht="13.5" thickBot="1">
      <c r="A300" s="1111" t="s">
        <v>1579</v>
      </c>
      <c r="B300" s="1114" t="s">
        <v>1981</v>
      </c>
      <c r="C300" s="1114"/>
      <c r="D300" s="1114"/>
      <c r="E300" s="1114"/>
      <c r="F300" s="1114"/>
      <c r="G300" s="1114"/>
      <c r="H300" s="1114"/>
      <c r="I300" s="1114"/>
      <c r="J300" s="1057" t="s">
        <v>709</v>
      </c>
      <c r="K300" s="1057"/>
      <c r="L300" s="1057"/>
      <c r="M300" s="1057"/>
    </row>
    <row r="301" spans="1:13" ht="15" customHeight="1" thickBot="1">
      <c r="A301" s="1112"/>
      <c r="B301" s="1107" t="s">
        <v>1982</v>
      </c>
      <c r="C301" s="1106" t="s">
        <v>1983</v>
      </c>
      <c r="D301" s="1105" t="s">
        <v>1984</v>
      </c>
      <c r="E301" s="1105"/>
      <c r="F301" s="1105"/>
      <c r="G301" s="1105"/>
      <c r="H301" s="1105"/>
      <c r="I301" s="1105"/>
      <c r="J301" s="1115"/>
      <c r="K301" s="1115"/>
      <c r="L301" s="1115"/>
      <c r="M301" s="1115"/>
    </row>
    <row r="302" spans="1:13" ht="13.5" thickBot="1">
      <c r="A302" s="1112"/>
      <c r="B302" s="1107"/>
      <c r="C302" s="1106"/>
      <c r="D302" s="548" t="s">
        <v>1982</v>
      </c>
      <c r="E302" s="548" t="s">
        <v>1983</v>
      </c>
      <c r="F302" s="548" t="s">
        <v>1982</v>
      </c>
      <c r="G302" s="548" t="s">
        <v>1983</v>
      </c>
      <c r="H302" s="548" t="s">
        <v>1982</v>
      </c>
      <c r="I302" s="548" t="s">
        <v>1983</v>
      </c>
      <c r="J302" s="1115"/>
      <c r="K302" s="1115"/>
      <c r="L302" s="1115"/>
      <c r="M302" s="1115"/>
    </row>
    <row r="303" spans="1:13" ht="21.5" thickBot="1">
      <c r="A303" s="1113"/>
      <c r="B303" s="1106" t="s">
        <v>1985</v>
      </c>
      <c r="C303" s="1106"/>
      <c r="D303" s="1106" t="s">
        <v>2027</v>
      </c>
      <c r="E303" s="1106"/>
      <c r="F303" s="1106" t="s">
        <v>2028</v>
      </c>
      <c r="G303" s="1106"/>
      <c r="H303" s="1107" t="s">
        <v>2029</v>
      </c>
      <c r="I303" s="1107"/>
      <c r="J303" s="884" t="str">
        <f>+D303</f>
        <v>2019. előtt</v>
      </c>
      <c r="K303" s="548" t="str">
        <f>+F303</f>
        <v>2019. évi</v>
      </c>
      <c r="L303" s="884" t="s">
        <v>1571</v>
      </c>
      <c r="M303" s="548" t="str">
        <f>+CONCATENATE("Teljesítés %-a ",LEFT([3]ÖSSZEFÜGGÉSEK!A301,4),". XII. 31-ig")</f>
        <v>Teljesítés %-a . XII. 31-ig</v>
      </c>
    </row>
    <row r="304" spans="1:13" ht="13.5" thickBot="1">
      <c r="A304" s="885" t="s">
        <v>1894</v>
      </c>
      <c r="B304" s="884" t="s">
        <v>1786</v>
      </c>
      <c r="C304" s="884" t="s">
        <v>1787</v>
      </c>
      <c r="D304" s="886" t="s">
        <v>1788</v>
      </c>
      <c r="E304" s="548" t="s">
        <v>1986</v>
      </c>
      <c r="F304" s="548" t="s">
        <v>1987</v>
      </c>
      <c r="G304" s="548" t="s">
        <v>1988</v>
      </c>
      <c r="H304" s="884" t="s">
        <v>1989</v>
      </c>
      <c r="I304" s="886" t="s">
        <v>1990</v>
      </c>
      <c r="J304" s="886" t="s">
        <v>1991</v>
      </c>
      <c r="K304" s="886" t="s">
        <v>1575</v>
      </c>
      <c r="L304" s="886" t="s">
        <v>1992</v>
      </c>
      <c r="M304" s="887" t="s">
        <v>1993</v>
      </c>
    </row>
    <row r="305" spans="1:15">
      <c r="A305" s="888" t="s">
        <v>1581</v>
      </c>
      <c r="B305" s="889"/>
      <c r="C305" s="890"/>
      <c r="D305" s="890"/>
      <c r="E305" s="891"/>
      <c r="F305" s="890"/>
      <c r="G305" s="890"/>
      <c r="H305" s="890"/>
      <c r="I305" s="890"/>
      <c r="J305" s="890"/>
      <c r="K305" s="890"/>
      <c r="L305" s="892">
        <f t="shared" ref="L305:L311" si="57">+J305+K305</f>
        <v>0</v>
      </c>
      <c r="M305" s="893" t="str">
        <f>IF((C305&lt;&gt;0),ROUND((L305/C305)*100,1),"")</f>
        <v/>
      </c>
    </row>
    <row r="306" spans="1:15">
      <c r="A306" s="894" t="s">
        <v>1582</v>
      </c>
      <c r="B306" s="895"/>
      <c r="C306" s="896"/>
      <c r="D306" s="896"/>
      <c r="E306" s="896"/>
      <c r="F306" s="896"/>
      <c r="G306" s="896"/>
      <c r="H306" s="896"/>
      <c r="I306" s="896"/>
      <c r="J306" s="896"/>
      <c r="K306" s="896"/>
      <c r="L306" s="897">
        <f t="shared" si="57"/>
        <v>0</v>
      </c>
      <c r="M306" s="898" t="str">
        <f t="shared" ref="M306:M311" si="58">IF((C306&lt;&gt;0),ROUND((L306/C306)*100,1),"")</f>
        <v/>
      </c>
    </row>
    <row r="307" spans="1:15">
      <c r="A307" s="899" t="s">
        <v>1583</v>
      </c>
      <c r="B307" s="900">
        <v>37500000</v>
      </c>
      <c r="C307" s="901">
        <v>37500000</v>
      </c>
      <c r="D307" s="901">
        <v>11982173</v>
      </c>
      <c r="E307" s="901">
        <v>11982173</v>
      </c>
      <c r="F307" s="901">
        <v>13132000</v>
      </c>
      <c r="G307" s="901">
        <v>13132000</v>
      </c>
      <c r="H307" s="901">
        <v>18232930</v>
      </c>
      <c r="I307" s="901">
        <v>18232930</v>
      </c>
      <c r="J307" s="901">
        <v>11982173</v>
      </c>
      <c r="K307" s="901">
        <v>12269646</v>
      </c>
      <c r="L307" s="897">
        <f t="shared" si="57"/>
        <v>24251819</v>
      </c>
      <c r="M307" s="898">
        <f t="shared" si="58"/>
        <v>64.7</v>
      </c>
      <c r="O307" s="915">
        <f t="shared" ref="O307:O320" si="59">SUM(D307,F307,H307)</f>
        <v>43347103</v>
      </c>
    </row>
    <row r="308" spans="1:15">
      <c r="A308" s="899" t="s">
        <v>1584</v>
      </c>
      <c r="B308" s="900"/>
      <c r="C308" s="901"/>
      <c r="D308" s="901"/>
      <c r="E308" s="901"/>
      <c r="F308" s="901"/>
      <c r="G308" s="901"/>
      <c r="H308" s="901"/>
      <c r="I308" s="901"/>
      <c r="J308" s="901"/>
      <c r="K308" s="901"/>
      <c r="L308" s="897">
        <f t="shared" si="57"/>
        <v>0</v>
      </c>
      <c r="M308" s="898" t="str">
        <f t="shared" si="58"/>
        <v/>
      </c>
      <c r="O308" s="915">
        <f t="shared" si="59"/>
        <v>0</v>
      </c>
    </row>
    <row r="309" spans="1:15">
      <c r="A309" s="899" t="s">
        <v>1585</v>
      </c>
      <c r="B309" s="900"/>
      <c r="C309" s="901"/>
      <c r="D309" s="901"/>
      <c r="E309" s="901"/>
      <c r="F309" s="901"/>
      <c r="G309" s="901"/>
      <c r="H309" s="901"/>
      <c r="I309" s="901"/>
      <c r="J309" s="901"/>
      <c r="K309" s="901"/>
      <c r="L309" s="897">
        <f t="shared" si="57"/>
        <v>0</v>
      </c>
      <c r="M309" s="898" t="str">
        <f t="shared" si="58"/>
        <v/>
      </c>
      <c r="O309" s="915">
        <f t="shared" si="59"/>
        <v>0</v>
      </c>
    </row>
    <row r="310" spans="1:15">
      <c r="A310" s="899" t="s">
        <v>1586</v>
      </c>
      <c r="B310" s="900"/>
      <c r="C310" s="901"/>
      <c r="D310" s="901"/>
      <c r="E310" s="901"/>
      <c r="F310" s="901">
        <v>791917</v>
      </c>
      <c r="G310" s="901">
        <v>791917</v>
      </c>
      <c r="H310" s="901"/>
      <c r="I310" s="901"/>
      <c r="J310" s="901"/>
      <c r="K310" s="901"/>
      <c r="L310" s="897">
        <f t="shared" si="57"/>
        <v>0</v>
      </c>
      <c r="M310" s="898" t="str">
        <f t="shared" si="58"/>
        <v/>
      </c>
      <c r="O310" s="915">
        <f t="shared" si="59"/>
        <v>791917</v>
      </c>
    </row>
    <row r="311" spans="1:15" ht="15" customHeight="1" thickBot="1">
      <c r="A311" s="902"/>
      <c r="B311" s="903"/>
      <c r="C311" s="904"/>
      <c r="D311" s="904"/>
      <c r="E311" s="904"/>
      <c r="F311" s="904"/>
      <c r="G311" s="904"/>
      <c r="H311" s="904"/>
      <c r="I311" s="904"/>
      <c r="J311" s="904"/>
      <c r="K311" s="904"/>
      <c r="L311" s="897">
        <f t="shared" si="57"/>
        <v>0</v>
      </c>
      <c r="M311" s="905" t="str">
        <f t="shared" si="58"/>
        <v/>
      </c>
      <c r="O311" s="915">
        <f t="shared" si="59"/>
        <v>0</v>
      </c>
    </row>
    <row r="312" spans="1:15" ht="13.5" thickBot="1">
      <c r="A312" s="906" t="s">
        <v>1587</v>
      </c>
      <c r="B312" s="907">
        <f>B305+SUM(B307:B311)</f>
        <v>37500000</v>
      </c>
      <c r="C312" s="907">
        <f t="shared" ref="C312:L312" si="60">C305+SUM(C307:C311)</f>
        <v>37500000</v>
      </c>
      <c r="D312" s="907">
        <f t="shared" si="60"/>
        <v>11982173</v>
      </c>
      <c r="E312" s="907">
        <f t="shared" si="60"/>
        <v>11982173</v>
      </c>
      <c r="F312" s="907">
        <f t="shared" si="60"/>
        <v>13923917</v>
      </c>
      <c r="G312" s="907">
        <f t="shared" si="60"/>
        <v>13923917</v>
      </c>
      <c r="H312" s="907">
        <f t="shared" si="60"/>
        <v>18232930</v>
      </c>
      <c r="I312" s="907">
        <f t="shared" si="60"/>
        <v>18232930</v>
      </c>
      <c r="J312" s="907">
        <f t="shared" si="60"/>
        <v>11982173</v>
      </c>
      <c r="K312" s="907">
        <f t="shared" si="60"/>
        <v>12269646</v>
      </c>
      <c r="L312" s="907">
        <f t="shared" si="60"/>
        <v>24251819</v>
      </c>
      <c r="M312" s="908">
        <f>IF((C312&lt;&gt;0),ROUND((L312/C312)*100,1),"")</f>
        <v>64.7</v>
      </c>
      <c r="O312" s="915">
        <f t="shared" si="59"/>
        <v>44139020</v>
      </c>
    </row>
    <row r="313" spans="1:15">
      <c r="A313" s="909"/>
      <c r="B313" s="910"/>
      <c r="C313" s="911"/>
      <c r="D313" s="911"/>
      <c r="E313" s="911"/>
      <c r="F313" s="911"/>
      <c r="G313" s="911"/>
      <c r="H313" s="911"/>
      <c r="I313" s="911"/>
      <c r="J313" s="911"/>
      <c r="K313" s="911"/>
      <c r="L313" s="911"/>
      <c r="M313" s="911"/>
      <c r="O313" s="915">
        <f t="shared" si="59"/>
        <v>0</v>
      </c>
    </row>
    <row r="314" spans="1:15" ht="13.5" thickBot="1">
      <c r="A314" s="912" t="s">
        <v>1588</v>
      </c>
      <c r="B314" s="913"/>
      <c r="C314" s="914"/>
      <c r="D314" s="914"/>
      <c r="E314" s="914"/>
      <c r="F314" s="914"/>
      <c r="G314" s="914"/>
      <c r="H314" s="914"/>
      <c r="I314" s="914"/>
      <c r="J314" s="914"/>
      <c r="K314" s="914"/>
      <c r="L314" s="914"/>
      <c r="M314" s="914"/>
      <c r="O314" s="915">
        <f t="shared" si="59"/>
        <v>0</v>
      </c>
    </row>
    <row r="315" spans="1:15">
      <c r="A315" s="916" t="s">
        <v>1589</v>
      </c>
      <c r="B315" s="889">
        <v>28496000</v>
      </c>
      <c r="C315" s="890">
        <v>28496000</v>
      </c>
      <c r="D315" s="890">
        <v>6182160</v>
      </c>
      <c r="E315" s="891">
        <v>6182160</v>
      </c>
      <c r="F315" s="890">
        <v>13132000</v>
      </c>
      <c r="G315" s="890">
        <v>13132000</v>
      </c>
      <c r="H315" s="890">
        <v>18120000</v>
      </c>
      <c r="I315" s="890">
        <v>18120000</v>
      </c>
      <c r="J315" s="890">
        <v>6182160</v>
      </c>
      <c r="K315" s="890">
        <v>12174984</v>
      </c>
      <c r="L315" s="917">
        <f t="shared" ref="L315:L320" si="61">+J315+K315</f>
        <v>18357144</v>
      </c>
      <c r="M315" s="893">
        <f t="shared" ref="M315:M321" si="62">IF((C315&lt;&gt;0),ROUND((L315/C315)*100,1),"")</f>
        <v>64.400000000000006</v>
      </c>
      <c r="O315" s="915">
        <f t="shared" si="59"/>
        <v>37434160</v>
      </c>
    </row>
    <row r="316" spans="1:15">
      <c r="A316" s="541" t="s">
        <v>1590</v>
      </c>
      <c r="B316" s="895"/>
      <c r="C316" s="895"/>
      <c r="D316" s="901"/>
      <c r="E316" s="901"/>
      <c r="F316" s="901"/>
      <c r="G316" s="901"/>
      <c r="H316" s="901"/>
      <c r="I316" s="901"/>
      <c r="J316" s="901"/>
      <c r="K316" s="901"/>
      <c r="L316" s="897">
        <f t="shared" si="61"/>
        <v>0</v>
      </c>
      <c r="M316" s="898" t="str">
        <f t="shared" si="62"/>
        <v/>
      </c>
      <c r="O316" s="915">
        <f t="shared" si="59"/>
        <v>0</v>
      </c>
    </row>
    <row r="317" spans="1:15">
      <c r="A317" s="541" t="s">
        <v>1591</v>
      </c>
      <c r="B317" s="900">
        <v>9004000</v>
      </c>
      <c r="C317" s="901">
        <v>9004000</v>
      </c>
      <c r="D317" s="901">
        <v>5800013</v>
      </c>
      <c r="E317" s="901">
        <v>5800013</v>
      </c>
      <c r="F317" s="901">
        <v>791917</v>
      </c>
      <c r="G317" s="901">
        <v>791917</v>
      </c>
      <c r="H317" s="901">
        <v>499000</v>
      </c>
      <c r="I317" s="901">
        <v>499000</v>
      </c>
      <c r="J317" s="901"/>
      <c r="K317" s="901">
        <v>524065</v>
      </c>
      <c r="L317" s="897">
        <f t="shared" si="61"/>
        <v>524065</v>
      </c>
      <c r="M317" s="898">
        <f t="shared" si="62"/>
        <v>5.8</v>
      </c>
      <c r="O317" s="915">
        <f t="shared" si="59"/>
        <v>7090930</v>
      </c>
    </row>
    <row r="318" spans="1:15">
      <c r="A318" s="541" t="s">
        <v>1592</v>
      </c>
      <c r="B318" s="900"/>
      <c r="C318" s="901"/>
      <c r="D318" s="901"/>
      <c r="E318" s="901"/>
      <c r="F318" s="901"/>
      <c r="G318" s="901"/>
      <c r="H318" s="901"/>
      <c r="I318" s="901"/>
      <c r="J318" s="901"/>
      <c r="K318" s="901"/>
      <c r="L318" s="897">
        <f t="shared" si="61"/>
        <v>0</v>
      </c>
      <c r="M318" s="898" t="str">
        <f t="shared" si="62"/>
        <v/>
      </c>
      <c r="O318" s="915">
        <f t="shared" si="59"/>
        <v>0</v>
      </c>
    </row>
    <row r="319" spans="1:15">
      <c r="A319" s="918" t="s">
        <v>247</v>
      </c>
      <c r="B319" s="900"/>
      <c r="C319" s="901"/>
      <c r="D319" s="901"/>
      <c r="E319" s="901"/>
      <c r="F319" s="901"/>
      <c r="G319" s="901"/>
      <c r="H319" s="901"/>
      <c r="I319" s="901"/>
      <c r="J319" s="901"/>
      <c r="K319" s="901"/>
      <c r="L319" s="897">
        <f t="shared" si="61"/>
        <v>0</v>
      </c>
      <c r="M319" s="898" t="str">
        <f t="shared" si="62"/>
        <v/>
      </c>
      <c r="O319" s="915">
        <f t="shared" si="59"/>
        <v>0</v>
      </c>
    </row>
    <row r="320" spans="1:15" ht="13.5" thickBot="1">
      <c r="A320" s="919"/>
      <c r="B320" s="903"/>
      <c r="C320" s="904"/>
      <c r="D320" s="904"/>
      <c r="E320" s="904"/>
      <c r="F320" s="904"/>
      <c r="G320" s="904"/>
      <c r="H320" s="904"/>
      <c r="I320" s="904"/>
      <c r="J320" s="904"/>
      <c r="K320" s="904"/>
      <c r="L320" s="897">
        <f t="shared" si="61"/>
        <v>0</v>
      </c>
      <c r="M320" s="905" t="str">
        <f t="shared" si="62"/>
        <v/>
      </c>
      <c r="O320" s="915">
        <f t="shared" si="59"/>
        <v>0</v>
      </c>
    </row>
    <row r="321" spans="1:16" ht="13.5" thickBot="1">
      <c r="A321" s="920" t="s">
        <v>1648</v>
      </c>
      <c r="B321" s="907">
        <f t="shared" ref="B321:L321" si="63">SUM(B315:B320)</f>
        <v>37500000</v>
      </c>
      <c r="C321" s="907">
        <f t="shared" si="63"/>
        <v>37500000</v>
      </c>
      <c r="D321" s="907">
        <f t="shared" si="63"/>
        <v>11982173</v>
      </c>
      <c r="E321" s="907">
        <f t="shared" si="63"/>
        <v>11982173</v>
      </c>
      <c r="F321" s="907">
        <f t="shared" si="63"/>
        <v>13923917</v>
      </c>
      <c r="G321" s="907">
        <f t="shared" si="63"/>
        <v>13923917</v>
      </c>
      <c r="H321" s="907">
        <f t="shared" si="63"/>
        <v>18619000</v>
      </c>
      <c r="I321" s="907">
        <f t="shared" si="63"/>
        <v>18619000</v>
      </c>
      <c r="J321" s="907">
        <f t="shared" si="63"/>
        <v>6182160</v>
      </c>
      <c r="K321" s="907">
        <f t="shared" si="63"/>
        <v>12699049</v>
      </c>
      <c r="L321" s="907">
        <f t="shared" si="63"/>
        <v>18881209</v>
      </c>
      <c r="M321" s="908">
        <f t="shared" si="62"/>
        <v>50.3</v>
      </c>
      <c r="O321" s="915">
        <f>SUM(D321,F321,H321)</f>
        <v>44525090</v>
      </c>
      <c r="P321" s="915">
        <f>SUM(E321,G321,I321)</f>
        <v>44525090</v>
      </c>
    </row>
    <row r="322" spans="1:16">
      <c r="A322" s="1108" t="s">
        <v>1994</v>
      </c>
      <c r="B322" s="1108"/>
      <c r="C322" s="1108"/>
      <c r="D322" s="1108"/>
      <c r="E322" s="1108"/>
      <c r="F322" s="1108"/>
      <c r="G322" s="1108"/>
      <c r="H322" s="1108"/>
      <c r="I322" s="1108"/>
      <c r="J322" s="1108"/>
      <c r="K322" s="1108"/>
      <c r="L322" s="1108"/>
      <c r="M322" s="1108"/>
    </row>
    <row r="323" spans="1:16" ht="5.25" customHeight="1">
      <c r="A323" s="921"/>
      <c r="B323" s="921"/>
      <c r="C323" s="921"/>
      <c r="D323" s="921"/>
      <c r="E323" s="921"/>
      <c r="F323" s="921"/>
      <c r="G323" s="921"/>
      <c r="H323" s="921"/>
      <c r="I323" s="921"/>
      <c r="J323" s="921"/>
      <c r="K323" s="921"/>
      <c r="L323" s="921"/>
      <c r="M323" s="921"/>
    </row>
    <row r="324" spans="1:16" ht="15">
      <c r="A324" s="1095" t="s">
        <v>2030</v>
      </c>
      <c r="B324" s="1095"/>
      <c r="C324" s="1095"/>
      <c r="D324" s="1095"/>
      <c r="E324" s="1095"/>
      <c r="F324" s="1095"/>
      <c r="G324" s="1095"/>
      <c r="H324" s="1095"/>
      <c r="I324" s="1095"/>
      <c r="J324" s="1095"/>
      <c r="K324" s="1095"/>
      <c r="L324" s="1095"/>
      <c r="M324" s="1095"/>
    </row>
    <row r="325" spans="1:16" ht="12" customHeight="1" thickBot="1">
      <c r="A325" s="426"/>
      <c r="B325" s="426"/>
      <c r="C325" s="426"/>
      <c r="D325" s="426"/>
      <c r="E325" s="426"/>
      <c r="F325" s="426"/>
      <c r="G325" s="426"/>
      <c r="H325" s="426"/>
      <c r="I325" s="426"/>
      <c r="J325" s="426"/>
      <c r="K325" s="426"/>
      <c r="L325" s="1096">
        <f>M299</f>
        <v>0</v>
      </c>
      <c r="M325" s="1096"/>
    </row>
    <row r="326" spans="1:16" ht="21.5" thickBot="1">
      <c r="A326" s="1097" t="s">
        <v>1995</v>
      </c>
      <c r="B326" s="1098"/>
      <c r="C326" s="1098"/>
      <c r="D326" s="1098"/>
      <c r="E326" s="1098"/>
      <c r="F326" s="1098"/>
      <c r="G326" s="1098"/>
      <c r="H326" s="1098"/>
      <c r="I326" s="1098"/>
      <c r="J326" s="1098"/>
      <c r="K326" s="437" t="s">
        <v>1996</v>
      </c>
      <c r="L326" s="437" t="s">
        <v>1997</v>
      </c>
      <c r="M326" s="437" t="s">
        <v>709</v>
      </c>
    </row>
    <row r="327" spans="1:16">
      <c r="A327" s="1099"/>
      <c r="B327" s="1100"/>
      <c r="C327" s="1100"/>
      <c r="D327" s="1100"/>
      <c r="E327" s="1100"/>
      <c r="F327" s="1100"/>
      <c r="G327" s="1100"/>
      <c r="H327" s="1100"/>
      <c r="I327" s="1100"/>
      <c r="J327" s="1100"/>
      <c r="K327" s="891"/>
      <c r="L327" s="922"/>
      <c r="M327" s="922"/>
    </row>
    <row r="328" spans="1:16" ht="13.5" thickBot="1">
      <c r="A328" s="1101"/>
      <c r="B328" s="1102"/>
      <c r="C328" s="1102"/>
      <c r="D328" s="1102"/>
      <c r="E328" s="1102"/>
      <c r="F328" s="1102"/>
      <c r="G328" s="1102"/>
      <c r="H328" s="1102"/>
      <c r="I328" s="1102"/>
      <c r="J328" s="1102"/>
      <c r="K328" s="923"/>
      <c r="L328" s="904"/>
      <c r="M328" s="904"/>
    </row>
    <row r="329" spans="1:16" ht="13.5" thickBot="1">
      <c r="A329" s="1103" t="s">
        <v>1576</v>
      </c>
      <c r="B329" s="1104"/>
      <c r="C329" s="1104"/>
      <c r="D329" s="1104"/>
      <c r="E329" s="1104"/>
      <c r="F329" s="1104"/>
      <c r="G329" s="1104"/>
      <c r="H329" s="1104"/>
      <c r="I329" s="1104"/>
      <c r="J329" s="1104"/>
      <c r="K329" s="924">
        <f>SUM(K327:K328)</f>
        <v>0</v>
      </c>
      <c r="L329" s="924">
        <f>SUM(L327:L328)</f>
        <v>0</v>
      </c>
      <c r="M329" s="924">
        <f>SUM(M327:M328)</f>
        <v>0</v>
      </c>
    </row>
    <row r="331" spans="1:16" ht="15" customHeight="1">
      <c r="A331" s="1109" t="s">
        <v>1979</v>
      </c>
      <c r="B331" s="1109"/>
      <c r="C331" s="1109"/>
      <c r="D331" s="1110" t="s">
        <v>1597</v>
      </c>
      <c r="E331" s="1110"/>
      <c r="F331" s="1110"/>
      <c r="G331" s="1110"/>
      <c r="H331" s="1110"/>
      <c r="I331" s="1110"/>
      <c r="J331" s="1110"/>
      <c r="K331" s="1110"/>
      <c r="L331" s="1110"/>
      <c r="M331" s="1110"/>
    </row>
    <row r="332" spans="1:16" ht="15" thickBot="1">
      <c r="A332" s="1001"/>
      <c r="B332" s="589"/>
      <c r="C332" s="589"/>
      <c r="D332" s="589"/>
      <c r="E332" s="589"/>
      <c r="F332" s="589"/>
      <c r="G332" s="589"/>
      <c r="H332" s="589"/>
      <c r="I332" s="589"/>
      <c r="J332" s="589"/>
      <c r="K332" s="589"/>
      <c r="L332" s="882"/>
      <c r="M332" s="883">
        <f>'[3]4.sz.mell.'!G332</f>
        <v>0</v>
      </c>
    </row>
    <row r="333" spans="1:16" ht="13.5" thickBot="1">
      <c r="A333" s="1111" t="s">
        <v>1579</v>
      </c>
      <c r="B333" s="1114" t="s">
        <v>1981</v>
      </c>
      <c r="C333" s="1114"/>
      <c r="D333" s="1114"/>
      <c r="E333" s="1114"/>
      <c r="F333" s="1114"/>
      <c r="G333" s="1114"/>
      <c r="H333" s="1114"/>
      <c r="I333" s="1114"/>
      <c r="J333" s="1057" t="s">
        <v>709</v>
      </c>
      <c r="K333" s="1057"/>
      <c r="L333" s="1057"/>
      <c r="M333" s="1057"/>
    </row>
    <row r="334" spans="1:16" ht="15" customHeight="1" thickBot="1">
      <c r="A334" s="1112"/>
      <c r="B334" s="1107" t="s">
        <v>1982</v>
      </c>
      <c r="C334" s="1106" t="s">
        <v>1983</v>
      </c>
      <c r="D334" s="1105" t="s">
        <v>1984</v>
      </c>
      <c r="E334" s="1105"/>
      <c r="F334" s="1105"/>
      <c r="G334" s="1105"/>
      <c r="H334" s="1105"/>
      <c r="I334" s="1105"/>
      <c r="J334" s="1115"/>
      <c r="K334" s="1115"/>
      <c r="L334" s="1115"/>
      <c r="M334" s="1115"/>
    </row>
    <row r="335" spans="1:16" ht="13.5" thickBot="1">
      <c r="A335" s="1112"/>
      <c r="B335" s="1107"/>
      <c r="C335" s="1106"/>
      <c r="D335" s="548" t="s">
        <v>1982</v>
      </c>
      <c r="E335" s="548" t="s">
        <v>1983</v>
      </c>
      <c r="F335" s="548" t="s">
        <v>1982</v>
      </c>
      <c r="G335" s="548" t="s">
        <v>1983</v>
      </c>
      <c r="H335" s="548" t="s">
        <v>1982</v>
      </c>
      <c r="I335" s="548" t="s">
        <v>1983</v>
      </c>
      <c r="J335" s="1115"/>
      <c r="K335" s="1115"/>
      <c r="L335" s="1115"/>
      <c r="M335" s="1115"/>
    </row>
    <row r="336" spans="1:16" ht="21.5" thickBot="1">
      <c r="A336" s="1113"/>
      <c r="B336" s="1106" t="s">
        <v>1985</v>
      </c>
      <c r="C336" s="1106"/>
      <c r="D336" s="1106" t="s">
        <v>2027</v>
      </c>
      <c r="E336" s="1106"/>
      <c r="F336" s="1106" t="s">
        <v>2028</v>
      </c>
      <c r="G336" s="1106"/>
      <c r="H336" s="1107" t="s">
        <v>2029</v>
      </c>
      <c r="I336" s="1107"/>
      <c r="J336" s="884" t="str">
        <f>+D336</f>
        <v>2019. előtt</v>
      </c>
      <c r="K336" s="548" t="str">
        <f>+F336</f>
        <v>2019. évi</v>
      </c>
      <c r="L336" s="884" t="s">
        <v>1571</v>
      </c>
      <c r="M336" s="548" t="str">
        <f>+CONCATENATE("Teljesítés %-a ",LEFT([3]ÖSSZEFÜGGÉSEK!A334,4),". XII. 31-ig")</f>
        <v>Teljesítés %-a . XII. 31-ig</v>
      </c>
    </row>
    <row r="337" spans="1:13" ht="13.5" thickBot="1">
      <c r="A337" s="885" t="s">
        <v>1894</v>
      </c>
      <c r="B337" s="884" t="s">
        <v>1786</v>
      </c>
      <c r="C337" s="884" t="s">
        <v>1787</v>
      </c>
      <c r="D337" s="886" t="s">
        <v>1788</v>
      </c>
      <c r="E337" s="548" t="s">
        <v>1986</v>
      </c>
      <c r="F337" s="548" t="s">
        <v>1987</v>
      </c>
      <c r="G337" s="548" t="s">
        <v>1988</v>
      </c>
      <c r="H337" s="884" t="s">
        <v>1989</v>
      </c>
      <c r="I337" s="886" t="s">
        <v>1990</v>
      </c>
      <c r="J337" s="886" t="s">
        <v>1991</v>
      </c>
      <c r="K337" s="886" t="s">
        <v>1575</v>
      </c>
      <c r="L337" s="886" t="s">
        <v>1992</v>
      </c>
      <c r="M337" s="887" t="s">
        <v>1993</v>
      </c>
    </row>
    <row r="338" spans="1:13">
      <c r="A338" s="888" t="s">
        <v>1581</v>
      </c>
      <c r="B338" s="889"/>
      <c r="C338" s="890"/>
      <c r="D338" s="890"/>
      <c r="E338" s="891"/>
      <c r="F338" s="890"/>
      <c r="G338" s="890"/>
      <c r="H338" s="890"/>
      <c r="I338" s="890"/>
      <c r="J338" s="890"/>
      <c r="K338" s="890"/>
      <c r="L338" s="892">
        <f t="shared" ref="L338:L344" si="64">+J338+K338</f>
        <v>0</v>
      </c>
      <c r="M338" s="893" t="str">
        <f>IF((C338&lt;&gt;0),ROUND((L338/C338)*100,1),"")</f>
        <v/>
      </c>
    </row>
    <row r="339" spans="1:13">
      <c r="A339" s="894" t="s">
        <v>1582</v>
      </c>
      <c r="B339" s="895"/>
      <c r="C339" s="896"/>
      <c r="D339" s="896"/>
      <c r="E339" s="896"/>
      <c r="F339" s="896"/>
      <c r="G339" s="896"/>
      <c r="H339" s="896"/>
      <c r="I339" s="896"/>
      <c r="J339" s="896"/>
      <c r="K339" s="896"/>
      <c r="L339" s="897">
        <f t="shared" si="64"/>
        <v>0</v>
      </c>
      <c r="M339" s="898" t="str">
        <f t="shared" ref="M339:M344" si="65">IF((C339&lt;&gt;0),ROUND((L339/C339)*100,1),"")</f>
        <v/>
      </c>
    </row>
    <row r="340" spans="1:13">
      <c r="A340" s="899" t="s">
        <v>1583</v>
      </c>
      <c r="B340" s="900">
        <v>1610195000</v>
      </c>
      <c r="C340" s="901">
        <v>1610195000</v>
      </c>
      <c r="D340" s="901">
        <v>987738445</v>
      </c>
      <c r="E340" s="901">
        <v>987738445</v>
      </c>
      <c r="F340" s="901">
        <v>356459624</v>
      </c>
      <c r="G340" s="901">
        <v>356459624</v>
      </c>
      <c r="H340" s="901">
        <f>B340-F340-D340</f>
        <v>265996931</v>
      </c>
      <c r="I340" s="901">
        <f>C340-G340-E340</f>
        <v>265996931</v>
      </c>
      <c r="J340" s="901">
        <v>987738445</v>
      </c>
      <c r="K340" s="901">
        <v>356459624</v>
      </c>
      <c r="L340" s="897">
        <f t="shared" si="64"/>
        <v>1344198069</v>
      </c>
      <c r="M340" s="898">
        <f t="shared" si="65"/>
        <v>83.5</v>
      </c>
    </row>
    <row r="341" spans="1:13">
      <c r="A341" s="899" t="s">
        <v>1584</v>
      </c>
      <c r="B341" s="900"/>
      <c r="C341" s="901"/>
      <c r="D341" s="901"/>
      <c r="E341" s="901"/>
      <c r="F341" s="901"/>
      <c r="G341" s="901"/>
      <c r="H341" s="901"/>
      <c r="I341" s="901"/>
      <c r="J341" s="901"/>
      <c r="K341" s="901"/>
      <c r="L341" s="897">
        <f t="shared" si="64"/>
        <v>0</v>
      </c>
      <c r="M341" s="898" t="str">
        <f t="shared" si="65"/>
        <v/>
      </c>
    </row>
    <row r="342" spans="1:13">
      <c r="A342" s="899" t="s">
        <v>1585</v>
      </c>
      <c r="B342" s="900"/>
      <c r="C342" s="901"/>
      <c r="D342" s="901"/>
      <c r="E342" s="901"/>
      <c r="F342" s="901"/>
      <c r="G342" s="901"/>
      <c r="H342" s="901"/>
      <c r="I342" s="901"/>
      <c r="J342" s="901"/>
      <c r="K342" s="901"/>
      <c r="L342" s="897">
        <f t="shared" si="64"/>
        <v>0</v>
      </c>
      <c r="M342" s="898" t="str">
        <f t="shared" si="65"/>
        <v/>
      </c>
    </row>
    <row r="343" spans="1:13">
      <c r="A343" s="899" t="s">
        <v>1586</v>
      </c>
      <c r="B343" s="900"/>
      <c r="C343" s="901"/>
      <c r="D343" s="901"/>
      <c r="E343" s="901"/>
      <c r="F343" s="901"/>
      <c r="G343" s="901"/>
      <c r="H343" s="901"/>
      <c r="I343" s="901"/>
      <c r="J343" s="901"/>
      <c r="K343" s="901"/>
      <c r="L343" s="897">
        <f t="shared" si="64"/>
        <v>0</v>
      </c>
      <c r="M343" s="898" t="str">
        <f t="shared" si="65"/>
        <v/>
      </c>
    </row>
    <row r="344" spans="1:13" ht="15" customHeight="1" thickBot="1">
      <c r="A344" s="902"/>
      <c r="B344" s="903"/>
      <c r="C344" s="904"/>
      <c r="D344" s="904"/>
      <c r="E344" s="904"/>
      <c r="F344" s="904"/>
      <c r="G344" s="904"/>
      <c r="H344" s="904"/>
      <c r="I344" s="904"/>
      <c r="J344" s="904"/>
      <c r="K344" s="904"/>
      <c r="L344" s="897">
        <f t="shared" si="64"/>
        <v>0</v>
      </c>
      <c r="M344" s="905" t="str">
        <f t="shared" si="65"/>
        <v/>
      </c>
    </row>
    <row r="345" spans="1:13" ht="13.5" thickBot="1">
      <c r="A345" s="906" t="s">
        <v>1587</v>
      </c>
      <c r="B345" s="907">
        <f>B338+SUM(B340:B344)</f>
        <v>1610195000</v>
      </c>
      <c r="C345" s="907">
        <f t="shared" ref="C345:L345" si="66">C338+SUM(C340:C344)</f>
        <v>1610195000</v>
      </c>
      <c r="D345" s="907">
        <f t="shared" si="66"/>
        <v>987738445</v>
      </c>
      <c r="E345" s="907">
        <f t="shared" si="66"/>
        <v>987738445</v>
      </c>
      <c r="F345" s="907">
        <f t="shared" si="66"/>
        <v>356459624</v>
      </c>
      <c r="G345" s="907">
        <f t="shared" si="66"/>
        <v>356459624</v>
      </c>
      <c r="H345" s="907">
        <f t="shared" si="66"/>
        <v>265996931</v>
      </c>
      <c r="I345" s="907">
        <f t="shared" si="66"/>
        <v>265996931</v>
      </c>
      <c r="J345" s="907">
        <f t="shared" si="66"/>
        <v>987738445</v>
      </c>
      <c r="K345" s="907">
        <f t="shared" si="66"/>
        <v>356459624</v>
      </c>
      <c r="L345" s="907">
        <f t="shared" si="66"/>
        <v>1344198069</v>
      </c>
      <c r="M345" s="908">
        <f>IF((C345&lt;&gt;0),ROUND((L345/C345)*100,1),"")</f>
        <v>83.5</v>
      </c>
    </row>
    <row r="346" spans="1:13">
      <c r="A346" s="909"/>
      <c r="B346" s="910"/>
      <c r="C346" s="911"/>
      <c r="D346" s="911"/>
      <c r="E346" s="911"/>
      <c r="F346" s="911"/>
      <c r="G346" s="911"/>
      <c r="H346" s="911"/>
      <c r="I346" s="911"/>
      <c r="J346" s="911"/>
      <c r="K346" s="911"/>
      <c r="L346" s="911"/>
      <c r="M346" s="911"/>
    </row>
    <row r="347" spans="1:13" ht="13.5" thickBot="1">
      <c r="A347" s="912" t="s">
        <v>1588</v>
      </c>
      <c r="B347" s="913"/>
      <c r="C347" s="914"/>
      <c r="D347" s="914"/>
      <c r="E347" s="914"/>
      <c r="F347" s="914"/>
      <c r="G347" s="914"/>
      <c r="H347" s="914"/>
      <c r="I347" s="914"/>
      <c r="J347" s="914"/>
      <c r="K347" s="914"/>
      <c r="L347" s="914"/>
      <c r="M347" s="914"/>
    </row>
    <row r="348" spans="1:13">
      <c r="A348" s="916" t="s">
        <v>1589</v>
      </c>
      <c r="B348" s="889"/>
      <c r="C348" s="890"/>
      <c r="D348" s="890"/>
      <c r="E348" s="891"/>
      <c r="F348" s="890"/>
      <c r="G348" s="890"/>
      <c r="H348" s="890"/>
      <c r="I348" s="890"/>
      <c r="J348" s="890"/>
      <c r="K348" s="890"/>
      <c r="L348" s="917">
        <f t="shared" ref="L348:L353" si="67">+J348+K348</f>
        <v>0</v>
      </c>
      <c r="M348" s="893" t="str">
        <f t="shared" ref="M348:M354" si="68">IF((C348&lt;&gt;0),ROUND((L348/C348)*100,1),"")</f>
        <v/>
      </c>
    </row>
    <row r="349" spans="1:13">
      <c r="A349" s="541" t="s">
        <v>1590</v>
      </c>
      <c r="B349" s="895">
        <v>1601199000</v>
      </c>
      <c r="C349" s="895">
        <v>1601199000</v>
      </c>
      <c r="D349" s="901">
        <v>306067050</v>
      </c>
      <c r="E349" s="901">
        <v>306067050</v>
      </c>
      <c r="F349" s="901">
        <v>755414538</v>
      </c>
      <c r="G349" s="901">
        <v>755414538</v>
      </c>
      <c r="H349" s="901">
        <f>B349-D349-F349</f>
        <v>539717412</v>
      </c>
      <c r="I349" s="901">
        <f>C349-E349-G349</f>
        <v>539717412</v>
      </c>
      <c r="J349" s="901">
        <v>306067050</v>
      </c>
      <c r="K349" s="901">
        <v>755414538</v>
      </c>
      <c r="L349" s="897">
        <f t="shared" si="67"/>
        <v>1061481588</v>
      </c>
      <c r="M349" s="898">
        <f t="shared" si="68"/>
        <v>66.3</v>
      </c>
    </row>
    <row r="350" spans="1:13">
      <c r="A350" s="541" t="s">
        <v>1591</v>
      </c>
      <c r="B350" s="900">
        <v>8996000</v>
      </c>
      <c r="C350" s="901">
        <v>8996000</v>
      </c>
      <c r="D350" s="901"/>
      <c r="E350" s="901"/>
      <c r="F350" s="901"/>
      <c r="G350" s="901"/>
      <c r="H350" s="901"/>
      <c r="I350" s="901"/>
      <c r="J350" s="901"/>
      <c r="K350" s="901"/>
      <c r="L350" s="897">
        <f t="shared" si="67"/>
        <v>0</v>
      </c>
      <c r="M350" s="898">
        <f t="shared" si="68"/>
        <v>0</v>
      </c>
    </row>
    <row r="351" spans="1:13">
      <c r="A351" s="541" t="s">
        <v>1592</v>
      </c>
      <c r="B351" s="900"/>
      <c r="C351" s="901"/>
      <c r="D351" s="901"/>
      <c r="E351" s="901"/>
      <c r="F351" s="901"/>
      <c r="G351" s="901"/>
      <c r="H351" s="901"/>
      <c r="I351" s="901"/>
      <c r="J351" s="901"/>
      <c r="K351" s="901"/>
      <c r="L351" s="897">
        <f t="shared" si="67"/>
        <v>0</v>
      </c>
      <c r="M351" s="898" t="str">
        <f t="shared" si="68"/>
        <v/>
      </c>
    </row>
    <row r="352" spans="1:13">
      <c r="A352" s="918" t="s">
        <v>247</v>
      </c>
      <c r="B352" s="900"/>
      <c r="C352" s="901"/>
      <c r="D352" s="901"/>
      <c r="E352" s="901"/>
      <c r="F352" s="901"/>
      <c r="G352" s="901"/>
      <c r="H352" s="901"/>
      <c r="I352" s="901"/>
      <c r="J352" s="901"/>
      <c r="K352" s="901"/>
      <c r="L352" s="897">
        <f t="shared" si="67"/>
        <v>0</v>
      </c>
      <c r="M352" s="898" t="str">
        <f t="shared" si="68"/>
        <v/>
      </c>
    </row>
    <row r="353" spans="1:13" ht="13.5" thickBot="1">
      <c r="A353" s="919"/>
      <c r="B353" s="903"/>
      <c r="C353" s="904"/>
      <c r="D353" s="904"/>
      <c r="E353" s="904"/>
      <c r="F353" s="904"/>
      <c r="G353" s="904"/>
      <c r="H353" s="904"/>
      <c r="I353" s="904"/>
      <c r="J353" s="904"/>
      <c r="K353" s="904"/>
      <c r="L353" s="897">
        <f t="shared" si="67"/>
        <v>0</v>
      </c>
      <c r="M353" s="905" t="str">
        <f t="shared" si="68"/>
        <v/>
      </c>
    </row>
    <row r="354" spans="1:13" ht="13.5" thickBot="1">
      <c r="A354" s="920" t="s">
        <v>1648</v>
      </c>
      <c r="B354" s="907">
        <f t="shared" ref="B354:L354" si="69">SUM(B348:B353)</f>
        <v>1610195000</v>
      </c>
      <c r="C354" s="907">
        <f t="shared" si="69"/>
        <v>1610195000</v>
      </c>
      <c r="D354" s="907">
        <f t="shared" si="69"/>
        <v>306067050</v>
      </c>
      <c r="E354" s="907">
        <f t="shared" si="69"/>
        <v>306067050</v>
      </c>
      <c r="F354" s="907">
        <f t="shared" si="69"/>
        <v>755414538</v>
      </c>
      <c r="G354" s="907">
        <f t="shared" si="69"/>
        <v>755414538</v>
      </c>
      <c r="H354" s="907">
        <f t="shared" si="69"/>
        <v>539717412</v>
      </c>
      <c r="I354" s="907">
        <f t="shared" si="69"/>
        <v>539717412</v>
      </c>
      <c r="J354" s="907">
        <f t="shared" si="69"/>
        <v>306067050</v>
      </c>
      <c r="K354" s="907">
        <f t="shared" si="69"/>
        <v>755414538</v>
      </c>
      <c r="L354" s="907">
        <f t="shared" si="69"/>
        <v>1061481588</v>
      </c>
      <c r="M354" s="908">
        <f t="shared" si="68"/>
        <v>65.900000000000006</v>
      </c>
    </row>
    <row r="355" spans="1:13">
      <c r="A355" s="1108" t="s">
        <v>1994</v>
      </c>
      <c r="B355" s="1108"/>
      <c r="C355" s="1108"/>
      <c r="D355" s="1108"/>
      <c r="E355" s="1108"/>
      <c r="F355" s="1108"/>
      <c r="G355" s="1108"/>
      <c r="H355" s="1108"/>
      <c r="I355" s="1108"/>
      <c r="J355" s="1108"/>
      <c r="K355" s="1108"/>
      <c r="L355" s="1108"/>
      <c r="M355" s="1108"/>
    </row>
    <row r="356" spans="1:13" ht="5.25" customHeight="1">
      <c r="A356" s="921"/>
      <c r="B356" s="921"/>
      <c r="C356" s="921"/>
      <c r="D356" s="921"/>
      <c r="E356" s="921"/>
      <c r="F356" s="921"/>
      <c r="G356" s="921"/>
      <c r="H356" s="921"/>
      <c r="I356" s="921"/>
      <c r="J356" s="921"/>
      <c r="K356" s="921"/>
      <c r="L356" s="921"/>
      <c r="M356" s="921"/>
    </row>
    <row r="357" spans="1:13" ht="15">
      <c r="A357" s="1095" t="s">
        <v>2030</v>
      </c>
      <c r="B357" s="1095"/>
      <c r="C357" s="1095"/>
      <c r="D357" s="1095"/>
      <c r="E357" s="1095"/>
      <c r="F357" s="1095"/>
      <c r="G357" s="1095"/>
      <c r="H357" s="1095"/>
      <c r="I357" s="1095"/>
      <c r="J357" s="1095"/>
      <c r="K357" s="1095"/>
      <c r="L357" s="1095"/>
      <c r="M357" s="1095"/>
    </row>
    <row r="358" spans="1:13" ht="12" customHeight="1" thickBot="1">
      <c r="A358" s="426"/>
      <c r="B358" s="426"/>
      <c r="C358" s="426"/>
      <c r="D358" s="426"/>
      <c r="E358" s="426"/>
      <c r="F358" s="426"/>
      <c r="G358" s="426"/>
      <c r="H358" s="426"/>
      <c r="I358" s="426"/>
      <c r="J358" s="426"/>
      <c r="K358" s="426"/>
      <c r="L358" s="1096">
        <f>M332</f>
        <v>0</v>
      </c>
      <c r="M358" s="1096"/>
    </row>
    <row r="359" spans="1:13" ht="21.5" thickBot="1">
      <c r="A359" s="1097" t="s">
        <v>1995</v>
      </c>
      <c r="B359" s="1098"/>
      <c r="C359" s="1098"/>
      <c r="D359" s="1098"/>
      <c r="E359" s="1098"/>
      <c r="F359" s="1098"/>
      <c r="G359" s="1098"/>
      <c r="H359" s="1098"/>
      <c r="I359" s="1098"/>
      <c r="J359" s="1098"/>
      <c r="K359" s="437" t="s">
        <v>1996</v>
      </c>
      <c r="L359" s="437" t="s">
        <v>1997</v>
      </c>
      <c r="M359" s="437" t="s">
        <v>709</v>
      </c>
    </row>
    <row r="360" spans="1:13">
      <c r="A360" s="1099"/>
      <c r="B360" s="1100"/>
      <c r="C360" s="1100"/>
      <c r="D360" s="1100"/>
      <c r="E360" s="1100"/>
      <c r="F360" s="1100"/>
      <c r="G360" s="1100"/>
      <c r="H360" s="1100"/>
      <c r="I360" s="1100"/>
      <c r="J360" s="1100"/>
      <c r="K360" s="891"/>
      <c r="L360" s="922"/>
      <c r="M360" s="922"/>
    </row>
    <row r="361" spans="1:13" ht="13.5" thickBot="1">
      <c r="A361" s="1101"/>
      <c r="B361" s="1102"/>
      <c r="C361" s="1102"/>
      <c r="D361" s="1102"/>
      <c r="E361" s="1102"/>
      <c r="F361" s="1102"/>
      <c r="G361" s="1102"/>
      <c r="H361" s="1102"/>
      <c r="I361" s="1102"/>
      <c r="J361" s="1102"/>
      <c r="K361" s="923"/>
      <c r="L361" s="904"/>
      <c r="M361" s="904"/>
    </row>
    <row r="362" spans="1:13" ht="13.5" thickBot="1">
      <c r="A362" s="1103" t="s">
        <v>1576</v>
      </c>
      <c r="B362" s="1104"/>
      <c r="C362" s="1104"/>
      <c r="D362" s="1104"/>
      <c r="E362" s="1104"/>
      <c r="F362" s="1104"/>
      <c r="G362" s="1104"/>
      <c r="H362" s="1104"/>
      <c r="I362" s="1104"/>
      <c r="J362" s="1104"/>
      <c r="K362" s="924">
        <f>SUM(K360:K361)</f>
        <v>0</v>
      </c>
      <c r="L362" s="924">
        <f>SUM(L360:L361)</f>
        <v>0</v>
      </c>
      <c r="M362" s="924">
        <f>SUM(M360:M361)</f>
        <v>0</v>
      </c>
    </row>
    <row r="364" spans="1:13" ht="15" customHeight="1">
      <c r="A364" s="1109" t="s">
        <v>1979</v>
      </c>
      <c r="B364" s="1109"/>
      <c r="C364" s="1109"/>
      <c r="D364" s="1110" t="s">
        <v>1998</v>
      </c>
      <c r="E364" s="1110"/>
      <c r="F364" s="1110"/>
      <c r="G364" s="1110"/>
      <c r="H364" s="1110"/>
      <c r="I364" s="1110"/>
      <c r="J364" s="1110"/>
      <c r="K364" s="1110"/>
      <c r="L364" s="1110"/>
      <c r="M364" s="1110"/>
    </row>
    <row r="365" spans="1:13" ht="15" thickBot="1">
      <c r="A365" s="1001"/>
      <c r="B365" s="589"/>
      <c r="C365" s="589"/>
      <c r="D365" s="589"/>
      <c r="E365" s="589"/>
      <c r="F365" s="589"/>
      <c r="G365" s="589"/>
      <c r="H365" s="589"/>
      <c r="I365" s="589"/>
      <c r="J365" s="589"/>
      <c r="K365" s="589"/>
      <c r="L365" s="882"/>
      <c r="M365" s="883">
        <f>'[3]4.sz.mell.'!G365</f>
        <v>0</v>
      </c>
    </row>
    <row r="366" spans="1:13" ht="13.5" thickBot="1">
      <c r="A366" s="1111" t="s">
        <v>1579</v>
      </c>
      <c r="B366" s="1114" t="s">
        <v>1981</v>
      </c>
      <c r="C366" s="1114"/>
      <c r="D366" s="1114"/>
      <c r="E366" s="1114"/>
      <c r="F366" s="1114"/>
      <c r="G366" s="1114"/>
      <c r="H366" s="1114"/>
      <c r="I366" s="1114"/>
      <c r="J366" s="1057" t="s">
        <v>709</v>
      </c>
      <c r="K366" s="1057"/>
      <c r="L366" s="1057"/>
      <c r="M366" s="1057"/>
    </row>
    <row r="367" spans="1:13" ht="15" customHeight="1" thickBot="1">
      <c r="A367" s="1112"/>
      <c r="B367" s="1107" t="s">
        <v>1982</v>
      </c>
      <c r="C367" s="1106" t="s">
        <v>1983</v>
      </c>
      <c r="D367" s="1105" t="s">
        <v>1984</v>
      </c>
      <c r="E367" s="1105"/>
      <c r="F367" s="1105"/>
      <c r="G367" s="1105"/>
      <c r="H367" s="1105"/>
      <c r="I367" s="1105"/>
      <c r="J367" s="1115"/>
      <c r="K367" s="1115"/>
      <c r="L367" s="1115"/>
      <c r="M367" s="1115"/>
    </row>
    <row r="368" spans="1:13" ht="13.5" thickBot="1">
      <c r="A368" s="1112"/>
      <c r="B368" s="1107"/>
      <c r="C368" s="1106"/>
      <c r="D368" s="548" t="s">
        <v>1982</v>
      </c>
      <c r="E368" s="548" t="s">
        <v>1983</v>
      </c>
      <c r="F368" s="548" t="s">
        <v>1982</v>
      </c>
      <c r="G368" s="548" t="s">
        <v>1983</v>
      </c>
      <c r="H368" s="548" t="s">
        <v>1982</v>
      </c>
      <c r="I368" s="548" t="s">
        <v>1983</v>
      </c>
      <c r="J368" s="1115"/>
      <c r="K368" s="1115"/>
      <c r="L368" s="1115"/>
      <c r="M368" s="1115"/>
    </row>
    <row r="369" spans="1:16" ht="21.5" thickBot="1">
      <c r="A369" s="1113"/>
      <c r="B369" s="1106" t="s">
        <v>1985</v>
      </c>
      <c r="C369" s="1106"/>
      <c r="D369" s="1106" t="s">
        <v>2027</v>
      </c>
      <c r="E369" s="1106"/>
      <c r="F369" s="1106" t="s">
        <v>2028</v>
      </c>
      <c r="G369" s="1106"/>
      <c r="H369" s="1107" t="s">
        <v>2029</v>
      </c>
      <c r="I369" s="1107"/>
      <c r="J369" s="884" t="str">
        <f>+D369</f>
        <v>2019. előtt</v>
      </c>
      <c r="K369" s="548" t="str">
        <f>+F369</f>
        <v>2019. évi</v>
      </c>
      <c r="L369" s="884" t="s">
        <v>1571</v>
      </c>
      <c r="M369" s="548" t="str">
        <f>+CONCATENATE("Teljesítés %-a ",LEFT([3]ÖSSZEFÜGGÉSEK!A367,4),". XII. 31-ig")</f>
        <v>Teljesítés %-a . XII. 31-ig</v>
      </c>
    </row>
    <row r="370" spans="1:16" ht="13.5" thickBot="1">
      <c r="A370" s="885" t="s">
        <v>1894</v>
      </c>
      <c r="B370" s="884" t="s">
        <v>1786</v>
      </c>
      <c r="C370" s="884" t="s">
        <v>1787</v>
      </c>
      <c r="D370" s="886" t="s">
        <v>1788</v>
      </c>
      <c r="E370" s="548" t="s">
        <v>1986</v>
      </c>
      <c r="F370" s="548" t="s">
        <v>1987</v>
      </c>
      <c r="G370" s="548" t="s">
        <v>1988</v>
      </c>
      <c r="H370" s="884" t="s">
        <v>1989</v>
      </c>
      <c r="I370" s="886" t="s">
        <v>1990</v>
      </c>
      <c r="J370" s="886" t="s">
        <v>1991</v>
      </c>
      <c r="K370" s="886" t="s">
        <v>1575</v>
      </c>
      <c r="L370" s="886" t="s">
        <v>1992</v>
      </c>
      <c r="M370" s="887" t="s">
        <v>1993</v>
      </c>
    </row>
    <row r="371" spans="1:16">
      <c r="A371" s="888" t="s">
        <v>1581</v>
      </c>
      <c r="B371" s="889"/>
      <c r="C371" s="890"/>
      <c r="D371" s="890"/>
      <c r="E371" s="891"/>
      <c r="F371" s="890"/>
      <c r="G371" s="890"/>
      <c r="H371" s="890"/>
      <c r="I371" s="890"/>
      <c r="J371" s="890"/>
      <c r="K371" s="890"/>
      <c r="L371" s="892">
        <f t="shared" ref="L371:L377" si="70">+J371+K371</f>
        <v>0</v>
      </c>
      <c r="M371" s="893" t="str">
        <f>IF((C371&lt;&gt;0),ROUND((L371/C371)*100,1),"")</f>
        <v/>
      </c>
    </row>
    <row r="372" spans="1:16">
      <c r="A372" s="894" t="s">
        <v>1582</v>
      </c>
      <c r="B372" s="895"/>
      <c r="C372" s="896"/>
      <c r="D372" s="896"/>
      <c r="E372" s="896"/>
      <c r="F372" s="896"/>
      <c r="G372" s="896"/>
      <c r="H372" s="896"/>
      <c r="I372" s="896"/>
      <c r="J372" s="896"/>
      <c r="K372" s="896"/>
      <c r="L372" s="897">
        <f t="shared" si="70"/>
        <v>0</v>
      </c>
      <c r="M372" s="898" t="str">
        <f t="shared" ref="M372:M377" si="71">IF((C372&lt;&gt;0),ROUND((L372/C372)*100,1),"")</f>
        <v/>
      </c>
    </row>
    <row r="373" spans="1:16">
      <c r="A373" s="899" t="s">
        <v>1583</v>
      </c>
      <c r="B373" s="900">
        <v>37500000</v>
      </c>
      <c r="C373" s="901">
        <v>37500000</v>
      </c>
      <c r="D373" s="901">
        <v>37500000</v>
      </c>
      <c r="E373" s="901">
        <v>37500000</v>
      </c>
      <c r="F373" s="901"/>
      <c r="G373" s="901"/>
      <c r="H373" s="901"/>
      <c r="I373" s="901"/>
      <c r="J373" s="901">
        <v>11982173</v>
      </c>
      <c r="K373" s="901">
        <v>12269646</v>
      </c>
      <c r="L373" s="897">
        <f t="shared" si="70"/>
        <v>24251819</v>
      </c>
      <c r="M373" s="898">
        <f t="shared" si="71"/>
        <v>64.7</v>
      </c>
    </row>
    <row r="374" spans="1:16">
      <c r="A374" s="899" t="s">
        <v>1584</v>
      </c>
      <c r="B374" s="900"/>
      <c r="C374" s="901"/>
      <c r="D374" s="901"/>
      <c r="E374" s="901"/>
      <c r="F374" s="901"/>
      <c r="G374" s="901"/>
      <c r="H374" s="901"/>
      <c r="I374" s="901"/>
      <c r="J374" s="901"/>
      <c r="K374" s="901"/>
      <c r="L374" s="897">
        <f t="shared" si="70"/>
        <v>0</v>
      </c>
      <c r="M374" s="898" t="str">
        <f t="shared" si="71"/>
        <v/>
      </c>
    </row>
    <row r="375" spans="1:16">
      <c r="A375" s="899" t="s">
        <v>1585</v>
      </c>
      <c r="B375" s="900"/>
      <c r="C375" s="901"/>
      <c r="D375" s="901"/>
      <c r="E375" s="901"/>
      <c r="F375" s="901"/>
      <c r="G375" s="901"/>
      <c r="H375" s="901"/>
      <c r="I375" s="901"/>
      <c r="J375" s="901"/>
      <c r="K375" s="901"/>
      <c r="L375" s="897">
        <f t="shared" si="70"/>
        <v>0</v>
      </c>
      <c r="M375" s="898" t="str">
        <f t="shared" si="71"/>
        <v/>
      </c>
    </row>
    <row r="376" spans="1:16">
      <c r="A376" s="899" t="s">
        <v>1586</v>
      </c>
      <c r="B376" s="900"/>
      <c r="C376" s="901"/>
      <c r="D376" s="901"/>
      <c r="E376" s="901"/>
      <c r="F376" s="901"/>
      <c r="G376" s="901"/>
      <c r="H376" s="901"/>
      <c r="I376" s="901"/>
      <c r="J376" s="901"/>
      <c r="K376" s="901"/>
      <c r="L376" s="897">
        <f t="shared" si="70"/>
        <v>0</v>
      </c>
      <c r="M376" s="898" t="str">
        <f t="shared" si="71"/>
        <v/>
      </c>
    </row>
    <row r="377" spans="1:16" ht="15" customHeight="1" thickBot="1">
      <c r="A377" s="902"/>
      <c r="B377" s="903"/>
      <c r="C377" s="904"/>
      <c r="D377" s="904"/>
      <c r="E377" s="904"/>
      <c r="F377" s="904"/>
      <c r="G377" s="904"/>
      <c r="H377" s="904"/>
      <c r="I377" s="904"/>
      <c r="J377" s="904"/>
      <c r="K377" s="904"/>
      <c r="L377" s="897">
        <f t="shared" si="70"/>
        <v>0</v>
      </c>
      <c r="M377" s="905" t="str">
        <f t="shared" si="71"/>
        <v/>
      </c>
    </row>
    <row r="378" spans="1:16" ht="13.5" thickBot="1">
      <c r="A378" s="906" t="s">
        <v>1587</v>
      </c>
      <c r="B378" s="907">
        <f>B371+SUM(B373:B377)</f>
        <v>37500000</v>
      </c>
      <c r="C378" s="907">
        <f t="shared" ref="C378:L378" si="72">C371+SUM(C373:C377)</f>
        <v>37500000</v>
      </c>
      <c r="D378" s="907">
        <f t="shared" si="72"/>
        <v>37500000</v>
      </c>
      <c r="E378" s="907">
        <f t="shared" si="72"/>
        <v>37500000</v>
      </c>
      <c r="F378" s="907">
        <f t="shared" si="72"/>
        <v>0</v>
      </c>
      <c r="G378" s="907">
        <f t="shared" si="72"/>
        <v>0</v>
      </c>
      <c r="H378" s="907">
        <f t="shared" si="72"/>
        <v>0</v>
      </c>
      <c r="I378" s="907">
        <f t="shared" si="72"/>
        <v>0</v>
      </c>
      <c r="J378" s="907">
        <f t="shared" si="72"/>
        <v>11982173</v>
      </c>
      <c r="K378" s="907">
        <f t="shared" si="72"/>
        <v>12269646</v>
      </c>
      <c r="L378" s="907">
        <f t="shared" si="72"/>
        <v>24251819</v>
      </c>
      <c r="M378" s="908">
        <f>IF((C378&lt;&gt;0),ROUND((L378/C378)*100,1),"")</f>
        <v>64.7</v>
      </c>
      <c r="O378" s="915">
        <f>SUM(D378,F378,H378)</f>
        <v>37500000</v>
      </c>
      <c r="P378" s="915">
        <f>SUM(E378,G378,I378)</f>
        <v>37500000</v>
      </c>
    </row>
    <row r="379" spans="1:16">
      <c r="A379" s="909"/>
      <c r="B379" s="910"/>
      <c r="C379" s="911"/>
      <c r="D379" s="911"/>
      <c r="E379" s="911"/>
      <c r="F379" s="911"/>
      <c r="G379" s="911"/>
      <c r="H379" s="911"/>
      <c r="I379" s="911"/>
      <c r="J379" s="911"/>
      <c r="K379" s="911"/>
      <c r="L379" s="911"/>
      <c r="M379" s="911"/>
    </row>
    <row r="380" spans="1:16" ht="13.5" thickBot="1">
      <c r="A380" s="912" t="s">
        <v>1588</v>
      </c>
      <c r="B380" s="913"/>
      <c r="C380" s="914"/>
      <c r="D380" s="914"/>
      <c r="E380" s="914"/>
      <c r="F380" s="914"/>
      <c r="G380" s="914"/>
      <c r="H380" s="914"/>
      <c r="I380" s="914"/>
      <c r="J380" s="914"/>
      <c r="K380" s="914"/>
      <c r="L380" s="914"/>
      <c r="M380" s="914"/>
    </row>
    <row r="381" spans="1:16">
      <c r="A381" s="916" t="s">
        <v>1589</v>
      </c>
      <c r="B381" s="889">
        <v>28496000</v>
      </c>
      <c r="C381" s="890">
        <v>28496000</v>
      </c>
      <c r="D381" s="890">
        <v>6182160</v>
      </c>
      <c r="E381" s="891">
        <v>6182160</v>
      </c>
      <c r="F381" s="890">
        <v>12174984</v>
      </c>
      <c r="G381" s="890">
        <v>12174984</v>
      </c>
      <c r="H381" s="901">
        <v>18120000</v>
      </c>
      <c r="I381" s="901">
        <v>18120000</v>
      </c>
      <c r="J381" s="890">
        <v>6182160</v>
      </c>
      <c r="K381" s="890">
        <v>12174984</v>
      </c>
      <c r="L381" s="917">
        <f t="shared" ref="L381:L386" si="73">+J381+K381</f>
        <v>18357144</v>
      </c>
      <c r="M381" s="893">
        <f t="shared" ref="M381:M387" si="74">IF((C381&lt;&gt;0),ROUND((L381/C381)*100,1),"")</f>
        <v>64.400000000000006</v>
      </c>
      <c r="O381" s="915">
        <f>SUM(D381,F381,H381)</f>
        <v>36477144</v>
      </c>
      <c r="P381" s="915">
        <f>SUM(E381,G381,I381)</f>
        <v>36477144</v>
      </c>
    </row>
    <row r="382" spans="1:16">
      <c r="A382" s="541" t="s">
        <v>1590</v>
      </c>
      <c r="B382" s="895"/>
      <c r="C382" s="895"/>
      <c r="D382" s="901"/>
      <c r="E382" s="901"/>
      <c r="F382" s="901"/>
      <c r="G382" s="901"/>
      <c r="H382" s="901"/>
      <c r="I382" s="901"/>
      <c r="J382" s="901"/>
      <c r="K382" s="901"/>
      <c r="L382" s="897">
        <f t="shared" si="73"/>
        <v>0</v>
      </c>
      <c r="M382" s="898" t="str">
        <f t="shared" si="74"/>
        <v/>
      </c>
      <c r="O382" s="915">
        <f t="shared" ref="O382:O385" si="75">SUM(D382,F382,H382)</f>
        <v>0</v>
      </c>
      <c r="P382" s="915">
        <f t="shared" ref="P382:P385" si="76">SUM(E382,G382,I382)</f>
        <v>0</v>
      </c>
    </row>
    <row r="383" spans="1:16">
      <c r="A383" s="541" t="s">
        <v>1591</v>
      </c>
      <c r="B383" s="900">
        <v>9004000</v>
      </c>
      <c r="C383" s="901">
        <v>9004000</v>
      </c>
      <c r="D383" s="901">
        <v>0</v>
      </c>
      <c r="E383" s="901">
        <v>0</v>
      </c>
      <c r="F383" s="901">
        <v>791917</v>
      </c>
      <c r="G383" s="901">
        <v>791917</v>
      </c>
      <c r="H383" s="901">
        <v>499000</v>
      </c>
      <c r="I383" s="901">
        <v>499000</v>
      </c>
      <c r="J383" s="901"/>
      <c r="K383" s="901">
        <v>524065</v>
      </c>
      <c r="L383" s="897">
        <f t="shared" si="73"/>
        <v>524065</v>
      </c>
      <c r="M383" s="898">
        <f t="shared" si="74"/>
        <v>5.8</v>
      </c>
      <c r="O383" s="915">
        <f t="shared" si="75"/>
        <v>1290917</v>
      </c>
      <c r="P383" s="915">
        <f t="shared" si="76"/>
        <v>1290917</v>
      </c>
    </row>
    <row r="384" spans="1:16">
      <c r="A384" s="541" t="s">
        <v>1592</v>
      </c>
      <c r="B384" s="900"/>
      <c r="C384" s="901"/>
      <c r="D384" s="901"/>
      <c r="E384" s="901"/>
      <c r="F384" s="901"/>
      <c r="G384" s="901"/>
      <c r="H384" s="901"/>
      <c r="I384" s="901"/>
      <c r="J384" s="901"/>
      <c r="K384" s="901"/>
      <c r="L384" s="897">
        <f t="shared" si="73"/>
        <v>0</v>
      </c>
      <c r="M384" s="898" t="str">
        <f t="shared" si="74"/>
        <v/>
      </c>
      <c r="O384" s="915">
        <f t="shared" si="75"/>
        <v>0</v>
      </c>
      <c r="P384" s="915">
        <f t="shared" si="76"/>
        <v>0</v>
      </c>
    </row>
    <row r="385" spans="1:16">
      <c r="A385" s="918" t="s">
        <v>247</v>
      </c>
      <c r="B385" s="900"/>
      <c r="C385" s="901"/>
      <c r="D385" s="901"/>
      <c r="E385" s="901"/>
      <c r="F385" s="901"/>
      <c r="G385" s="901"/>
      <c r="H385" s="901"/>
      <c r="I385" s="901"/>
      <c r="J385" s="901"/>
      <c r="K385" s="901"/>
      <c r="L385" s="897">
        <f t="shared" si="73"/>
        <v>0</v>
      </c>
      <c r="M385" s="898" t="str">
        <f t="shared" si="74"/>
        <v/>
      </c>
      <c r="O385" s="915">
        <f t="shared" si="75"/>
        <v>0</v>
      </c>
      <c r="P385" s="915">
        <f t="shared" si="76"/>
        <v>0</v>
      </c>
    </row>
    <row r="386" spans="1:16" ht="13.5" thickBot="1">
      <c r="A386" s="919"/>
      <c r="B386" s="903"/>
      <c r="C386" s="904"/>
      <c r="D386" s="904"/>
      <c r="E386" s="904"/>
      <c r="F386" s="904"/>
      <c r="G386" s="904"/>
      <c r="H386" s="904"/>
      <c r="I386" s="904"/>
      <c r="J386" s="904"/>
      <c r="K386" s="904"/>
      <c r="L386" s="897">
        <f t="shared" si="73"/>
        <v>0</v>
      </c>
      <c r="M386" s="905" t="str">
        <f t="shared" si="74"/>
        <v/>
      </c>
    </row>
    <row r="387" spans="1:16" ht="13.5" thickBot="1">
      <c r="A387" s="920" t="s">
        <v>1648</v>
      </c>
      <c r="B387" s="907">
        <f t="shared" ref="B387:L387" si="77">SUM(B381:B386)</f>
        <v>37500000</v>
      </c>
      <c r="C387" s="907">
        <f t="shared" si="77"/>
        <v>37500000</v>
      </c>
      <c r="D387" s="907">
        <f t="shared" si="77"/>
        <v>6182160</v>
      </c>
      <c r="E387" s="907">
        <f t="shared" si="77"/>
        <v>6182160</v>
      </c>
      <c r="F387" s="907">
        <f t="shared" si="77"/>
        <v>12966901</v>
      </c>
      <c r="G387" s="907">
        <f t="shared" si="77"/>
        <v>12966901</v>
      </c>
      <c r="H387" s="907">
        <f t="shared" si="77"/>
        <v>18619000</v>
      </c>
      <c r="I387" s="907">
        <f t="shared" si="77"/>
        <v>18619000</v>
      </c>
      <c r="J387" s="907">
        <f t="shared" si="77"/>
        <v>6182160</v>
      </c>
      <c r="K387" s="907">
        <f t="shared" si="77"/>
        <v>12699049</v>
      </c>
      <c r="L387" s="907">
        <f t="shared" si="77"/>
        <v>18881209</v>
      </c>
      <c r="M387" s="908">
        <f t="shared" si="74"/>
        <v>50.3</v>
      </c>
      <c r="O387" s="915">
        <f>SUM(D387,F387,H387)</f>
        <v>37768061</v>
      </c>
      <c r="P387" s="915">
        <f>SUM(E387,G387,I387)</f>
        <v>37768061</v>
      </c>
    </row>
    <row r="388" spans="1:16">
      <c r="A388" s="1108" t="s">
        <v>1994</v>
      </c>
      <c r="B388" s="1108"/>
      <c r="C388" s="1108"/>
      <c r="D388" s="1108"/>
      <c r="E388" s="1108"/>
      <c r="F388" s="1108"/>
      <c r="G388" s="1108"/>
      <c r="H388" s="1108"/>
      <c r="I388" s="1108"/>
      <c r="J388" s="1108"/>
      <c r="K388" s="1108"/>
      <c r="L388" s="1108"/>
      <c r="M388" s="1108"/>
    </row>
    <row r="389" spans="1:16" ht="5.25" customHeight="1">
      <c r="A389" s="921"/>
      <c r="B389" s="921"/>
      <c r="C389" s="921"/>
      <c r="D389" s="921"/>
      <c r="E389" s="921"/>
      <c r="F389" s="921"/>
      <c r="G389" s="921"/>
      <c r="H389" s="921"/>
      <c r="I389" s="921"/>
      <c r="J389" s="921"/>
      <c r="K389" s="921"/>
      <c r="L389" s="921"/>
      <c r="M389" s="921"/>
    </row>
    <row r="390" spans="1:16" ht="15">
      <c r="A390" s="1095" t="s">
        <v>2030</v>
      </c>
      <c r="B390" s="1095"/>
      <c r="C390" s="1095"/>
      <c r="D390" s="1095"/>
      <c r="E390" s="1095"/>
      <c r="F390" s="1095"/>
      <c r="G390" s="1095"/>
      <c r="H390" s="1095"/>
      <c r="I390" s="1095"/>
      <c r="J390" s="1095"/>
      <c r="K390" s="1095"/>
      <c r="L390" s="1095"/>
      <c r="M390" s="1095"/>
    </row>
    <row r="391" spans="1:16" ht="12" customHeight="1" thickBot="1">
      <c r="A391" s="426"/>
      <c r="B391" s="426"/>
      <c r="C391" s="426"/>
      <c r="D391" s="426"/>
      <c r="E391" s="426"/>
      <c r="F391" s="426"/>
      <c r="G391" s="426"/>
      <c r="H391" s="426"/>
      <c r="I391" s="426"/>
      <c r="J391" s="426"/>
      <c r="K391" s="426"/>
      <c r="L391" s="1096">
        <f>M365</f>
        <v>0</v>
      </c>
      <c r="M391" s="1096"/>
    </row>
    <row r="392" spans="1:16" ht="21.5" thickBot="1">
      <c r="A392" s="1097" t="s">
        <v>1995</v>
      </c>
      <c r="B392" s="1098"/>
      <c r="C392" s="1098"/>
      <c r="D392" s="1098"/>
      <c r="E392" s="1098"/>
      <c r="F392" s="1098"/>
      <c r="G392" s="1098"/>
      <c r="H392" s="1098"/>
      <c r="I392" s="1098"/>
      <c r="J392" s="1098"/>
      <c r="K392" s="437" t="s">
        <v>1996</v>
      </c>
      <c r="L392" s="437" t="s">
        <v>1997</v>
      </c>
      <c r="M392" s="437" t="s">
        <v>709</v>
      </c>
    </row>
    <row r="393" spans="1:16">
      <c r="A393" s="1099"/>
      <c r="B393" s="1100"/>
      <c r="C393" s="1100"/>
      <c r="D393" s="1100"/>
      <c r="E393" s="1100"/>
      <c r="F393" s="1100"/>
      <c r="G393" s="1100"/>
      <c r="H393" s="1100"/>
      <c r="I393" s="1100"/>
      <c r="J393" s="1100"/>
      <c r="K393" s="891"/>
      <c r="L393" s="922"/>
      <c r="M393" s="922"/>
    </row>
    <row r="394" spans="1:16" ht="13.5" thickBot="1">
      <c r="A394" s="1101"/>
      <c r="B394" s="1102"/>
      <c r="C394" s="1102"/>
      <c r="D394" s="1102"/>
      <c r="E394" s="1102"/>
      <c r="F394" s="1102"/>
      <c r="G394" s="1102"/>
      <c r="H394" s="1102"/>
      <c r="I394" s="1102"/>
      <c r="J394" s="1102"/>
      <c r="K394" s="923"/>
      <c r="L394" s="904"/>
      <c r="M394" s="904"/>
    </row>
    <row r="395" spans="1:16" ht="13.5" thickBot="1">
      <c r="A395" s="1103" t="s">
        <v>1576</v>
      </c>
      <c r="B395" s="1104"/>
      <c r="C395" s="1104"/>
      <c r="D395" s="1104"/>
      <c r="E395" s="1104"/>
      <c r="F395" s="1104"/>
      <c r="G395" s="1104"/>
      <c r="H395" s="1104"/>
      <c r="I395" s="1104"/>
      <c r="J395" s="1104"/>
      <c r="K395" s="924">
        <f>SUM(K393:K394)</f>
        <v>0</v>
      </c>
      <c r="L395" s="924">
        <f>SUM(L393:L394)</f>
        <v>0</v>
      </c>
      <c r="M395" s="924">
        <f>SUM(M393:M394)</f>
        <v>0</v>
      </c>
    </row>
  </sheetData>
  <mergeCells count="228">
    <mergeCell ref="F6:G6"/>
    <mergeCell ref="H6:I6"/>
    <mergeCell ref="A25:M25"/>
    <mergeCell ref="A27:M27"/>
    <mergeCell ref="L28:M28"/>
    <mergeCell ref="A29:J29"/>
    <mergeCell ref="A1:C1"/>
    <mergeCell ref="D1:M1"/>
    <mergeCell ref="A3:A6"/>
    <mergeCell ref="B3:I3"/>
    <mergeCell ref="J3:M5"/>
    <mergeCell ref="B4:B5"/>
    <mergeCell ref="C4:C5"/>
    <mergeCell ref="D4:I4"/>
    <mergeCell ref="B6:C6"/>
    <mergeCell ref="D6:E6"/>
    <mergeCell ref="A30:J30"/>
    <mergeCell ref="A31:J31"/>
    <mergeCell ref="A32:J32"/>
    <mergeCell ref="A34:C34"/>
    <mergeCell ref="D34:M34"/>
    <mergeCell ref="A36:A39"/>
    <mergeCell ref="B36:I36"/>
    <mergeCell ref="J36:M38"/>
    <mergeCell ref="B37:B38"/>
    <mergeCell ref="C37:C38"/>
    <mergeCell ref="A60:M60"/>
    <mergeCell ref="L61:M61"/>
    <mergeCell ref="A62:J62"/>
    <mergeCell ref="A63:J63"/>
    <mergeCell ref="A64:J64"/>
    <mergeCell ref="A65:J65"/>
    <mergeCell ref="D37:I37"/>
    <mergeCell ref="B39:C39"/>
    <mergeCell ref="D39:E39"/>
    <mergeCell ref="F39:G39"/>
    <mergeCell ref="H39:I39"/>
    <mergeCell ref="A58:M58"/>
    <mergeCell ref="F72:G72"/>
    <mergeCell ref="H72:I72"/>
    <mergeCell ref="A91:M91"/>
    <mergeCell ref="A93:M93"/>
    <mergeCell ref="L94:M94"/>
    <mergeCell ref="A95:J95"/>
    <mergeCell ref="A67:C67"/>
    <mergeCell ref="D67:M67"/>
    <mergeCell ref="A69:A72"/>
    <mergeCell ref="B69:I69"/>
    <mergeCell ref="J69:M71"/>
    <mergeCell ref="B70:B71"/>
    <mergeCell ref="C70:C71"/>
    <mergeCell ref="D70:I70"/>
    <mergeCell ref="B72:C72"/>
    <mergeCell ref="D72:E72"/>
    <mergeCell ref="A96:J96"/>
    <mergeCell ref="A97:J97"/>
    <mergeCell ref="A98:J98"/>
    <mergeCell ref="A100:C100"/>
    <mergeCell ref="D100:M100"/>
    <mergeCell ref="A102:A105"/>
    <mergeCell ref="B102:I102"/>
    <mergeCell ref="J102:M104"/>
    <mergeCell ref="B103:B104"/>
    <mergeCell ref="C103:C104"/>
    <mergeCell ref="A126:M126"/>
    <mergeCell ref="L127:M127"/>
    <mergeCell ref="A128:J128"/>
    <mergeCell ref="A129:J129"/>
    <mergeCell ref="A130:J130"/>
    <mergeCell ref="A131:J131"/>
    <mergeCell ref="D103:I103"/>
    <mergeCell ref="B105:C105"/>
    <mergeCell ref="D105:E105"/>
    <mergeCell ref="F105:G105"/>
    <mergeCell ref="H105:I105"/>
    <mergeCell ref="A124:M124"/>
    <mergeCell ref="F138:G138"/>
    <mergeCell ref="H138:I138"/>
    <mergeCell ref="A157:M157"/>
    <mergeCell ref="A159:M159"/>
    <mergeCell ref="L160:M160"/>
    <mergeCell ref="A161:J161"/>
    <mergeCell ref="A133:C133"/>
    <mergeCell ref="D133:M133"/>
    <mergeCell ref="A135:A138"/>
    <mergeCell ref="B135:I135"/>
    <mergeCell ref="J135:M137"/>
    <mergeCell ref="B136:B137"/>
    <mergeCell ref="C136:C137"/>
    <mergeCell ref="D136:I136"/>
    <mergeCell ref="B138:C138"/>
    <mergeCell ref="D138:E138"/>
    <mergeCell ref="A162:J162"/>
    <mergeCell ref="A163:J163"/>
    <mergeCell ref="A164:J164"/>
    <mergeCell ref="A166:C166"/>
    <mergeCell ref="D166:M166"/>
    <mergeCell ref="A168:A171"/>
    <mergeCell ref="B168:I168"/>
    <mergeCell ref="J168:M170"/>
    <mergeCell ref="B169:B170"/>
    <mergeCell ref="C169:C170"/>
    <mergeCell ref="A192:M192"/>
    <mergeCell ref="L193:M193"/>
    <mergeCell ref="A194:J194"/>
    <mergeCell ref="A195:J195"/>
    <mergeCell ref="A196:J196"/>
    <mergeCell ref="A197:J197"/>
    <mergeCell ref="D169:I169"/>
    <mergeCell ref="B171:C171"/>
    <mergeCell ref="D171:E171"/>
    <mergeCell ref="F171:G171"/>
    <mergeCell ref="H171:I171"/>
    <mergeCell ref="A190:M190"/>
    <mergeCell ref="F204:G204"/>
    <mergeCell ref="H204:I204"/>
    <mergeCell ref="A223:M223"/>
    <mergeCell ref="A225:M225"/>
    <mergeCell ref="L226:M226"/>
    <mergeCell ref="A227:J227"/>
    <mergeCell ref="A199:C199"/>
    <mergeCell ref="D199:M199"/>
    <mergeCell ref="A201:A204"/>
    <mergeCell ref="B201:I201"/>
    <mergeCell ref="J201:M203"/>
    <mergeCell ref="B202:B203"/>
    <mergeCell ref="C202:C203"/>
    <mergeCell ref="D202:I202"/>
    <mergeCell ref="B204:C204"/>
    <mergeCell ref="D204:E204"/>
    <mergeCell ref="A228:J228"/>
    <mergeCell ref="A229:J229"/>
    <mergeCell ref="A230:J230"/>
    <mergeCell ref="A232:C232"/>
    <mergeCell ref="D232:M232"/>
    <mergeCell ref="A234:A237"/>
    <mergeCell ref="B234:I234"/>
    <mergeCell ref="J234:M236"/>
    <mergeCell ref="B235:B236"/>
    <mergeCell ref="C235:C236"/>
    <mergeCell ref="A258:M258"/>
    <mergeCell ref="L259:M259"/>
    <mergeCell ref="A260:J260"/>
    <mergeCell ref="A261:J261"/>
    <mergeCell ref="A262:J262"/>
    <mergeCell ref="A263:J263"/>
    <mergeCell ref="D235:I235"/>
    <mergeCell ref="B237:C237"/>
    <mergeCell ref="D237:E237"/>
    <mergeCell ref="F237:G237"/>
    <mergeCell ref="H237:I237"/>
    <mergeCell ref="A256:M256"/>
    <mergeCell ref="F270:G270"/>
    <mergeCell ref="H270:I270"/>
    <mergeCell ref="A289:M289"/>
    <mergeCell ref="A291:M291"/>
    <mergeCell ref="L292:M292"/>
    <mergeCell ref="A293:J293"/>
    <mergeCell ref="A265:C265"/>
    <mergeCell ref="D265:M265"/>
    <mergeCell ref="A267:A270"/>
    <mergeCell ref="B267:I267"/>
    <mergeCell ref="J267:M269"/>
    <mergeCell ref="B268:B269"/>
    <mergeCell ref="C268:C269"/>
    <mergeCell ref="D268:I268"/>
    <mergeCell ref="B270:C270"/>
    <mergeCell ref="D270:E270"/>
    <mergeCell ref="A294:J294"/>
    <mergeCell ref="A295:J295"/>
    <mergeCell ref="A296:J296"/>
    <mergeCell ref="A298:C298"/>
    <mergeCell ref="D298:M298"/>
    <mergeCell ref="A300:A303"/>
    <mergeCell ref="B300:I300"/>
    <mergeCell ref="J300:M302"/>
    <mergeCell ref="B301:B302"/>
    <mergeCell ref="C301:C302"/>
    <mergeCell ref="A324:M324"/>
    <mergeCell ref="L325:M325"/>
    <mergeCell ref="A326:J326"/>
    <mergeCell ref="A327:J327"/>
    <mergeCell ref="A328:J328"/>
    <mergeCell ref="A329:J329"/>
    <mergeCell ref="D301:I301"/>
    <mergeCell ref="B303:C303"/>
    <mergeCell ref="D303:E303"/>
    <mergeCell ref="F303:G303"/>
    <mergeCell ref="H303:I303"/>
    <mergeCell ref="A322:M322"/>
    <mergeCell ref="F336:G336"/>
    <mergeCell ref="H336:I336"/>
    <mergeCell ref="A355:M355"/>
    <mergeCell ref="A357:M357"/>
    <mergeCell ref="L358:M358"/>
    <mergeCell ref="A359:J359"/>
    <mergeCell ref="A331:C331"/>
    <mergeCell ref="D331:M331"/>
    <mergeCell ref="A333:A336"/>
    <mergeCell ref="B333:I333"/>
    <mergeCell ref="J333:M335"/>
    <mergeCell ref="B334:B335"/>
    <mergeCell ref="C334:C335"/>
    <mergeCell ref="D334:I334"/>
    <mergeCell ref="B336:C336"/>
    <mergeCell ref="D336:E336"/>
    <mergeCell ref="A360:J360"/>
    <mergeCell ref="A361:J361"/>
    <mergeCell ref="A362:J362"/>
    <mergeCell ref="A364:C364"/>
    <mergeCell ref="D364:M364"/>
    <mergeCell ref="A366:A369"/>
    <mergeCell ref="B366:I366"/>
    <mergeCell ref="J366:M368"/>
    <mergeCell ref="B367:B368"/>
    <mergeCell ref="C367:C368"/>
    <mergeCell ref="A390:M390"/>
    <mergeCell ref="L391:M391"/>
    <mergeCell ref="A392:J392"/>
    <mergeCell ref="A393:J393"/>
    <mergeCell ref="A394:J394"/>
    <mergeCell ref="A395:J395"/>
    <mergeCell ref="D367:I367"/>
    <mergeCell ref="B369:C369"/>
    <mergeCell ref="D369:E369"/>
    <mergeCell ref="F369:G369"/>
    <mergeCell ref="H369:I369"/>
    <mergeCell ref="A388:M388"/>
  </mergeCells>
  <printOptions horizontalCentered="1"/>
  <pageMargins left="0.78740157480314965" right="0.78740157480314965" top="1.1417322834645669" bottom="0.78740157480314965" header="0.55118110236220474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hozzájárulások&amp;R&amp;"-,Félkövér dőlt"&amp;12 12. melléklet</oddHeader>
  </headerFooter>
  <rowBreaks count="9" manualBreakCount="9">
    <brk id="33" max="16383" man="1"/>
    <brk id="99" max="12" man="1"/>
    <brk id="132" max="12" man="1"/>
    <brk id="165" max="12" man="1"/>
    <brk id="198" max="12" man="1"/>
    <brk id="231" max="12" man="1"/>
    <brk id="264" max="12" man="1"/>
    <brk id="297" max="12" man="1"/>
    <brk id="363" max="12" man="1"/>
  </rowBreaks>
</worksheet>
</file>

<file path=xl/worksheets/sheet25.xml><?xml version="1.0" encoding="utf-8"?>
<worksheet xmlns="http://schemas.openxmlformats.org/spreadsheetml/2006/main" xmlns:r="http://schemas.openxmlformats.org/officeDocument/2006/relationships">
  <dimension ref="A1:D37"/>
  <sheetViews>
    <sheetView view="pageBreakPreview" zoomScaleNormal="100" workbookViewId="0">
      <selection activeCell="G12" sqref="G12"/>
    </sheetView>
  </sheetViews>
  <sheetFormatPr defaultColWidth="9.1796875" defaultRowHeight="12.5"/>
  <cols>
    <col min="1" max="1" width="4.453125" style="932" customWidth="1"/>
    <col min="2" max="2" width="36.54296875" style="932" bestFit="1" customWidth="1"/>
    <col min="3" max="3" width="16.54296875" style="932" customWidth="1"/>
    <col min="4" max="4" width="18" style="932" bestFit="1" customWidth="1"/>
    <col min="5" max="256" width="9.1796875" style="932"/>
    <col min="257" max="257" width="4.453125" style="932" customWidth="1"/>
    <col min="258" max="258" width="34.54296875" style="932" bestFit="1" customWidth="1"/>
    <col min="259" max="259" width="16.54296875" style="932" customWidth="1"/>
    <col min="260" max="260" width="18" style="932" bestFit="1" customWidth="1"/>
    <col min="261" max="512" width="9.1796875" style="932"/>
    <col min="513" max="513" width="4.453125" style="932" customWidth="1"/>
    <col min="514" max="514" width="34.54296875" style="932" bestFit="1" customWidth="1"/>
    <col min="515" max="515" width="16.54296875" style="932" customWidth="1"/>
    <col min="516" max="516" width="18" style="932" bestFit="1" customWidth="1"/>
    <col min="517" max="768" width="9.1796875" style="932"/>
    <col min="769" max="769" width="4.453125" style="932" customWidth="1"/>
    <col min="770" max="770" width="34.54296875" style="932" bestFit="1" customWidth="1"/>
    <col min="771" max="771" width="16.54296875" style="932" customWidth="1"/>
    <col min="772" max="772" width="18" style="932" bestFit="1" customWidth="1"/>
    <col min="773" max="1024" width="9.1796875" style="932"/>
    <col min="1025" max="1025" width="4.453125" style="932" customWidth="1"/>
    <col min="1026" max="1026" width="34.54296875" style="932" bestFit="1" customWidth="1"/>
    <col min="1027" max="1027" width="16.54296875" style="932" customWidth="1"/>
    <col min="1028" max="1028" width="18" style="932" bestFit="1" customWidth="1"/>
    <col min="1029" max="1280" width="9.1796875" style="932"/>
    <col min="1281" max="1281" width="4.453125" style="932" customWidth="1"/>
    <col min="1282" max="1282" width="34.54296875" style="932" bestFit="1" customWidth="1"/>
    <col min="1283" max="1283" width="16.54296875" style="932" customWidth="1"/>
    <col min="1284" max="1284" width="18" style="932" bestFit="1" customWidth="1"/>
    <col min="1285" max="1536" width="9.1796875" style="932"/>
    <col min="1537" max="1537" width="4.453125" style="932" customWidth="1"/>
    <col min="1538" max="1538" width="34.54296875" style="932" bestFit="1" customWidth="1"/>
    <col min="1539" max="1539" width="16.54296875" style="932" customWidth="1"/>
    <col min="1540" max="1540" width="18" style="932" bestFit="1" customWidth="1"/>
    <col min="1541" max="1792" width="9.1796875" style="932"/>
    <col min="1793" max="1793" width="4.453125" style="932" customWidth="1"/>
    <col min="1794" max="1794" width="34.54296875" style="932" bestFit="1" customWidth="1"/>
    <col min="1795" max="1795" width="16.54296875" style="932" customWidth="1"/>
    <col min="1796" max="1796" width="18" style="932" bestFit="1" customWidth="1"/>
    <col min="1797" max="2048" width="9.1796875" style="932"/>
    <col min="2049" max="2049" width="4.453125" style="932" customWidth="1"/>
    <col min="2050" max="2050" width="34.54296875" style="932" bestFit="1" customWidth="1"/>
    <col min="2051" max="2051" width="16.54296875" style="932" customWidth="1"/>
    <col min="2052" max="2052" width="18" style="932" bestFit="1" customWidth="1"/>
    <col min="2053" max="2304" width="9.1796875" style="932"/>
    <col min="2305" max="2305" width="4.453125" style="932" customWidth="1"/>
    <col min="2306" max="2306" width="34.54296875" style="932" bestFit="1" customWidth="1"/>
    <col min="2307" max="2307" width="16.54296875" style="932" customWidth="1"/>
    <col min="2308" max="2308" width="18" style="932" bestFit="1" customWidth="1"/>
    <col min="2309" max="2560" width="9.1796875" style="932"/>
    <col min="2561" max="2561" width="4.453125" style="932" customWidth="1"/>
    <col min="2562" max="2562" width="34.54296875" style="932" bestFit="1" customWidth="1"/>
    <col min="2563" max="2563" width="16.54296875" style="932" customWidth="1"/>
    <col min="2564" max="2564" width="18" style="932" bestFit="1" customWidth="1"/>
    <col min="2565" max="2816" width="9.1796875" style="932"/>
    <col min="2817" max="2817" width="4.453125" style="932" customWidth="1"/>
    <col min="2818" max="2818" width="34.54296875" style="932" bestFit="1" customWidth="1"/>
    <col min="2819" max="2819" width="16.54296875" style="932" customWidth="1"/>
    <col min="2820" max="2820" width="18" style="932" bestFit="1" customWidth="1"/>
    <col min="2821" max="3072" width="9.1796875" style="932"/>
    <col min="3073" max="3073" width="4.453125" style="932" customWidth="1"/>
    <col min="3074" max="3074" width="34.54296875" style="932" bestFit="1" customWidth="1"/>
    <col min="3075" max="3075" width="16.54296875" style="932" customWidth="1"/>
    <col min="3076" max="3076" width="18" style="932" bestFit="1" customWidth="1"/>
    <col min="3077" max="3328" width="9.1796875" style="932"/>
    <col min="3329" max="3329" width="4.453125" style="932" customWidth="1"/>
    <col min="3330" max="3330" width="34.54296875" style="932" bestFit="1" customWidth="1"/>
    <col min="3331" max="3331" width="16.54296875" style="932" customWidth="1"/>
    <col min="3332" max="3332" width="18" style="932" bestFit="1" customWidth="1"/>
    <col min="3333" max="3584" width="9.1796875" style="932"/>
    <col min="3585" max="3585" width="4.453125" style="932" customWidth="1"/>
    <col min="3586" max="3586" width="34.54296875" style="932" bestFit="1" customWidth="1"/>
    <col min="3587" max="3587" width="16.54296875" style="932" customWidth="1"/>
    <col min="3588" max="3588" width="18" style="932" bestFit="1" customWidth="1"/>
    <col min="3589" max="3840" width="9.1796875" style="932"/>
    <col min="3841" max="3841" width="4.453125" style="932" customWidth="1"/>
    <col min="3842" max="3842" width="34.54296875" style="932" bestFit="1" customWidth="1"/>
    <col min="3843" max="3843" width="16.54296875" style="932" customWidth="1"/>
    <col min="3844" max="3844" width="18" style="932" bestFit="1" customWidth="1"/>
    <col min="3845" max="4096" width="9.1796875" style="932"/>
    <col min="4097" max="4097" width="4.453125" style="932" customWidth="1"/>
    <col min="4098" max="4098" width="34.54296875" style="932" bestFit="1" customWidth="1"/>
    <col min="4099" max="4099" width="16.54296875" style="932" customWidth="1"/>
    <col min="4100" max="4100" width="18" style="932" bestFit="1" customWidth="1"/>
    <col min="4101" max="4352" width="9.1796875" style="932"/>
    <col min="4353" max="4353" width="4.453125" style="932" customWidth="1"/>
    <col min="4354" max="4354" width="34.54296875" style="932" bestFit="1" customWidth="1"/>
    <col min="4355" max="4355" width="16.54296875" style="932" customWidth="1"/>
    <col min="4356" max="4356" width="18" style="932" bestFit="1" customWidth="1"/>
    <col min="4357" max="4608" width="9.1796875" style="932"/>
    <col min="4609" max="4609" width="4.453125" style="932" customWidth="1"/>
    <col min="4610" max="4610" width="34.54296875" style="932" bestFit="1" customWidth="1"/>
    <col min="4611" max="4611" width="16.54296875" style="932" customWidth="1"/>
    <col min="4612" max="4612" width="18" style="932" bestFit="1" customWidth="1"/>
    <col min="4613" max="4864" width="9.1796875" style="932"/>
    <col min="4865" max="4865" width="4.453125" style="932" customWidth="1"/>
    <col min="4866" max="4866" width="34.54296875" style="932" bestFit="1" customWidth="1"/>
    <col min="4867" max="4867" width="16.54296875" style="932" customWidth="1"/>
    <col min="4868" max="4868" width="18" style="932" bestFit="1" customWidth="1"/>
    <col min="4869" max="5120" width="9.1796875" style="932"/>
    <col min="5121" max="5121" width="4.453125" style="932" customWidth="1"/>
    <col min="5122" max="5122" width="34.54296875" style="932" bestFit="1" customWidth="1"/>
    <col min="5123" max="5123" width="16.54296875" style="932" customWidth="1"/>
    <col min="5124" max="5124" width="18" style="932" bestFit="1" customWidth="1"/>
    <col min="5125" max="5376" width="9.1796875" style="932"/>
    <col min="5377" max="5377" width="4.453125" style="932" customWidth="1"/>
    <col min="5378" max="5378" width="34.54296875" style="932" bestFit="1" customWidth="1"/>
    <col min="5379" max="5379" width="16.54296875" style="932" customWidth="1"/>
    <col min="5380" max="5380" width="18" style="932" bestFit="1" customWidth="1"/>
    <col min="5381" max="5632" width="9.1796875" style="932"/>
    <col min="5633" max="5633" width="4.453125" style="932" customWidth="1"/>
    <col min="5634" max="5634" width="34.54296875" style="932" bestFit="1" customWidth="1"/>
    <col min="5635" max="5635" width="16.54296875" style="932" customWidth="1"/>
    <col min="5636" max="5636" width="18" style="932" bestFit="1" customWidth="1"/>
    <col min="5637" max="5888" width="9.1796875" style="932"/>
    <col min="5889" max="5889" width="4.453125" style="932" customWidth="1"/>
    <col min="5890" max="5890" width="34.54296875" style="932" bestFit="1" customWidth="1"/>
    <col min="5891" max="5891" width="16.54296875" style="932" customWidth="1"/>
    <col min="5892" max="5892" width="18" style="932" bestFit="1" customWidth="1"/>
    <col min="5893" max="6144" width="9.1796875" style="932"/>
    <col min="6145" max="6145" width="4.453125" style="932" customWidth="1"/>
    <col min="6146" max="6146" width="34.54296875" style="932" bestFit="1" customWidth="1"/>
    <col min="6147" max="6147" width="16.54296875" style="932" customWidth="1"/>
    <col min="6148" max="6148" width="18" style="932" bestFit="1" customWidth="1"/>
    <col min="6149" max="6400" width="9.1796875" style="932"/>
    <col min="6401" max="6401" width="4.453125" style="932" customWidth="1"/>
    <col min="6402" max="6402" width="34.54296875" style="932" bestFit="1" customWidth="1"/>
    <col min="6403" max="6403" width="16.54296875" style="932" customWidth="1"/>
    <col min="6404" max="6404" width="18" style="932" bestFit="1" customWidth="1"/>
    <col min="6405" max="6656" width="9.1796875" style="932"/>
    <col min="6657" max="6657" width="4.453125" style="932" customWidth="1"/>
    <col min="6658" max="6658" width="34.54296875" style="932" bestFit="1" customWidth="1"/>
    <col min="6659" max="6659" width="16.54296875" style="932" customWidth="1"/>
    <col min="6660" max="6660" width="18" style="932" bestFit="1" customWidth="1"/>
    <col min="6661" max="6912" width="9.1796875" style="932"/>
    <col min="6913" max="6913" width="4.453125" style="932" customWidth="1"/>
    <col min="6914" max="6914" width="34.54296875" style="932" bestFit="1" customWidth="1"/>
    <col min="6915" max="6915" width="16.54296875" style="932" customWidth="1"/>
    <col min="6916" max="6916" width="18" style="932" bestFit="1" customWidth="1"/>
    <col min="6917" max="7168" width="9.1796875" style="932"/>
    <col min="7169" max="7169" width="4.453125" style="932" customWidth="1"/>
    <col min="7170" max="7170" width="34.54296875" style="932" bestFit="1" customWidth="1"/>
    <col min="7171" max="7171" width="16.54296875" style="932" customWidth="1"/>
    <col min="7172" max="7172" width="18" style="932" bestFit="1" customWidth="1"/>
    <col min="7173" max="7424" width="9.1796875" style="932"/>
    <col min="7425" max="7425" width="4.453125" style="932" customWidth="1"/>
    <col min="7426" max="7426" width="34.54296875" style="932" bestFit="1" customWidth="1"/>
    <col min="7427" max="7427" width="16.54296875" style="932" customWidth="1"/>
    <col min="7428" max="7428" width="18" style="932" bestFit="1" customWidth="1"/>
    <col min="7429" max="7680" width="9.1796875" style="932"/>
    <col min="7681" max="7681" width="4.453125" style="932" customWidth="1"/>
    <col min="7682" max="7682" width="34.54296875" style="932" bestFit="1" customWidth="1"/>
    <col min="7683" max="7683" width="16.54296875" style="932" customWidth="1"/>
    <col min="7684" max="7684" width="18" style="932" bestFit="1" customWidth="1"/>
    <col min="7685" max="7936" width="9.1796875" style="932"/>
    <col min="7937" max="7937" width="4.453125" style="932" customWidth="1"/>
    <col min="7938" max="7938" width="34.54296875" style="932" bestFit="1" customWidth="1"/>
    <col min="7939" max="7939" width="16.54296875" style="932" customWidth="1"/>
    <col min="7940" max="7940" width="18" style="932" bestFit="1" customWidth="1"/>
    <col min="7941" max="8192" width="9.1796875" style="932"/>
    <col min="8193" max="8193" width="4.453125" style="932" customWidth="1"/>
    <col min="8194" max="8194" width="34.54296875" style="932" bestFit="1" customWidth="1"/>
    <col min="8195" max="8195" width="16.54296875" style="932" customWidth="1"/>
    <col min="8196" max="8196" width="18" style="932" bestFit="1" customWidth="1"/>
    <col min="8197" max="8448" width="9.1796875" style="932"/>
    <col min="8449" max="8449" width="4.453125" style="932" customWidth="1"/>
    <col min="8450" max="8450" width="34.54296875" style="932" bestFit="1" customWidth="1"/>
    <col min="8451" max="8451" width="16.54296875" style="932" customWidth="1"/>
    <col min="8452" max="8452" width="18" style="932" bestFit="1" customWidth="1"/>
    <col min="8453" max="8704" width="9.1796875" style="932"/>
    <col min="8705" max="8705" width="4.453125" style="932" customWidth="1"/>
    <col min="8706" max="8706" width="34.54296875" style="932" bestFit="1" customWidth="1"/>
    <col min="8707" max="8707" width="16.54296875" style="932" customWidth="1"/>
    <col min="8708" max="8708" width="18" style="932" bestFit="1" customWidth="1"/>
    <col min="8709" max="8960" width="9.1796875" style="932"/>
    <col min="8961" max="8961" width="4.453125" style="932" customWidth="1"/>
    <col min="8962" max="8962" width="34.54296875" style="932" bestFit="1" customWidth="1"/>
    <col min="8963" max="8963" width="16.54296875" style="932" customWidth="1"/>
    <col min="8964" max="8964" width="18" style="932" bestFit="1" customWidth="1"/>
    <col min="8965" max="9216" width="9.1796875" style="932"/>
    <col min="9217" max="9217" width="4.453125" style="932" customWidth="1"/>
    <col min="9218" max="9218" width="34.54296875" style="932" bestFit="1" customWidth="1"/>
    <col min="9219" max="9219" width="16.54296875" style="932" customWidth="1"/>
    <col min="9220" max="9220" width="18" style="932" bestFit="1" customWidth="1"/>
    <col min="9221" max="9472" width="9.1796875" style="932"/>
    <col min="9473" max="9473" width="4.453125" style="932" customWidth="1"/>
    <col min="9474" max="9474" width="34.54296875" style="932" bestFit="1" customWidth="1"/>
    <col min="9475" max="9475" width="16.54296875" style="932" customWidth="1"/>
    <col min="9476" max="9476" width="18" style="932" bestFit="1" customWidth="1"/>
    <col min="9477" max="9728" width="9.1796875" style="932"/>
    <col min="9729" max="9729" width="4.453125" style="932" customWidth="1"/>
    <col min="9730" max="9730" width="34.54296875" style="932" bestFit="1" customWidth="1"/>
    <col min="9731" max="9731" width="16.54296875" style="932" customWidth="1"/>
    <col min="9732" max="9732" width="18" style="932" bestFit="1" customWidth="1"/>
    <col min="9733" max="9984" width="9.1796875" style="932"/>
    <col min="9985" max="9985" width="4.453125" style="932" customWidth="1"/>
    <col min="9986" max="9986" width="34.54296875" style="932" bestFit="1" customWidth="1"/>
    <col min="9987" max="9987" width="16.54296875" style="932" customWidth="1"/>
    <col min="9988" max="9988" width="18" style="932" bestFit="1" customWidth="1"/>
    <col min="9989" max="10240" width="9.1796875" style="932"/>
    <col min="10241" max="10241" width="4.453125" style="932" customWidth="1"/>
    <col min="10242" max="10242" width="34.54296875" style="932" bestFit="1" customWidth="1"/>
    <col min="10243" max="10243" width="16.54296875" style="932" customWidth="1"/>
    <col min="10244" max="10244" width="18" style="932" bestFit="1" customWidth="1"/>
    <col min="10245" max="10496" width="9.1796875" style="932"/>
    <col min="10497" max="10497" width="4.453125" style="932" customWidth="1"/>
    <col min="10498" max="10498" width="34.54296875" style="932" bestFit="1" customWidth="1"/>
    <col min="10499" max="10499" width="16.54296875" style="932" customWidth="1"/>
    <col min="10500" max="10500" width="18" style="932" bestFit="1" customWidth="1"/>
    <col min="10501" max="10752" width="9.1796875" style="932"/>
    <col min="10753" max="10753" width="4.453125" style="932" customWidth="1"/>
    <col min="10754" max="10754" width="34.54296875" style="932" bestFit="1" customWidth="1"/>
    <col min="10755" max="10755" width="16.54296875" style="932" customWidth="1"/>
    <col min="10756" max="10756" width="18" style="932" bestFit="1" customWidth="1"/>
    <col min="10757" max="11008" width="9.1796875" style="932"/>
    <col min="11009" max="11009" width="4.453125" style="932" customWidth="1"/>
    <col min="11010" max="11010" width="34.54296875" style="932" bestFit="1" customWidth="1"/>
    <col min="11011" max="11011" width="16.54296875" style="932" customWidth="1"/>
    <col min="11012" max="11012" width="18" style="932" bestFit="1" customWidth="1"/>
    <col min="11013" max="11264" width="9.1796875" style="932"/>
    <col min="11265" max="11265" width="4.453125" style="932" customWidth="1"/>
    <col min="11266" max="11266" width="34.54296875" style="932" bestFit="1" customWidth="1"/>
    <col min="11267" max="11267" width="16.54296875" style="932" customWidth="1"/>
    <col min="11268" max="11268" width="18" style="932" bestFit="1" customWidth="1"/>
    <col min="11269" max="11520" width="9.1796875" style="932"/>
    <col min="11521" max="11521" width="4.453125" style="932" customWidth="1"/>
    <col min="11522" max="11522" width="34.54296875" style="932" bestFit="1" customWidth="1"/>
    <col min="11523" max="11523" width="16.54296875" style="932" customWidth="1"/>
    <col min="11524" max="11524" width="18" style="932" bestFit="1" customWidth="1"/>
    <col min="11525" max="11776" width="9.1796875" style="932"/>
    <col min="11777" max="11777" width="4.453125" style="932" customWidth="1"/>
    <col min="11778" max="11778" width="34.54296875" style="932" bestFit="1" customWidth="1"/>
    <col min="11779" max="11779" width="16.54296875" style="932" customWidth="1"/>
    <col min="11780" max="11780" width="18" style="932" bestFit="1" customWidth="1"/>
    <col min="11781" max="12032" width="9.1796875" style="932"/>
    <col min="12033" max="12033" width="4.453125" style="932" customWidth="1"/>
    <col min="12034" max="12034" width="34.54296875" style="932" bestFit="1" customWidth="1"/>
    <col min="12035" max="12035" width="16.54296875" style="932" customWidth="1"/>
    <col min="12036" max="12036" width="18" style="932" bestFit="1" customWidth="1"/>
    <col min="12037" max="12288" width="9.1796875" style="932"/>
    <col min="12289" max="12289" width="4.453125" style="932" customWidth="1"/>
    <col min="12290" max="12290" width="34.54296875" style="932" bestFit="1" customWidth="1"/>
    <col min="12291" max="12291" width="16.54296875" style="932" customWidth="1"/>
    <col min="12292" max="12292" width="18" style="932" bestFit="1" customWidth="1"/>
    <col min="12293" max="12544" width="9.1796875" style="932"/>
    <col min="12545" max="12545" width="4.453125" style="932" customWidth="1"/>
    <col min="12546" max="12546" width="34.54296875" style="932" bestFit="1" customWidth="1"/>
    <col min="12547" max="12547" width="16.54296875" style="932" customWidth="1"/>
    <col min="12548" max="12548" width="18" style="932" bestFit="1" customWidth="1"/>
    <col min="12549" max="12800" width="9.1796875" style="932"/>
    <col min="12801" max="12801" width="4.453125" style="932" customWidth="1"/>
    <col min="12802" max="12802" width="34.54296875" style="932" bestFit="1" customWidth="1"/>
    <col min="12803" max="12803" width="16.54296875" style="932" customWidth="1"/>
    <col min="12804" max="12804" width="18" style="932" bestFit="1" customWidth="1"/>
    <col min="12805" max="13056" width="9.1796875" style="932"/>
    <col min="13057" max="13057" width="4.453125" style="932" customWidth="1"/>
    <col min="13058" max="13058" width="34.54296875" style="932" bestFit="1" customWidth="1"/>
    <col min="13059" max="13059" width="16.54296875" style="932" customWidth="1"/>
    <col min="13060" max="13060" width="18" style="932" bestFit="1" customWidth="1"/>
    <col min="13061" max="13312" width="9.1796875" style="932"/>
    <col min="13313" max="13313" width="4.453125" style="932" customWidth="1"/>
    <col min="13314" max="13314" width="34.54296875" style="932" bestFit="1" customWidth="1"/>
    <col min="13315" max="13315" width="16.54296875" style="932" customWidth="1"/>
    <col min="13316" max="13316" width="18" style="932" bestFit="1" customWidth="1"/>
    <col min="13317" max="13568" width="9.1796875" style="932"/>
    <col min="13569" max="13569" width="4.453125" style="932" customWidth="1"/>
    <col min="13570" max="13570" width="34.54296875" style="932" bestFit="1" customWidth="1"/>
    <col min="13571" max="13571" width="16.54296875" style="932" customWidth="1"/>
    <col min="13572" max="13572" width="18" style="932" bestFit="1" customWidth="1"/>
    <col min="13573" max="13824" width="9.1796875" style="932"/>
    <col min="13825" max="13825" width="4.453125" style="932" customWidth="1"/>
    <col min="13826" max="13826" width="34.54296875" style="932" bestFit="1" customWidth="1"/>
    <col min="13827" max="13827" width="16.54296875" style="932" customWidth="1"/>
    <col min="13828" max="13828" width="18" style="932" bestFit="1" customWidth="1"/>
    <col min="13829" max="14080" width="9.1796875" style="932"/>
    <col min="14081" max="14081" width="4.453125" style="932" customWidth="1"/>
    <col min="14082" max="14082" width="34.54296875" style="932" bestFit="1" customWidth="1"/>
    <col min="14083" max="14083" width="16.54296875" style="932" customWidth="1"/>
    <col min="14084" max="14084" width="18" style="932" bestFit="1" customWidth="1"/>
    <col min="14085" max="14336" width="9.1796875" style="932"/>
    <col min="14337" max="14337" width="4.453125" style="932" customWidth="1"/>
    <col min="14338" max="14338" width="34.54296875" style="932" bestFit="1" customWidth="1"/>
    <col min="14339" max="14339" width="16.54296875" style="932" customWidth="1"/>
    <col min="14340" max="14340" width="18" style="932" bestFit="1" customWidth="1"/>
    <col min="14341" max="14592" width="9.1796875" style="932"/>
    <col min="14593" max="14593" width="4.453125" style="932" customWidth="1"/>
    <col min="14594" max="14594" width="34.54296875" style="932" bestFit="1" customWidth="1"/>
    <col min="14595" max="14595" width="16.54296875" style="932" customWidth="1"/>
    <col min="14596" max="14596" width="18" style="932" bestFit="1" customWidth="1"/>
    <col min="14597" max="14848" width="9.1796875" style="932"/>
    <col min="14849" max="14849" width="4.453125" style="932" customWidth="1"/>
    <col min="14850" max="14850" width="34.54296875" style="932" bestFit="1" customWidth="1"/>
    <col min="14851" max="14851" width="16.54296875" style="932" customWidth="1"/>
    <col min="14852" max="14852" width="18" style="932" bestFit="1" customWidth="1"/>
    <col min="14853" max="15104" width="9.1796875" style="932"/>
    <col min="15105" max="15105" width="4.453125" style="932" customWidth="1"/>
    <col min="15106" max="15106" width="34.54296875" style="932" bestFit="1" customWidth="1"/>
    <col min="15107" max="15107" width="16.54296875" style="932" customWidth="1"/>
    <col min="15108" max="15108" width="18" style="932" bestFit="1" customWidth="1"/>
    <col min="15109" max="15360" width="9.1796875" style="932"/>
    <col min="15361" max="15361" width="4.453125" style="932" customWidth="1"/>
    <col min="15362" max="15362" width="34.54296875" style="932" bestFit="1" customWidth="1"/>
    <col min="15363" max="15363" width="16.54296875" style="932" customWidth="1"/>
    <col min="15364" max="15364" width="18" style="932" bestFit="1" customWidth="1"/>
    <col min="15365" max="15616" width="9.1796875" style="932"/>
    <col min="15617" max="15617" width="4.453125" style="932" customWidth="1"/>
    <col min="15618" max="15618" width="34.54296875" style="932" bestFit="1" customWidth="1"/>
    <col min="15619" max="15619" width="16.54296875" style="932" customWidth="1"/>
    <col min="15620" max="15620" width="18" style="932" bestFit="1" customWidth="1"/>
    <col min="15621" max="15872" width="9.1796875" style="932"/>
    <col min="15873" max="15873" width="4.453125" style="932" customWidth="1"/>
    <col min="15874" max="15874" width="34.54296875" style="932" bestFit="1" customWidth="1"/>
    <col min="15875" max="15875" width="16.54296875" style="932" customWidth="1"/>
    <col min="15876" max="15876" width="18" style="932" bestFit="1" customWidth="1"/>
    <col min="15877" max="16128" width="9.1796875" style="932"/>
    <col min="16129" max="16129" width="4.453125" style="932" customWidth="1"/>
    <col min="16130" max="16130" width="34.54296875" style="932" bestFit="1" customWidth="1"/>
    <col min="16131" max="16131" width="16.54296875" style="932" customWidth="1"/>
    <col min="16132" max="16132" width="18" style="932" bestFit="1" customWidth="1"/>
    <col min="16133" max="16384" width="9.1796875" style="932"/>
  </cols>
  <sheetData>
    <row r="1" spans="1:4" ht="13">
      <c r="A1" s="1116" t="s">
        <v>1647</v>
      </c>
      <c r="B1" s="931"/>
      <c r="C1" s="1118" t="s">
        <v>2022</v>
      </c>
      <c r="D1" s="1119"/>
    </row>
    <row r="2" spans="1:4" ht="39">
      <c r="A2" s="1117"/>
      <c r="B2" s="933" t="s">
        <v>1999</v>
      </c>
      <c r="C2" s="934" t="s">
        <v>2000</v>
      </c>
      <c r="D2" s="935" t="s">
        <v>2001</v>
      </c>
    </row>
    <row r="3" spans="1:4" ht="15.75" customHeight="1">
      <c r="A3" s="936">
        <v>1</v>
      </c>
      <c r="B3" s="937" t="s">
        <v>1646</v>
      </c>
      <c r="C3" s="937">
        <v>39.5</v>
      </c>
      <c r="D3" s="938">
        <v>65</v>
      </c>
    </row>
    <row r="4" spans="1:4" ht="15.75" customHeight="1">
      <c r="A4" s="936">
        <v>2</v>
      </c>
      <c r="B4" s="937" t="s">
        <v>1574</v>
      </c>
      <c r="C4" s="937">
        <v>59</v>
      </c>
      <c r="D4" s="938">
        <v>52</v>
      </c>
    </row>
    <row r="5" spans="1:4" ht="15.75" customHeight="1">
      <c r="A5" s="936">
        <v>3</v>
      </c>
      <c r="B5" s="937" t="s">
        <v>238</v>
      </c>
      <c r="C5" s="937">
        <v>8.75</v>
      </c>
      <c r="D5" s="938">
        <v>9</v>
      </c>
    </row>
    <row r="6" spans="1:4" ht="15.75" customHeight="1">
      <c r="A6" s="936">
        <v>4</v>
      </c>
      <c r="B6" s="937" t="s">
        <v>2002</v>
      </c>
      <c r="C6" s="937">
        <v>14</v>
      </c>
      <c r="D6" s="938">
        <v>11</v>
      </c>
    </row>
    <row r="7" spans="1:4" ht="15.75" customHeight="1">
      <c r="A7" s="936">
        <v>5</v>
      </c>
      <c r="B7" s="937" t="s">
        <v>376</v>
      </c>
      <c r="C7" s="937">
        <v>6</v>
      </c>
      <c r="D7" s="938">
        <v>6</v>
      </c>
    </row>
    <row r="8" spans="1:4" ht="15.75" customHeight="1">
      <c r="A8" s="936">
        <v>6</v>
      </c>
      <c r="B8" s="937" t="s">
        <v>240</v>
      </c>
      <c r="C8" s="937">
        <v>3.75</v>
      </c>
      <c r="D8" s="938">
        <v>4</v>
      </c>
    </row>
    <row r="9" spans="1:4" ht="15.75" customHeight="1">
      <c r="A9" s="936">
        <v>7</v>
      </c>
      <c r="B9" s="937" t="s">
        <v>2003</v>
      </c>
      <c r="C9" s="937">
        <v>85</v>
      </c>
      <c r="D9" s="938">
        <v>84</v>
      </c>
    </row>
    <row r="10" spans="1:4" ht="15.75" customHeight="1">
      <c r="A10" s="936">
        <v>8</v>
      </c>
      <c r="B10" s="937" t="s">
        <v>1443</v>
      </c>
      <c r="C10" s="937">
        <v>10</v>
      </c>
      <c r="D10" s="938">
        <v>9</v>
      </c>
    </row>
    <row r="11" spans="1:4" ht="15.75" customHeight="1">
      <c r="A11" s="936"/>
      <c r="B11" s="937"/>
      <c r="C11" s="937"/>
      <c r="D11" s="938"/>
    </row>
    <row r="12" spans="1:4" ht="15.75" customHeight="1">
      <c r="A12" s="936"/>
      <c r="B12" s="937"/>
      <c r="C12" s="937"/>
      <c r="D12" s="938"/>
    </row>
    <row r="13" spans="1:4" ht="15.75" customHeight="1">
      <c r="A13" s="936"/>
      <c r="B13" s="937"/>
      <c r="C13" s="937"/>
      <c r="D13" s="938"/>
    </row>
    <row r="14" spans="1:4" ht="15.75" customHeight="1">
      <c r="A14" s="936"/>
      <c r="B14" s="937"/>
      <c r="C14" s="937"/>
      <c r="D14" s="938"/>
    </row>
    <row r="15" spans="1:4" ht="15.75" customHeight="1">
      <c r="A15" s="936"/>
      <c r="B15" s="937"/>
      <c r="C15" s="937"/>
      <c r="D15" s="938"/>
    </row>
    <row r="16" spans="1:4" ht="15.75" customHeight="1">
      <c r="A16" s="936"/>
      <c r="B16" s="937"/>
      <c r="C16" s="937"/>
      <c r="D16" s="938"/>
    </row>
    <row r="17" spans="1:4" ht="15.75" customHeight="1">
      <c r="A17" s="936"/>
      <c r="B17" s="937"/>
      <c r="C17" s="937"/>
      <c r="D17" s="938"/>
    </row>
    <row r="18" spans="1:4" ht="15.75" customHeight="1">
      <c r="A18" s="936"/>
      <c r="B18" s="937"/>
      <c r="C18" s="937"/>
      <c r="D18" s="938"/>
    </row>
    <row r="19" spans="1:4" ht="15.75" customHeight="1">
      <c r="A19" s="936"/>
      <c r="B19" s="937"/>
      <c r="C19" s="937"/>
      <c r="D19" s="938"/>
    </row>
    <row r="20" spans="1:4" ht="15.75" customHeight="1">
      <c r="A20" s="936"/>
      <c r="B20" s="937"/>
      <c r="C20" s="937"/>
      <c r="D20" s="938"/>
    </row>
    <row r="21" spans="1:4" ht="15.75" customHeight="1">
      <c r="A21" s="936"/>
      <c r="B21" s="937"/>
      <c r="C21" s="937"/>
      <c r="D21" s="938"/>
    </row>
    <row r="22" spans="1:4" ht="15.75" customHeight="1">
      <c r="A22" s="936"/>
      <c r="B22" s="937"/>
      <c r="C22" s="937"/>
      <c r="D22" s="938"/>
    </row>
    <row r="23" spans="1:4" ht="15.75" customHeight="1">
      <c r="A23" s="936"/>
      <c r="B23" s="937"/>
      <c r="C23" s="937"/>
      <c r="D23" s="938"/>
    </row>
    <row r="24" spans="1:4" ht="15.75" customHeight="1">
      <c r="A24" s="936"/>
      <c r="B24" s="937"/>
      <c r="C24" s="937"/>
      <c r="D24" s="938"/>
    </row>
    <row r="25" spans="1:4" ht="15.75" customHeight="1">
      <c r="A25" s="936"/>
      <c r="B25" s="937"/>
      <c r="C25" s="937"/>
      <c r="D25" s="938"/>
    </row>
    <row r="26" spans="1:4" ht="15.75" customHeight="1">
      <c r="A26" s="936"/>
      <c r="B26" s="937"/>
      <c r="C26" s="937"/>
      <c r="D26" s="938"/>
    </row>
    <row r="27" spans="1:4" ht="15.75" customHeight="1">
      <c r="A27" s="936"/>
      <c r="B27" s="937"/>
      <c r="C27" s="937"/>
      <c r="D27" s="938"/>
    </row>
    <row r="28" spans="1:4" ht="15.75" customHeight="1">
      <c r="A28" s="936"/>
      <c r="B28" s="937"/>
      <c r="C28" s="937"/>
      <c r="D28" s="938"/>
    </row>
    <row r="29" spans="1:4" ht="15.75" customHeight="1">
      <c r="A29" s="936"/>
      <c r="B29" s="937"/>
      <c r="C29" s="937"/>
      <c r="D29" s="938"/>
    </row>
    <row r="30" spans="1:4" ht="15.75" customHeight="1">
      <c r="A30" s="936"/>
      <c r="B30" s="937"/>
      <c r="C30" s="937"/>
      <c r="D30" s="938"/>
    </row>
    <row r="31" spans="1:4" ht="15.75" customHeight="1">
      <c r="A31" s="936"/>
      <c r="B31" s="937"/>
      <c r="C31" s="937"/>
      <c r="D31" s="938"/>
    </row>
    <row r="32" spans="1:4" ht="15.75" customHeight="1">
      <c r="A32" s="936"/>
      <c r="B32" s="937"/>
      <c r="C32" s="937"/>
      <c r="D32" s="938"/>
    </row>
    <row r="33" spans="1:4" ht="15.75" customHeight="1">
      <c r="A33" s="936"/>
      <c r="B33" s="937"/>
      <c r="C33" s="937"/>
      <c r="D33" s="938"/>
    </row>
    <row r="34" spans="1:4" ht="15.75" customHeight="1">
      <c r="A34" s="936"/>
      <c r="B34" s="937"/>
      <c r="C34" s="937"/>
      <c r="D34" s="938"/>
    </row>
    <row r="35" spans="1:4" ht="15.75" customHeight="1">
      <c r="A35" s="936"/>
      <c r="B35" s="937"/>
      <c r="C35" s="937"/>
      <c r="D35" s="938"/>
    </row>
    <row r="36" spans="1:4" s="942" customFormat="1" ht="15.75" customHeight="1" thickBot="1">
      <c r="A36" s="939"/>
      <c r="B36" s="940" t="s">
        <v>1576</v>
      </c>
      <c r="C36" s="940">
        <f>SUM(C3:C35)</f>
        <v>226</v>
      </c>
      <c r="D36" s="941">
        <f>SUM(D3:D35)</f>
        <v>240</v>
      </c>
    </row>
    <row r="37" spans="1:4" s="942" customFormat="1" ht="15.75" customHeight="1"/>
  </sheetData>
  <mergeCells count="2">
    <mergeCell ref="A1:A2"/>
    <mergeCell ref="C1:D1"/>
  </mergeCells>
  <printOptions horizontalCentered="1" verticalCentered="1"/>
  <pageMargins left="0.39370078740157483" right="0.39370078740157483" top="0.51181102362204722" bottom="0.39370078740157483" header="0.51181102362204722" footer="0.39370078740157483"/>
  <pageSetup paperSize="9" orientation="portrait" r:id="rId1"/>
  <headerFooter alignWithMargins="0">
    <oddHeader xml:space="preserve">&amp;C&amp;"Arial,Félkövér"&amp;14Létszámok alakulása&amp;R&amp;"Times New Roman CE,Félkövér dőlt"&amp;14 13. melléklet&amp;"Times New Roman CE,Normál"&amp;10
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L186"/>
  <sheetViews>
    <sheetView view="pageBreakPreview" topLeftCell="A251" zoomScaleSheetLayoutView="100" workbookViewId="0">
      <selection activeCell="I1" sqref="I1"/>
    </sheetView>
  </sheetViews>
  <sheetFormatPr defaultColWidth="9.1796875" defaultRowHeight="15.5"/>
  <cols>
    <col min="1" max="1" width="4.81640625" style="196" customWidth="1"/>
    <col min="2" max="2" width="4.1796875" style="196" customWidth="1"/>
    <col min="3" max="3" width="5.26953125" style="127" customWidth="1"/>
    <col min="4" max="4" width="6" style="127" customWidth="1"/>
    <col min="5" max="5" width="56.81640625" style="127" customWidth="1"/>
    <col min="6" max="8" width="17.81640625" style="260" customWidth="1"/>
    <col min="9" max="9" width="18.54296875" style="127" bestFit="1" customWidth="1"/>
    <col min="10" max="10" width="16.453125" style="127" customWidth="1"/>
    <col min="11" max="11" width="16" style="127" bestFit="1" customWidth="1"/>
    <col min="12" max="12" width="9.1796875" style="127"/>
    <col min="13" max="13" width="24.81640625" style="127" customWidth="1"/>
    <col min="14" max="16384" width="9.1796875" style="127"/>
  </cols>
  <sheetData>
    <row r="1" spans="1:11" ht="16" thickBot="1">
      <c r="F1" s="610"/>
      <c r="G1" s="127"/>
      <c r="H1" s="127" t="s">
        <v>2037</v>
      </c>
    </row>
    <row r="2" spans="1:11">
      <c r="A2" s="1120" t="s">
        <v>1474</v>
      </c>
      <c r="B2" s="1121"/>
      <c r="C2" s="1121"/>
      <c r="D2" s="1121"/>
      <c r="E2" s="1121"/>
      <c r="F2" s="1121"/>
      <c r="G2" s="1121"/>
      <c r="H2" s="1122"/>
    </row>
    <row r="3" spans="1:11">
      <c r="A3" s="1123" t="s">
        <v>359</v>
      </c>
      <c r="B3" s="1124"/>
      <c r="C3" s="1124"/>
      <c r="D3" s="1124"/>
      <c r="E3" s="1124"/>
      <c r="F3" s="1124"/>
      <c r="G3" s="1124"/>
      <c r="H3" s="1125"/>
    </row>
    <row r="4" spans="1:11" ht="16" thickBot="1">
      <c r="A4" s="1126" t="s">
        <v>360</v>
      </c>
      <c r="B4" s="1127"/>
      <c r="C4" s="1127"/>
      <c r="D4" s="1127"/>
      <c r="E4" s="1127"/>
      <c r="F4" s="1127"/>
      <c r="G4" s="1127"/>
      <c r="H4" s="1128"/>
    </row>
    <row r="5" spans="1:11">
      <c r="A5" s="1135" t="s">
        <v>406</v>
      </c>
      <c r="B5" s="1136"/>
      <c r="C5" s="1136"/>
      <c r="D5" s="1136"/>
      <c r="E5" s="196"/>
      <c r="F5" s="489"/>
      <c r="G5" s="489"/>
      <c r="H5" s="489"/>
    </row>
    <row r="6" spans="1:11" ht="13.5" customHeight="1" thickBot="1">
      <c r="A6" s="1136"/>
      <c r="B6" s="1136"/>
      <c r="C6" s="1136"/>
      <c r="D6" s="1136"/>
      <c r="G6" s="127"/>
      <c r="H6" s="127"/>
    </row>
    <row r="7" spans="1:11" ht="15.75" customHeight="1">
      <c r="A7" s="1137" t="s">
        <v>362</v>
      </c>
      <c r="B7" s="1140" t="s">
        <v>363</v>
      </c>
      <c r="C7" s="1140" t="s">
        <v>364</v>
      </c>
      <c r="D7" s="1140" t="s">
        <v>365</v>
      </c>
      <c r="E7" s="197" t="s">
        <v>366</v>
      </c>
      <c r="F7" s="1129" t="s">
        <v>1475</v>
      </c>
      <c r="G7" s="1129" t="s">
        <v>708</v>
      </c>
      <c r="H7" s="1129" t="s">
        <v>709</v>
      </c>
    </row>
    <row r="8" spans="1:11">
      <c r="A8" s="1138"/>
      <c r="B8" s="1141"/>
      <c r="C8" s="1143"/>
      <c r="D8" s="1143"/>
      <c r="E8" s="490" t="s">
        <v>367</v>
      </c>
      <c r="F8" s="1130"/>
      <c r="G8" s="1130"/>
      <c r="H8" s="1130"/>
    </row>
    <row r="9" spans="1:11">
      <c r="A9" s="1138"/>
      <c r="B9" s="1141"/>
      <c r="C9" s="1143"/>
      <c r="D9" s="1143"/>
      <c r="E9" s="490" t="s">
        <v>368</v>
      </c>
      <c r="F9" s="1130"/>
      <c r="G9" s="1130"/>
      <c r="H9" s="1130"/>
    </row>
    <row r="10" spans="1:11">
      <c r="A10" s="1138"/>
      <c r="B10" s="1141"/>
      <c r="C10" s="1143"/>
      <c r="D10" s="1143"/>
      <c r="E10" s="490" t="s">
        <v>369</v>
      </c>
      <c r="F10" s="1130"/>
      <c r="G10" s="1130"/>
      <c r="H10" s="1130"/>
    </row>
    <row r="11" spans="1:11" ht="16" thickBot="1">
      <c r="A11" s="1139"/>
      <c r="B11" s="1142"/>
      <c r="C11" s="1144"/>
      <c r="D11" s="1145"/>
      <c r="E11" s="198"/>
      <c r="F11" s="1131"/>
      <c r="G11" s="1131"/>
      <c r="H11" s="1131"/>
    </row>
    <row r="12" spans="1:11">
      <c r="A12" s="131">
        <v>102</v>
      </c>
      <c r="B12" s="191"/>
      <c r="C12" s="132"/>
      <c r="D12" s="181"/>
      <c r="E12" s="199" t="s">
        <v>370</v>
      </c>
      <c r="F12" s="133"/>
      <c r="G12" s="133"/>
      <c r="H12" s="133"/>
    </row>
    <row r="13" spans="1:11">
      <c r="A13" s="131"/>
      <c r="B13" s="191"/>
      <c r="C13" s="132"/>
      <c r="D13" s="181"/>
      <c r="E13" s="143" t="s">
        <v>238</v>
      </c>
      <c r="F13" s="133"/>
      <c r="G13" s="133"/>
      <c r="H13" s="133"/>
      <c r="I13" s="521">
        <v>0</v>
      </c>
      <c r="J13" s="521" t="e">
        <f>SUM(#REF!)</f>
        <v>#REF!</v>
      </c>
      <c r="K13" s="521" t="e">
        <f t="shared" ref="K13:K76" si="0">SUM(I13:J13)</f>
        <v>#REF!</v>
      </c>
    </row>
    <row r="14" spans="1:11" hidden="1">
      <c r="A14" s="131"/>
      <c r="B14" s="191"/>
      <c r="C14" s="132">
        <v>1</v>
      </c>
      <c r="D14" s="271"/>
      <c r="E14" s="272" t="s">
        <v>158</v>
      </c>
      <c r="F14" s="133"/>
      <c r="G14" s="133"/>
      <c r="H14" s="133"/>
      <c r="I14" s="521">
        <v>0</v>
      </c>
      <c r="J14" s="521" t="e">
        <f>SUM(#REF!)</f>
        <v>#REF!</v>
      </c>
      <c r="K14" s="521" t="e">
        <f t="shared" si="0"/>
        <v>#REF!</v>
      </c>
    </row>
    <row r="15" spans="1:11" hidden="1">
      <c r="A15" s="131"/>
      <c r="B15" s="191"/>
      <c r="C15" s="132">
        <v>2</v>
      </c>
      <c r="D15" s="271"/>
      <c r="E15" s="272" t="s">
        <v>205</v>
      </c>
      <c r="F15" s="133"/>
      <c r="G15" s="133"/>
      <c r="H15" s="133"/>
      <c r="I15" s="521">
        <v>0</v>
      </c>
      <c r="J15" s="521" t="e">
        <f>SUM(#REF!)</f>
        <v>#REF!</v>
      </c>
      <c r="K15" s="521" t="e">
        <f t="shared" si="0"/>
        <v>#REF!</v>
      </c>
    </row>
    <row r="16" spans="1:11" hidden="1">
      <c r="A16" s="131"/>
      <c r="B16" s="191"/>
      <c r="C16" s="132">
        <v>3</v>
      </c>
      <c r="D16" s="271"/>
      <c r="E16" s="272" t="s">
        <v>160</v>
      </c>
      <c r="F16" s="133"/>
      <c r="G16" s="133"/>
      <c r="H16" s="133"/>
      <c r="I16" s="521">
        <v>0</v>
      </c>
      <c r="J16" s="521" t="e">
        <f>SUM(#REF!)</f>
        <v>#REF!</v>
      </c>
      <c r="K16" s="521" t="e">
        <f t="shared" si="0"/>
        <v>#REF!</v>
      </c>
    </row>
    <row r="17" spans="1:11">
      <c r="A17" s="131"/>
      <c r="B17" s="191"/>
      <c r="C17" s="132">
        <v>4</v>
      </c>
      <c r="D17" s="271"/>
      <c r="E17" s="272" t="s">
        <v>248</v>
      </c>
      <c r="F17" s="133">
        <v>49160000</v>
      </c>
      <c r="G17" s="133">
        <v>48860000</v>
      </c>
      <c r="H17" s="133">
        <v>48476977</v>
      </c>
      <c r="I17" s="521">
        <v>-300000</v>
      </c>
      <c r="J17" s="521" t="e">
        <f>SUM(#REF!)</f>
        <v>#REF!</v>
      </c>
      <c r="K17" s="521" t="e">
        <f t="shared" si="0"/>
        <v>#REF!</v>
      </c>
    </row>
    <row r="18" spans="1:11" hidden="1">
      <c r="A18" s="131"/>
      <c r="B18" s="191"/>
      <c r="C18" s="132">
        <v>5</v>
      </c>
      <c r="D18" s="271"/>
      <c r="E18" s="272" t="s">
        <v>208</v>
      </c>
      <c r="F18" s="133"/>
      <c r="G18" s="133">
        <v>0</v>
      </c>
      <c r="H18" s="133"/>
      <c r="I18" s="521">
        <v>0</v>
      </c>
      <c r="J18" s="521" t="e">
        <f>SUM(#REF!)</f>
        <v>#REF!</v>
      </c>
      <c r="K18" s="521" t="e">
        <f t="shared" si="0"/>
        <v>#REF!</v>
      </c>
    </row>
    <row r="19" spans="1:11" hidden="1">
      <c r="A19" s="131"/>
      <c r="B19" s="191"/>
      <c r="C19" s="132">
        <v>6</v>
      </c>
      <c r="D19" s="271"/>
      <c r="E19" s="272" t="s">
        <v>161</v>
      </c>
      <c r="F19" s="133"/>
      <c r="G19" s="133">
        <v>0</v>
      </c>
      <c r="H19" s="133"/>
      <c r="I19" s="521">
        <v>0</v>
      </c>
      <c r="J19" s="521" t="e">
        <f>SUM(#REF!)</f>
        <v>#REF!</v>
      </c>
      <c r="K19" s="521" t="e">
        <f t="shared" si="0"/>
        <v>#REF!</v>
      </c>
    </row>
    <row r="20" spans="1:11" hidden="1">
      <c r="A20" s="131"/>
      <c r="B20" s="191"/>
      <c r="C20" s="132">
        <v>7</v>
      </c>
      <c r="D20" s="271"/>
      <c r="E20" s="272" t="s">
        <v>243</v>
      </c>
      <c r="F20" s="133"/>
      <c r="G20" s="133">
        <v>0</v>
      </c>
      <c r="H20" s="133"/>
      <c r="I20" s="521">
        <v>0</v>
      </c>
      <c r="J20" s="521" t="e">
        <f>SUM(#REF!)</f>
        <v>#REF!</v>
      </c>
      <c r="K20" s="521" t="e">
        <f t="shared" si="0"/>
        <v>#REF!</v>
      </c>
    </row>
    <row r="21" spans="1:11">
      <c r="A21" s="131"/>
      <c r="B21" s="191"/>
      <c r="C21" s="132">
        <v>8</v>
      </c>
      <c r="D21" s="271"/>
      <c r="E21" s="272" t="s">
        <v>249</v>
      </c>
      <c r="F21" s="133">
        <v>806639</v>
      </c>
      <c r="G21" s="133">
        <v>806639</v>
      </c>
      <c r="H21" s="133">
        <v>806639</v>
      </c>
      <c r="I21" s="521">
        <v>0</v>
      </c>
      <c r="J21" s="521" t="e">
        <f>SUM(#REF!)</f>
        <v>#REF!</v>
      </c>
      <c r="K21" s="521" t="e">
        <f t="shared" si="0"/>
        <v>#REF!</v>
      </c>
    </row>
    <row r="22" spans="1:11" s="204" customFormat="1">
      <c r="A22" s="200"/>
      <c r="B22" s="201"/>
      <c r="C22" s="201"/>
      <c r="D22" s="202"/>
      <c r="E22" s="203" t="s">
        <v>1476</v>
      </c>
      <c r="F22" s="138">
        <f>SUM(F14:F21)</f>
        <v>49966639</v>
      </c>
      <c r="G22" s="138">
        <f t="shared" ref="G22:H22" si="1">SUM(G14:G21)</f>
        <v>49666639</v>
      </c>
      <c r="H22" s="138">
        <f t="shared" si="1"/>
        <v>49283616</v>
      </c>
      <c r="I22" s="521">
        <v>-300000</v>
      </c>
      <c r="J22" s="521" t="e">
        <f>SUM(#REF!)</f>
        <v>#REF!</v>
      </c>
      <c r="K22" s="521" t="e">
        <f t="shared" si="0"/>
        <v>#REF!</v>
      </c>
    </row>
    <row r="23" spans="1:11">
      <c r="A23" s="131"/>
      <c r="B23" s="191">
        <v>1</v>
      </c>
      <c r="C23" s="132"/>
      <c r="D23" s="181"/>
      <c r="E23" s="199" t="s">
        <v>373</v>
      </c>
      <c r="F23" s="133"/>
      <c r="G23" s="133"/>
      <c r="H23" s="133"/>
      <c r="I23" s="521">
        <v>0</v>
      </c>
      <c r="J23" s="521" t="e">
        <f>SUM(#REF!)</f>
        <v>#REF!</v>
      </c>
      <c r="K23" s="521" t="e">
        <f t="shared" si="0"/>
        <v>#REF!</v>
      </c>
    </row>
    <row r="24" spans="1:11">
      <c r="A24" s="131"/>
      <c r="B24" s="191"/>
      <c r="C24" s="132">
        <v>1</v>
      </c>
      <c r="D24" s="181"/>
      <c r="E24" s="272" t="s">
        <v>158</v>
      </c>
      <c r="F24" s="133">
        <v>1500000</v>
      </c>
      <c r="G24" s="133">
        <v>1855000</v>
      </c>
      <c r="H24" s="133">
        <v>1821617</v>
      </c>
      <c r="I24" s="521">
        <v>0</v>
      </c>
      <c r="J24" s="521" t="e">
        <f>SUM(#REF!)</f>
        <v>#REF!</v>
      </c>
      <c r="K24" s="521" t="e">
        <f t="shared" si="0"/>
        <v>#REF!</v>
      </c>
    </row>
    <row r="25" spans="1:11" hidden="1">
      <c r="A25" s="131"/>
      <c r="B25" s="191"/>
      <c r="C25" s="132">
        <v>2</v>
      </c>
      <c r="D25" s="181"/>
      <c r="E25" s="272" t="s">
        <v>205</v>
      </c>
      <c r="F25" s="133"/>
      <c r="G25" s="133">
        <v>0</v>
      </c>
      <c r="H25" s="133"/>
      <c r="I25" s="521">
        <v>0</v>
      </c>
      <c r="J25" s="521" t="e">
        <f>SUM(#REF!)</f>
        <v>#REF!</v>
      </c>
      <c r="K25" s="521" t="e">
        <f t="shared" si="0"/>
        <v>#REF!</v>
      </c>
    </row>
    <row r="26" spans="1:11" hidden="1">
      <c r="A26" s="131"/>
      <c r="B26" s="191"/>
      <c r="C26" s="132">
        <v>3</v>
      </c>
      <c r="D26" s="181"/>
      <c r="E26" s="272" t="s">
        <v>160</v>
      </c>
      <c r="F26" s="133"/>
      <c r="G26" s="133">
        <v>0</v>
      </c>
      <c r="H26" s="133"/>
      <c r="I26" s="521">
        <v>0</v>
      </c>
      <c r="J26" s="521" t="e">
        <f>SUM(#REF!)</f>
        <v>#REF!</v>
      </c>
      <c r="K26" s="521" t="e">
        <f t="shared" si="0"/>
        <v>#REF!</v>
      </c>
    </row>
    <row r="27" spans="1:11">
      <c r="A27" s="131"/>
      <c r="B27" s="191"/>
      <c r="C27" s="132">
        <v>4</v>
      </c>
      <c r="D27" s="181"/>
      <c r="E27" s="272" t="s">
        <v>248</v>
      </c>
      <c r="F27" s="133">
        <v>14637000</v>
      </c>
      <c r="G27" s="133">
        <v>13543000</v>
      </c>
      <c r="H27" s="133">
        <v>12838910</v>
      </c>
      <c r="I27" s="521">
        <v>-1270000</v>
      </c>
      <c r="J27" s="521" t="e">
        <f>SUM(#REF!)</f>
        <v>#REF!</v>
      </c>
      <c r="K27" s="521" t="e">
        <f t="shared" si="0"/>
        <v>#REF!</v>
      </c>
    </row>
    <row r="28" spans="1:11" hidden="1">
      <c r="A28" s="131"/>
      <c r="B28" s="191"/>
      <c r="C28" s="132">
        <v>5</v>
      </c>
      <c r="D28" s="181"/>
      <c r="E28" s="272" t="s">
        <v>208</v>
      </c>
      <c r="F28" s="133"/>
      <c r="G28" s="133">
        <v>0</v>
      </c>
      <c r="H28" s="133"/>
      <c r="I28" s="521">
        <v>0</v>
      </c>
      <c r="J28" s="521" t="e">
        <f>SUM(#REF!)</f>
        <v>#REF!</v>
      </c>
      <c r="K28" s="521" t="e">
        <f t="shared" si="0"/>
        <v>#REF!</v>
      </c>
    </row>
    <row r="29" spans="1:11" hidden="1">
      <c r="A29" s="131"/>
      <c r="B29" s="191"/>
      <c r="C29" s="132">
        <v>6</v>
      </c>
      <c r="D29" s="181"/>
      <c r="E29" s="272" t="s">
        <v>161</v>
      </c>
      <c r="F29" s="133"/>
      <c r="G29" s="133">
        <v>0</v>
      </c>
      <c r="H29" s="133"/>
      <c r="I29" s="521">
        <v>0</v>
      </c>
      <c r="J29" s="521" t="e">
        <f>SUM(#REF!)</f>
        <v>#REF!</v>
      </c>
      <c r="K29" s="521" t="e">
        <f t="shared" si="0"/>
        <v>#REF!</v>
      </c>
    </row>
    <row r="30" spans="1:11" hidden="1">
      <c r="A30" s="131"/>
      <c r="B30" s="191"/>
      <c r="C30" s="132">
        <v>7</v>
      </c>
      <c r="D30" s="181"/>
      <c r="E30" s="272" t="s">
        <v>243</v>
      </c>
      <c r="F30" s="133"/>
      <c r="G30" s="133">
        <v>0</v>
      </c>
      <c r="H30" s="133"/>
      <c r="I30" s="521">
        <v>0</v>
      </c>
      <c r="J30" s="521" t="e">
        <f>SUM(#REF!)</f>
        <v>#REF!</v>
      </c>
      <c r="K30" s="521" t="e">
        <f t="shared" si="0"/>
        <v>#REF!</v>
      </c>
    </row>
    <row r="31" spans="1:11">
      <c r="A31" s="131"/>
      <c r="B31" s="191"/>
      <c r="C31" s="132">
        <v>8</v>
      </c>
      <c r="D31" s="181"/>
      <c r="E31" s="272" t="s">
        <v>249</v>
      </c>
      <c r="F31" s="133">
        <v>1489675</v>
      </c>
      <c r="G31" s="133">
        <v>1489675</v>
      </c>
      <c r="H31" s="133">
        <v>1489675</v>
      </c>
      <c r="I31" s="521">
        <v>0</v>
      </c>
      <c r="J31" s="521" t="e">
        <f>SUM(#REF!)</f>
        <v>#REF!</v>
      </c>
      <c r="K31" s="521" t="e">
        <f t="shared" si="0"/>
        <v>#REF!</v>
      </c>
    </row>
    <row r="32" spans="1:11" s="204" customFormat="1">
      <c r="A32" s="200"/>
      <c r="B32" s="201"/>
      <c r="C32" s="201"/>
      <c r="D32" s="202"/>
      <c r="E32" s="203" t="s">
        <v>407</v>
      </c>
      <c r="F32" s="138">
        <f>SUM(F24:F31)</f>
        <v>17626675</v>
      </c>
      <c r="G32" s="138">
        <f t="shared" ref="G32:H32" si="2">SUM(G24:G31)</f>
        <v>16887675</v>
      </c>
      <c r="H32" s="138">
        <f t="shared" si="2"/>
        <v>16150202</v>
      </c>
      <c r="I32" s="521">
        <v>-1270000</v>
      </c>
      <c r="J32" s="521" t="e">
        <f>SUM(#REF!)</f>
        <v>#REF!</v>
      </c>
      <c r="K32" s="521" t="e">
        <f t="shared" si="0"/>
        <v>#REF!</v>
      </c>
    </row>
    <row r="33" spans="1:11">
      <c r="A33" s="205"/>
      <c r="B33" s="206">
        <v>2</v>
      </c>
      <c r="C33" s="207"/>
      <c r="D33" s="208"/>
      <c r="E33" s="209" t="s">
        <v>408</v>
      </c>
      <c r="F33" s="210"/>
      <c r="G33" s="210"/>
      <c r="H33" s="210"/>
      <c r="I33" s="521">
        <v>0</v>
      </c>
      <c r="J33" s="521" t="e">
        <f>SUM(#REF!)</f>
        <v>#REF!</v>
      </c>
      <c r="K33" s="521" t="e">
        <f t="shared" si="0"/>
        <v>#REF!</v>
      </c>
    </row>
    <row r="34" spans="1:11">
      <c r="A34" s="273"/>
      <c r="B34" s="274"/>
      <c r="C34" s="275">
        <v>1</v>
      </c>
      <c r="D34" s="276"/>
      <c r="E34" s="272" t="s">
        <v>158</v>
      </c>
      <c r="F34" s="277"/>
      <c r="G34" s="133">
        <v>18771394</v>
      </c>
      <c r="H34" s="133">
        <v>19866394</v>
      </c>
      <c r="I34" s="521">
        <v>0</v>
      </c>
      <c r="J34" s="521" t="e">
        <f>SUM(#REF!)</f>
        <v>#REF!</v>
      </c>
      <c r="K34" s="521" t="e">
        <f t="shared" si="0"/>
        <v>#REF!</v>
      </c>
    </row>
    <row r="35" spans="1:11" hidden="1">
      <c r="A35" s="273"/>
      <c r="B35" s="274"/>
      <c r="C35" s="275">
        <v>2</v>
      </c>
      <c r="D35" s="276"/>
      <c r="E35" s="272" t="s">
        <v>205</v>
      </c>
      <c r="F35" s="277"/>
      <c r="G35" s="277">
        <v>0</v>
      </c>
      <c r="H35" s="277"/>
      <c r="I35" s="521">
        <v>0</v>
      </c>
      <c r="J35" s="521" t="e">
        <f>SUM(#REF!)</f>
        <v>#REF!</v>
      </c>
      <c r="K35" s="521" t="e">
        <f t="shared" si="0"/>
        <v>#REF!</v>
      </c>
    </row>
    <row r="36" spans="1:11" hidden="1">
      <c r="A36" s="273"/>
      <c r="B36" s="274"/>
      <c r="C36" s="275">
        <v>3</v>
      </c>
      <c r="D36" s="276"/>
      <c r="E36" s="272" t="s">
        <v>160</v>
      </c>
      <c r="F36" s="277"/>
      <c r="G36" s="277">
        <v>0</v>
      </c>
      <c r="H36" s="277"/>
      <c r="I36" s="521">
        <v>0</v>
      </c>
      <c r="J36" s="521" t="e">
        <f>SUM(#REF!)</f>
        <v>#REF!</v>
      </c>
      <c r="K36" s="521" t="e">
        <f t="shared" si="0"/>
        <v>#REF!</v>
      </c>
    </row>
    <row r="37" spans="1:11">
      <c r="A37" s="273"/>
      <c r="B37" s="274"/>
      <c r="C37" s="275">
        <v>4</v>
      </c>
      <c r="D37" s="276"/>
      <c r="E37" s="272" t="s">
        <v>248</v>
      </c>
      <c r="F37" s="133">
        <v>9900000</v>
      </c>
      <c r="G37" s="133">
        <v>12000002</v>
      </c>
      <c r="H37" s="133">
        <v>12457564</v>
      </c>
      <c r="I37" s="521">
        <v>2100000</v>
      </c>
      <c r="J37" s="521" t="e">
        <f>SUM(#REF!)</f>
        <v>#REF!</v>
      </c>
      <c r="K37" s="521" t="e">
        <f t="shared" si="0"/>
        <v>#REF!</v>
      </c>
    </row>
    <row r="38" spans="1:11" hidden="1">
      <c r="A38" s="273"/>
      <c r="B38" s="274"/>
      <c r="C38" s="275">
        <v>5</v>
      </c>
      <c r="D38" s="276"/>
      <c r="E38" s="272" t="s">
        <v>208</v>
      </c>
      <c r="F38" s="133"/>
      <c r="G38" s="133">
        <v>0</v>
      </c>
      <c r="H38" s="133"/>
      <c r="I38" s="521">
        <v>0</v>
      </c>
      <c r="J38" s="521" t="e">
        <f>SUM(#REF!)</f>
        <v>#REF!</v>
      </c>
      <c r="K38" s="521" t="e">
        <f t="shared" si="0"/>
        <v>#REF!</v>
      </c>
    </row>
    <row r="39" spans="1:11">
      <c r="A39" s="273"/>
      <c r="B39" s="274"/>
      <c r="C39" s="275">
        <v>6</v>
      </c>
      <c r="D39" s="276"/>
      <c r="E39" s="272" t="s">
        <v>161</v>
      </c>
      <c r="F39" s="133"/>
      <c r="G39" s="133">
        <v>100000</v>
      </c>
      <c r="H39" s="133">
        <v>100000</v>
      </c>
      <c r="I39" s="521">
        <v>0</v>
      </c>
      <c r="J39" s="521" t="e">
        <f>SUM(#REF!)</f>
        <v>#REF!</v>
      </c>
      <c r="K39" s="521" t="e">
        <f t="shared" si="0"/>
        <v>#REF!</v>
      </c>
    </row>
    <row r="40" spans="1:11" hidden="1">
      <c r="A40" s="131"/>
      <c r="B40" s="191"/>
      <c r="C40" s="275">
        <v>7</v>
      </c>
      <c r="D40" s="181"/>
      <c r="E40" s="272" t="s">
        <v>243</v>
      </c>
      <c r="F40" s="133"/>
      <c r="G40" s="133">
        <v>0</v>
      </c>
      <c r="H40" s="133"/>
      <c r="I40" s="521">
        <v>0</v>
      </c>
      <c r="J40" s="521" t="e">
        <f>SUM(#REF!)</f>
        <v>#REF!</v>
      </c>
      <c r="K40" s="521" t="e">
        <f t="shared" si="0"/>
        <v>#REF!</v>
      </c>
    </row>
    <row r="41" spans="1:11">
      <c r="A41" s="131"/>
      <c r="B41" s="191"/>
      <c r="C41" s="275">
        <v>8</v>
      </c>
      <c r="D41" s="181"/>
      <c r="E41" s="272" t="s">
        <v>249</v>
      </c>
      <c r="F41" s="133">
        <v>1974518</v>
      </c>
      <c r="G41" s="133">
        <v>1974518</v>
      </c>
      <c r="H41" s="133">
        <v>1974518</v>
      </c>
      <c r="I41" s="521">
        <v>0</v>
      </c>
      <c r="J41" s="521" t="e">
        <f>SUM(#REF!)</f>
        <v>#REF!</v>
      </c>
      <c r="K41" s="521" t="e">
        <f t="shared" si="0"/>
        <v>#REF!</v>
      </c>
    </row>
    <row r="42" spans="1:11" s="204" customFormat="1" ht="16" thickBot="1">
      <c r="A42" s="214"/>
      <c r="B42" s="215"/>
      <c r="C42" s="215"/>
      <c r="D42" s="216"/>
      <c r="E42" s="217" t="s">
        <v>375</v>
      </c>
      <c r="F42" s="218">
        <f>SUM(F34:F41)</f>
        <v>11874518</v>
      </c>
      <c r="G42" s="218">
        <f t="shared" ref="G42:H42" si="3">SUM(G34:G41)</f>
        <v>32845914</v>
      </c>
      <c r="H42" s="218">
        <f t="shared" si="3"/>
        <v>34398476</v>
      </c>
      <c r="I42" s="521">
        <v>2100000</v>
      </c>
      <c r="J42" s="521" t="e">
        <f>SUM(#REF!)</f>
        <v>#REF!</v>
      </c>
      <c r="K42" s="521" t="e">
        <f t="shared" si="0"/>
        <v>#REF!</v>
      </c>
    </row>
    <row r="43" spans="1:11">
      <c r="A43" s="221"/>
      <c r="B43" s="222">
        <v>3</v>
      </c>
      <c r="C43" s="140"/>
      <c r="D43" s="223"/>
      <c r="E43" s="224" t="s">
        <v>376</v>
      </c>
      <c r="F43" s="146"/>
      <c r="G43" s="146"/>
      <c r="H43" s="146"/>
      <c r="I43" s="521">
        <v>0</v>
      </c>
      <c r="J43" s="521" t="e">
        <f>SUM(#REF!)</f>
        <v>#REF!</v>
      </c>
      <c r="K43" s="521" t="e">
        <f t="shared" si="0"/>
        <v>#REF!</v>
      </c>
    </row>
    <row r="44" spans="1:11">
      <c r="A44" s="131"/>
      <c r="B44" s="191"/>
      <c r="C44" s="132">
        <v>1</v>
      </c>
      <c r="D44" s="181"/>
      <c r="E44" s="272" t="s">
        <v>158</v>
      </c>
      <c r="F44" s="133"/>
      <c r="G44" s="133">
        <v>6988793</v>
      </c>
      <c r="H44" s="133">
        <v>6988793</v>
      </c>
      <c r="I44" s="521">
        <v>0</v>
      </c>
      <c r="J44" s="521" t="e">
        <f>SUM(#REF!)</f>
        <v>#REF!</v>
      </c>
      <c r="K44" s="521" t="e">
        <f t="shared" si="0"/>
        <v>#REF!</v>
      </c>
    </row>
    <row r="45" spans="1:11" hidden="1">
      <c r="A45" s="131"/>
      <c r="B45" s="191"/>
      <c r="C45" s="132">
        <v>2</v>
      </c>
      <c r="D45" s="181"/>
      <c r="E45" s="272" t="s">
        <v>205</v>
      </c>
      <c r="F45" s="133"/>
      <c r="G45" s="133">
        <v>0</v>
      </c>
      <c r="H45" s="133"/>
      <c r="I45" s="521">
        <v>0</v>
      </c>
      <c r="J45" s="521" t="e">
        <f>SUM(#REF!)</f>
        <v>#REF!</v>
      </c>
      <c r="K45" s="521" t="e">
        <f t="shared" si="0"/>
        <v>#REF!</v>
      </c>
    </row>
    <row r="46" spans="1:11" hidden="1">
      <c r="A46" s="131"/>
      <c r="B46" s="191"/>
      <c r="C46" s="132">
        <v>3</v>
      </c>
      <c r="D46" s="181"/>
      <c r="E46" s="272" t="s">
        <v>160</v>
      </c>
      <c r="F46" s="133"/>
      <c r="G46" s="133">
        <v>0</v>
      </c>
      <c r="H46" s="133"/>
      <c r="I46" s="521">
        <v>0</v>
      </c>
      <c r="J46" s="521" t="e">
        <f>SUM(#REF!)</f>
        <v>#REF!</v>
      </c>
      <c r="K46" s="521" t="e">
        <f t="shared" si="0"/>
        <v>#REF!</v>
      </c>
    </row>
    <row r="47" spans="1:11">
      <c r="A47" s="131"/>
      <c r="B47" s="191"/>
      <c r="C47" s="132">
        <v>4</v>
      </c>
      <c r="D47" s="181"/>
      <c r="E47" s="272" t="s">
        <v>248</v>
      </c>
      <c r="F47" s="133">
        <v>1170000</v>
      </c>
      <c r="G47" s="133">
        <v>1170000</v>
      </c>
      <c r="H47" s="133">
        <v>1687860</v>
      </c>
      <c r="I47" s="521">
        <v>0</v>
      </c>
      <c r="J47" s="521" t="e">
        <f>SUM(#REF!)</f>
        <v>#REF!</v>
      </c>
      <c r="K47" s="521" t="e">
        <f t="shared" si="0"/>
        <v>#REF!</v>
      </c>
    </row>
    <row r="48" spans="1:11" hidden="1">
      <c r="A48" s="131"/>
      <c r="B48" s="191"/>
      <c r="C48" s="132">
        <v>5</v>
      </c>
      <c r="D48" s="181"/>
      <c r="E48" s="272" t="s">
        <v>208</v>
      </c>
      <c r="F48" s="133"/>
      <c r="G48" s="133">
        <v>0</v>
      </c>
      <c r="H48" s="133">
        <v>0</v>
      </c>
      <c r="I48" s="521">
        <v>0</v>
      </c>
      <c r="J48" s="521" t="e">
        <f>SUM(#REF!)</f>
        <v>#REF!</v>
      </c>
      <c r="K48" s="521" t="e">
        <f t="shared" si="0"/>
        <v>#REF!</v>
      </c>
    </row>
    <row r="49" spans="1:11" hidden="1">
      <c r="A49" s="225"/>
      <c r="B49" s="226"/>
      <c r="C49" s="132">
        <v>6</v>
      </c>
      <c r="D49" s="219"/>
      <c r="E49" s="272" t="s">
        <v>161</v>
      </c>
      <c r="F49" s="227"/>
      <c r="G49" s="227">
        <v>0</v>
      </c>
      <c r="H49" s="227">
        <v>0</v>
      </c>
      <c r="I49" s="521">
        <v>0</v>
      </c>
      <c r="J49" s="521" t="e">
        <f>SUM(#REF!)</f>
        <v>#REF!</v>
      </c>
      <c r="K49" s="521" t="e">
        <f t="shared" si="0"/>
        <v>#REF!</v>
      </c>
    </row>
    <row r="50" spans="1:11" hidden="1">
      <c r="A50" s="131"/>
      <c r="B50" s="191"/>
      <c r="C50" s="132">
        <v>7</v>
      </c>
      <c r="D50" s="219"/>
      <c r="E50" s="272" t="s">
        <v>243</v>
      </c>
      <c r="F50" s="133"/>
      <c r="G50" s="133">
        <v>0</v>
      </c>
      <c r="H50" s="133">
        <v>0</v>
      </c>
      <c r="I50" s="521">
        <v>0</v>
      </c>
      <c r="J50" s="521" t="e">
        <f>SUM(#REF!)</f>
        <v>#REF!</v>
      </c>
      <c r="K50" s="521" t="e">
        <f t="shared" si="0"/>
        <v>#REF!</v>
      </c>
    </row>
    <row r="51" spans="1:11">
      <c r="A51" s="211"/>
      <c r="B51" s="212"/>
      <c r="C51" s="132">
        <v>8</v>
      </c>
      <c r="D51" s="213"/>
      <c r="E51" s="272" t="s">
        <v>249</v>
      </c>
      <c r="F51" s="144">
        <v>610222</v>
      </c>
      <c r="G51" s="144">
        <v>610222</v>
      </c>
      <c r="H51" s="144">
        <v>610222</v>
      </c>
      <c r="I51" s="521">
        <v>0</v>
      </c>
      <c r="J51" s="521" t="e">
        <f>SUM(#REF!)</f>
        <v>#REF!</v>
      </c>
      <c r="K51" s="521" t="e">
        <f t="shared" si="0"/>
        <v>#REF!</v>
      </c>
    </row>
    <row r="52" spans="1:11" s="204" customFormat="1">
      <c r="A52" s="211"/>
      <c r="B52" s="212"/>
      <c r="C52" s="201"/>
      <c r="D52" s="228"/>
      <c r="E52" s="278" t="s">
        <v>1441</v>
      </c>
      <c r="F52" s="229">
        <f>SUM(F44:F51)</f>
        <v>1780222</v>
      </c>
      <c r="G52" s="229">
        <f t="shared" ref="G52:H52" si="4">SUM(G44:G51)</f>
        <v>8769015</v>
      </c>
      <c r="H52" s="229">
        <f t="shared" si="4"/>
        <v>9286875</v>
      </c>
      <c r="I52" s="521">
        <v>0</v>
      </c>
      <c r="J52" s="521" t="e">
        <f>SUM(#REF!)</f>
        <v>#REF!</v>
      </c>
      <c r="K52" s="521" t="e">
        <f t="shared" si="0"/>
        <v>#REF!</v>
      </c>
    </row>
    <row r="53" spans="1:11">
      <c r="A53" s="131"/>
      <c r="B53" s="191">
        <v>4</v>
      </c>
      <c r="C53" s="132"/>
      <c r="D53" s="181"/>
      <c r="E53" s="199" t="s">
        <v>240</v>
      </c>
      <c r="F53" s="133"/>
      <c r="G53" s="133"/>
      <c r="H53" s="133"/>
      <c r="I53" s="521">
        <v>0</v>
      </c>
      <c r="J53" s="521" t="e">
        <f>SUM(#REF!)</f>
        <v>#REF!</v>
      </c>
      <c r="K53" s="521" t="e">
        <f t="shared" si="0"/>
        <v>#REF!</v>
      </c>
    </row>
    <row r="54" spans="1:11">
      <c r="A54" s="131"/>
      <c r="B54" s="191"/>
      <c r="C54" s="132">
        <v>1</v>
      </c>
      <c r="D54" s="181"/>
      <c r="E54" s="272" t="s">
        <v>158</v>
      </c>
      <c r="F54" s="133"/>
      <c r="G54" s="133">
        <v>3426211</v>
      </c>
      <c r="H54" s="133">
        <v>3426211</v>
      </c>
      <c r="I54" s="521">
        <v>0</v>
      </c>
      <c r="J54" s="521" t="e">
        <f>SUM(#REF!)</f>
        <v>#REF!</v>
      </c>
      <c r="K54" s="521" t="e">
        <f t="shared" si="0"/>
        <v>#REF!</v>
      </c>
    </row>
    <row r="55" spans="1:11" hidden="1">
      <c r="A55" s="131"/>
      <c r="B55" s="191"/>
      <c r="C55" s="132">
        <v>2</v>
      </c>
      <c r="D55" s="181"/>
      <c r="E55" s="272" t="s">
        <v>205</v>
      </c>
      <c r="F55" s="133"/>
      <c r="G55" s="133">
        <v>0</v>
      </c>
      <c r="H55" s="133"/>
      <c r="I55" s="521">
        <v>0</v>
      </c>
      <c r="J55" s="521" t="e">
        <f>SUM(#REF!)</f>
        <v>#REF!</v>
      </c>
      <c r="K55" s="521" t="e">
        <f t="shared" si="0"/>
        <v>#REF!</v>
      </c>
    </row>
    <row r="56" spans="1:11" hidden="1">
      <c r="A56" s="131"/>
      <c r="B56" s="191"/>
      <c r="C56" s="132">
        <v>3</v>
      </c>
      <c r="D56" s="181"/>
      <c r="E56" s="272" t="s">
        <v>160</v>
      </c>
      <c r="F56" s="133"/>
      <c r="G56" s="133">
        <v>0</v>
      </c>
      <c r="H56" s="133"/>
      <c r="I56" s="521">
        <v>0</v>
      </c>
      <c r="J56" s="521" t="e">
        <f>SUM(#REF!)</f>
        <v>#REF!</v>
      </c>
      <c r="K56" s="521" t="e">
        <f t="shared" si="0"/>
        <v>#REF!</v>
      </c>
    </row>
    <row r="57" spans="1:11">
      <c r="A57" s="131"/>
      <c r="B57" s="191"/>
      <c r="C57" s="132">
        <v>4</v>
      </c>
      <c r="D57" s="181"/>
      <c r="E57" s="272" t="s">
        <v>248</v>
      </c>
      <c r="F57" s="133">
        <v>750000</v>
      </c>
      <c r="G57" s="133">
        <v>850000</v>
      </c>
      <c r="H57" s="133">
        <v>934049</v>
      </c>
      <c r="I57" s="521">
        <v>0</v>
      </c>
      <c r="J57" s="521" t="e">
        <f>SUM(#REF!)</f>
        <v>#REF!</v>
      </c>
      <c r="K57" s="521" t="e">
        <f t="shared" si="0"/>
        <v>#REF!</v>
      </c>
    </row>
    <row r="58" spans="1:11" hidden="1">
      <c r="A58" s="131"/>
      <c r="B58" s="191"/>
      <c r="C58" s="132">
        <v>5</v>
      </c>
      <c r="D58" s="181"/>
      <c r="E58" s="272" t="s">
        <v>208</v>
      </c>
      <c r="F58" s="133"/>
      <c r="G58" s="133">
        <v>0</v>
      </c>
      <c r="H58" s="133"/>
      <c r="I58" s="521">
        <v>0</v>
      </c>
      <c r="J58" s="521" t="e">
        <f>SUM(#REF!)</f>
        <v>#REF!</v>
      </c>
      <c r="K58" s="521" t="e">
        <f t="shared" si="0"/>
        <v>#REF!</v>
      </c>
    </row>
    <row r="59" spans="1:11" hidden="1">
      <c r="A59" s="131"/>
      <c r="B59" s="191"/>
      <c r="C59" s="132">
        <v>6</v>
      </c>
      <c r="D59" s="181"/>
      <c r="E59" s="272" t="s">
        <v>161</v>
      </c>
      <c r="F59" s="133"/>
      <c r="G59" s="133">
        <v>0</v>
      </c>
      <c r="H59" s="133"/>
      <c r="I59" s="521">
        <v>0</v>
      </c>
      <c r="J59" s="521" t="e">
        <f>SUM(#REF!)</f>
        <v>#REF!</v>
      </c>
      <c r="K59" s="521" t="e">
        <f t="shared" si="0"/>
        <v>#REF!</v>
      </c>
    </row>
    <row r="60" spans="1:11" hidden="1">
      <c r="A60" s="131"/>
      <c r="B60" s="191"/>
      <c r="C60" s="132">
        <v>7</v>
      </c>
      <c r="D60" s="181"/>
      <c r="E60" s="272" t="s">
        <v>243</v>
      </c>
      <c r="F60" s="133"/>
      <c r="G60" s="133">
        <v>0</v>
      </c>
      <c r="H60" s="133"/>
      <c r="I60" s="521">
        <v>0</v>
      </c>
      <c r="J60" s="521" t="e">
        <f>SUM(#REF!)</f>
        <v>#REF!</v>
      </c>
      <c r="K60" s="521" t="e">
        <f t="shared" si="0"/>
        <v>#REF!</v>
      </c>
    </row>
    <row r="61" spans="1:11">
      <c r="A61" s="131"/>
      <c r="B61" s="191"/>
      <c r="C61" s="132">
        <v>8</v>
      </c>
      <c r="D61" s="181"/>
      <c r="E61" s="272" t="s">
        <v>249</v>
      </c>
      <c r="F61" s="133">
        <v>1328723</v>
      </c>
      <c r="G61" s="133">
        <v>1328723</v>
      </c>
      <c r="H61" s="133">
        <v>1328723</v>
      </c>
      <c r="I61" s="521">
        <v>0</v>
      </c>
      <c r="J61" s="521" t="e">
        <f>SUM(#REF!)</f>
        <v>#REF!</v>
      </c>
      <c r="K61" s="521" t="e">
        <f t="shared" si="0"/>
        <v>#REF!</v>
      </c>
    </row>
    <row r="62" spans="1:11" s="204" customFormat="1">
      <c r="A62" s="200"/>
      <c r="B62" s="201"/>
      <c r="C62" s="201"/>
      <c r="D62" s="202"/>
      <c r="E62" s="203" t="s">
        <v>1442</v>
      </c>
      <c r="F62" s="138">
        <f>SUM(F54:F61)</f>
        <v>2078723</v>
      </c>
      <c r="G62" s="138">
        <f t="shared" ref="G62:H62" si="5">SUM(G54:G61)</f>
        <v>5604934</v>
      </c>
      <c r="H62" s="138">
        <f t="shared" si="5"/>
        <v>5688983</v>
      </c>
      <c r="I62" s="521">
        <v>0</v>
      </c>
      <c r="J62" s="521" t="e">
        <f>SUM(#REF!)</f>
        <v>#REF!</v>
      </c>
      <c r="K62" s="521" t="e">
        <f t="shared" si="0"/>
        <v>#REF!</v>
      </c>
    </row>
    <row r="63" spans="1:11">
      <c r="A63" s="131"/>
      <c r="B63" s="191">
        <v>5</v>
      </c>
      <c r="C63" s="132"/>
      <c r="D63" s="181"/>
      <c r="E63" s="166" t="s">
        <v>1443</v>
      </c>
      <c r="F63" s="133"/>
      <c r="G63" s="133"/>
      <c r="H63" s="133"/>
      <c r="I63" s="521">
        <v>0</v>
      </c>
      <c r="J63" s="521" t="e">
        <f>SUM(#REF!)</f>
        <v>#REF!</v>
      </c>
      <c r="K63" s="521" t="e">
        <f t="shared" si="0"/>
        <v>#REF!</v>
      </c>
    </row>
    <row r="64" spans="1:11" ht="15.75" customHeight="1">
      <c r="A64" s="131"/>
      <c r="B64" s="191"/>
      <c r="C64" s="132">
        <v>1</v>
      </c>
      <c r="D64" s="271"/>
      <c r="E64" s="272" t="s">
        <v>158</v>
      </c>
      <c r="F64" s="133">
        <v>276000</v>
      </c>
      <c r="G64" s="133">
        <v>4772765</v>
      </c>
      <c r="H64" s="133">
        <v>4874852</v>
      </c>
      <c r="I64" s="521">
        <v>0</v>
      </c>
      <c r="J64" s="521" t="e">
        <f>SUM(#REF!)</f>
        <v>#REF!</v>
      </c>
      <c r="K64" s="521" t="e">
        <f t="shared" si="0"/>
        <v>#REF!</v>
      </c>
    </row>
    <row r="65" spans="1:11" ht="15.75" hidden="1" customHeight="1">
      <c r="A65" s="131"/>
      <c r="B65" s="191"/>
      <c r="C65" s="132">
        <v>2</v>
      </c>
      <c r="D65" s="271"/>
      <c r="E65" s="272" t="s">
        <v>205</v>
      </c>
      <c r="F65" s="133"/>
      <c r="G65" s="133">
        <v>0</v>
      </c>
      <c r="H65" s="133"/>
      <c r="I65" s="521">
        <v>0</v>
      </c>
      <c r="J65" s="521" t="e">
        <f>SUM(#REF!)</f>
        <v>#REF!</v>
      </c>
      <c r="K65" s="521" t="e">
        <f t="shared" si="0"/>
        <v>#REF!</v>
      </c>
    </row>
    <row r="66" spans="1:11" ht="15.75" hidden="1" customHeight="1">
      <c r="A66" s="131"/>
      <c r="B66" s="191"/>
      <c r="C66" s="132">
        <v>3</v>
      </c>
      <c r="D66" s="271"/>
      <c r="E66" s="272" t="s">
        <v>160</v>
      </c>
      <c r="F66" s="133"/>
      <c r="G66" s="133">
        <v>0</v>
      </c>
      <c r="H66" s="133"/>
      <c r="I66" s="521">
        <v>0</v>
      </c>
      <c r="J66" s="521" t="e">
        <f>SUM(#REF!)</f>
        <v>#REF!</v>
      </c>
      <c r="K66" s="521" t="e">
        <f t="shared" si="0"/>
        <v>#REF!</v>
      </c>
    </row>
    <row r="67" spans="1:11">
      <c r="A67" s="131"/>
      <c r="B67" s="191"/>
      <c r="C67" s="132">
        <v>4</v>
      </c>
      <c r="D67" s="271"/>
      <c r="E67" s="272" t="s">
        <v>248</v>
      </c>
      <c r="F67" s="133">
        <v>25490000</v>
      </c>
      <c r="G67" s="133">
        <v>26990000</v>
      </c>
      <c r="H67" s="133">
        <v>29504589</v>
      </c>
      <c r="I67" s="521">
        <v>-4500000</v>
      </c>
      <c r="J67" s="521" t="e">
        <f>SUM(#REF!)</f>
        <v>#REF!</v>
      </c>
      <c r="K67" s="521" t="e">
        <f t="shared" si="0"/>
        <v>#REF!</v>
      </c>
    </row>
    <row r="68" spans="1:11" ht="15.75" hidden="1" customHeight="1">
      <c r="A68" s="131"/>
      <c r="B68" s="191"/>
      <c r="C68" s="132">
        <v>5</v>
      </c>
      <c r="D68" s="271"/>
      <c r="E68" s="272" t="s">
        <v>208</v>
      </c>
      <c r="F68" s="133"/>
      <c r="G68" s="133">
        <v>0</v>
      </c>
      <c r="H68" s="133"/>
      <c r="I68" s="521">
        <v>0</v>
      </c>
      <c r="J68" s="521" t="e">
        <f>SUM(#REF!)</f>
        <v>#REF!</v>
      </c>
      <c r="K68" s="521" t="e">
        <f t="shared" si="0"/>
        <v>#REF!</v>
      </c>
    </row>
    <row r="69" spans="1:11" ht="15.75" hidden="1" customHeight="1">
      <c r="A69" s="131"/>
      <c r="B69" s="191"/>
      <c r="C69" s="132">
        <v>6</v>
      </c>
      <c r="D69" s="271"/>
      <c r="E69" s="272" t="s">
        <v>161</v>
      </c>
      <c r="F69" s="133"/>
      <c r="G69" s="133">
        <v>0</v>
      </c>
      <c r="H69" s="133"/>
      <c r="I69" s="521">
        <v>0</v>
      </c>
      <c r="J69" s="521" t="e">
        <f>SUM(#REF!)</f>
        <v>#REF!</v>
      </c>
      <c r="K69" s="521" t="e">
        <f t="shared" si="0"/>
        <v>#REF!</v>
      </c>
    </row>
    <row r="70" spans="1:11" ht="15.75" hidden="1" customHeight="1">
      <c r="A70" s="131"/>
      <c r="B70" s="191"/>
      <c r="C70" s="132">
        <v>7</v>
      </c>
      <c r="D70" s="271"/>
      <c r="E70" s="272" t="s">
        <v>243</v>
      </c>
      <c r="F70" s="133"/>
      <c r="G70" s="133">
        <v>0</v>
      </c>
      <c r="H70" s="133"/>
      <c r="I70" s="521">
        <v>0</v>
      </c>
      <c r="J70" s="521" t="e">
        <f>SUM(#REF!)</f>
        <v>#REF!</v>
      </c>
      <c r="K70" s="521" t="e">
        <f t="shared" si="0"/>
        <v>#REF!</v>
      </c>
    </row>
    <row r="71" spans="1:11" ht="15.75" customHeight="1">
      <c r="A71" s="131"/>
      <c r="B71" s="191"/>
      <c r="C71" s="132">
        <v>8</v>
      </c>
      <c r="D71" s="271"/>
      <c r="E71" s="272" t="s">
        <v>249</v>
      </c>
      <c r="F71" s="133">
        <v>1302299</v>
      </c>
      <c r="G71" s="133">
        <v>1302299</v>
      </c>
      <c r="H71" s="133">
        <v>1302299</v>
      </c>
      <c r="I71" s="521">
        <v>0</v>
      </c>
      <c r="J71" s="521" t="e">
        <f>SUM(#REF!)</f>
        <v>#REF!</v>
      </c>
      <c r="K71" s="521" t="e">
        <f t="shared" si="0"/>
        <v>#REF!</v>
      </c>
    </row>
    <row r="72" spans="1:11" s="204" customFormat="1" ht="16" thickBot="1">
      <c r="A72" s="200"/>
      <c r="B72" s="201"/>
      <c r="C72" s="201"/>
      <c r="D72" s="202"/>
      <c r="E72" s="203" t="s">
        <v>1444</v>
      </c>
      <c r="F72" s="138">
        <f>SUM(F64:F71)</f>
        <v>27068299</v>
      </c>
      <c r="G72" s="138">
        <f t="shared" ref="G72:H72" si="6">SUM(G64:G71)</f>
        <v>33065064</v>
      </c>
      <c r="H72" s="138">
        <f t="shared" si="6"/>
        <v>35681740</v>
      </c>
      <c r="I72" s="521">
        <v>-4500000</v>
      </c>
      <c r="J72" s="521" t="e">
        <f>SUM(#REF!)</f>
        <v>#REF!</v>
      </c>
      <c r="K72" s="521" t="e">
        <f t="shared" si="0"/>
        <v>#REF!</v>
      </c>
    </row>
    <row r="73" spans="1:11" s="204" customFormat="1" ht="16" thickBot="1">
      <c r="A73" s="613"/>
      <c r="B73" s="614"/>
      <c r="C73" s="614"/>
      <c r="D73" s="231"/>
      <c r="E73" s="149" t="s">
        <v>379</v>
      </c>
      <c r="F73" s="150">
        <f>F62+F52+F42+F32+F22+F72</f>
        <v>110395076</v>
      </c>
      <c r="G73" s="150">
        <f t="shared" ref="G73:H73" si="7">G62+G52+G42+G32+G22+G72</f>
        <v>146839241</v>
      </c>
      <c r="H73" s="150">
        <f t="shared" si="7"/>
        <v>150489892</v>
      </c>
      <c r="I73" s="521">
        <v>-3970000</v>
      </c>
      <c r="J73" s="521" t="e">
        <f>SUM(#REF!)</f>
        <v>#REF!</v>
      </c>
      <c r="K73" s="521" t="e">
        <f t="shared" si="0"/>
        <v>#REF!</v>
      </c>
    </row>
    <row r="74" spans="1:11">
      <c r="A74" s="131">
        <v>103</v>
      </c>
      <c r="B74" s="191"/>
      <c r="C74" s="132"/>
      <c r="D74" s="181"/>
      <c r="E74" s="199" t="s">
        <v>380</v>
      </c>
      <c r="F74" s="133"/>
      <c r="G74" s="133"/>
      <c r="H74" s="133"/>
      <c r="I74" s="521">
        <v>0</v>
      </c>
      <c r="J74" s="521" t="e">
        <f>SUM(#REF!)</f>
        <v>#REF!</v>
      </c>
      <c r="K74" s="521" t="e">
        <f t="shared" si="0"/>
        <v>#REF!</v>
      </c>
    </row>
    <row r="75" spans="1:11">
      <c r="A75" s="131"/>
      <c r="B75" s="191"/>
      <c r="C75" s="132">
        <v>1</v>
      </c>
      <c r="D75" s="181"/>
      <c r="E75" s="143" t="s">
        <v>248</v>
      </c>
      <c r="F75" s="133">
        <v>0</v>
      </c>
      <c r="G75" s="133">
        <v>0</v>
      </c>
      <c r="H75" s="133">
        <v>23320</v>
      </c>
      <c r="I75" s="521">
        <v>0</v>
      </c>
      <c r="J75" s="521" t="e">
        <f>SUM(#REF!)</f>
        <v>#REF!</v>
      </c>
      <c r="K75" s="521" t="e">
        <f t="shared" si="0"/>
        <v>#REF!</v>
      </c>
    </row>
    <row r="76" spans="1:11" s="204" customFormat="1" ht="16" thickBot="1">
      <c r="A76" s="200"/>
      <c r="B76" s="201"/>
      <c r="C76" s="201"/>
      <c r="D76" s="202"/>
      <c r="E76" s="203" t="s">
        <v>381</v>
      </c>
      <c r="F76" s="138">
        <f>SUM(F75:F75)</f>
        <v>0</v>
      </c>
      <c r="G76" s="138">
        <f t="shared" ref="G76:H76" si="8">SUM(G75:G75)</f>
        <v>0</v>
      </c>
      <c r="H76" s="138">
        <f t="shared" si="8"/>
        <v>23320</v>
      </c>
      <c r="I76" s="521">
        <v>0</v>
      </c>
      <c r="J76" s="521" t="e">
        <f>SUM(#REF!)</f>
        <v>#REF!</v>
      </c>
      <c r="K76" s="521" t="e">
        <f t="shared" si="0"/>
        <v>#REF!</v>
      </c>
    </row>
    <row r="77" spans="1:11" s="235" customFormat="1" ht="30">
      <c r="A77" s="152">
        <v>135</v>
      </c>
      <c r="B77" s="232"/>
      <c r="C77" s="232"/>
      <c r="D77" s="233"/>
      <c r="E77" s="185" t="s">
        <v>241</v>
      </c>
      <c r="F77" s="234"/>
      <c r="G77" s="234">
        <v>0</v>
      </c>
      <c r="H77" s="234">
        <v>0</v>
      </c>
      <c r="I77" s="521">
        <v>0</v>
      </c>
      <c r="J77" s="521" t="e">
        <f>SUM(#REF!)</f>
        <v>#REF!</v>
      </c>
      <c r="K77" s="521" t="e">
        <f t="shared" ref="K77:K151" si="9">SUM(I77:J77)</f>
        <v>#REF!</v>
      </c>
    </row>
    <row r="78" spans="1:11" s="235" customFormat="1">
      <c r="A78" s="236"/>
      <c r="B78" s="187">
        <v>1</v>
      </c>
      <c r="C78" s="187"/>
      <c r="D78" s="237"/>
      <c r="E78" s="166" t="s">
        <v>440</v>
      </c>
      <c r="F78" s="159"/>
      <c r="G78" s="159">
        <v>0</v>
      </c>
      <c r="H78" s="159">
        <v>0</v>
      </c>
      <c r="I78" s="521">
        <v>0</v>
      </c>
      <c r="J78" s="521" t="e">
        <f>SUM(#REF!)</f>
        <v>#REF!</v>
      </c>
      <c r="K78" s="521" t="e">
        <f t="shared" si="9"/>
        <v>#REF!</v>
      </c>
    </row>
    <row r="79" spans="1:11" s="235" customFormat="1">
      <c r="A79" s="236"/>
      <c r="B79" s="187"/>
      <c r="C79" s="187">
        <v>1</v>
      </c>
      <c r="D79" s="238"/>
      <c r="E79" s="143" t="s">
        <v>1394</v>
      </c>
      <c r="F79" s="159">
        <v>4866000</v>
      </c>
      <c r="G79" s="159">
        <v>4866000</v>
      </c>
      <c r="H79" s="159">
        <v>4803512</v>
      </c>
      <c r="I79" s="521">
        <v>0</v>
      </c>
      <c r="J79" s="521" t="e">
        <f>SUM(#REF!)</f>
        <v>#REF!</v>
      </c>
      <c r="K79" s="521" t="e">
        <f t="shared" si="9"/>
        <v>#REF!</v>
      </c>
    </row>
    <row r="80" spans="1:11" s="235" customFormat="1">
      <c r="A80" s="236"/>
      <c r="B80" s="187">
        <v>2</v>
      </c>
      <c r="C80" s="187"/>
      <c r="D80" s="237"/>
      <c r="E80" s="166" t="s">
        <v>446</v>
      </c>
      <c r="F80" s="159"/>
      <c r="G80" s="159">
        <v>0</v>
      </c>
      <c r="H80" s="159">
        <v>0</v>
      </c>
      <c r="I80" s="521">
        <v>0</v>
      </c>
      <c r="J80" s="521" t="e">
        <f>SUM(#REF!)</f>
        <v>#REF!</v>
      </c>
      <c r="K80" s="521" t="e">
        <f t="shared" si="9"/>
        <v>#REF!</v>
      </c>
    </row>
    <row r="81" spans="1:11" s="235" customFormat="1">
      <c r="A81" s="236"/>
      <c r="B81" s="187"/>
      <c r="C81" s="187"/>
      <c r="D81" s="237"/>
      <c r="E81" s="143" t="s">
        <v>1477</v>
      </c>
      <c r="F81" s="159">
        <v>13132000</v>
      </c>
      <c r="G81" s="159">
        <v>13132000</v>
      </c>
      <c r="H81" s="159">
        <v>12269646</v>
      </c>
      <c r="I81" s="521">
        <v>0</v>
      </c>
      <c r="J81" s="521" t="e">
        <f>SUM(#REF!)</f>
        <v>#REF!</v>
      </c>
      <c r="K81" s="521" t="e">
        <f t="shared" si="9"/>
        <v>#REF!</v>
      </c>
    </row>
    <row r="82" spans="1:11" s="235" customFormat="1">
      <c r="A82" s="236"/>
      <c r="B82" s="268">
        <v>3</v>
      </c>
      <c r="C82" s="268"/>
      <c r="D82" s="519"/>
      <c r="E82" s="166" t="s">
        <v>1537</v>
      </c>
      <c r="F82" s="159"/>
      <c r="G82" s="159">
        <v>0</v>
      </c>
      <c r="H82" s="159">
        <v>0</v>
      </c>
      <c r="I82" s="521">
        <v>0</v>
      </c>
      <c r="J82" s="521" t="e">
        <f>SUM(#REF!)</f>
        <v>#REF!</v>
      </c>
      <c r="K82" s="521" t="e">
        <f t="shared" si="9"/>
        <v>#REF!</v>
      </c>
    </row>
    <row r="83" spans="1:11" s="235" customFormat="1">
      <c r="A83" s="236"/>
      <c r="B83" s="187"/>
      <c r="C83" s="187"/>
      <c r="D83" s="237"/>
      <c r="E83" s="143" t="s">
        <v>1538</v>
      </c>
      <c r="F83" s="159">
        <v>0</v>
      </c>
      <c r="G83" s="159">
        <v>7475814</v>
      </c>
      <c r="H83" s="159">
        <v>7475814</v>
      </c>
      <c r="I83" s="521">
        <v>0</v>
      </c>
      <c r="J83" s="521" t="e">
        <f>SUM(#REF!)</f>
        <v>#REF!</v>
      </c>
      <c r="K83" s="521" t="e">
        <f t="shared" si="9"/>
        <v>#REF!</v>
      </c>
    </row>
    <row r="84" spans="1:11" s="235" customFormat="1">
      <c r="A84" s="236"/>
      <c r="B84" s="187"/>
      <c r="C84" s="187"/>
      <c r="D84" s="237"/>
      <c r="E84" s="143" t="s">
        <v>1651</v>
      </c>
      <c r="F84" s="159"/>
      <c r="G84" s="159">
        <v>10406185</v>
      </c>
      <c r="H84" s="159">
        <v>10406185</v>
      </c>
      <c r="I84" s="521">
        <v>0</v>
      </c>
      <c r="J84" s="521"/>
      <c r="K84" s="521"/>
    </row>
    <row r="85" spans="1:11" s="235" customFormat="1">
      <c r="A85" s="236"/>
      <c r="B85" s="187">
        <v>4</v>
      </c>
      <c r="C85" s="187"/>
      <c r="D85" s="237"/>
      <c r="E85" s="166" t="s">
        <v>1394</v>
      </c>
      <c r="F85" s="159"/>
      <c r="G85" s="159">
        <v>0</v>
      </c>
      <c r="H85" s="159">
        <v>0</v>
      </c>
      <c r="I85" s="521">
        <v>0</v>
      </c>
      <c r="J85" s="521" t="e">
        <f>SUM(#REF!)</f>
        <v>#REF!</v>
      </c>
      <c r="K85" s="521" t="e">
        <f t="shared" si="9"/>
        <v>#REF!</v>
      </c>
    </row>
    <row r="86" spans="1:11" s="235" customFormat="1">
      <c r="A86" s="236"/>
      <c r="B86" s="187"/>
      <c r="C86" s="187">
        <v>1</v>
      </c>
      <c r="D86" s="237"/>
      <c r="E86" s="158" t="s">
        <v>2020</v>
      </c>
      <c r="F86" s="159">
        <v>0</v>
      </c>
      <c r="G86" s="159">
        <v>0</v>
      </c>
      <c r="H86" s="159">
        <v>90225</v>
      </c>
      <c r="I86" s="521"/>
      <c r="J86" s="521"/>
      <c r="K86" s="521"/>
    </row>
    <row r="87" spans="1:11" s="235" customFormat="1">
      <c r="A87" s="236"/>
      <c r="B87" s="187"/>
      <c r="C87" s="187">
        <v>2</v>
      </c>
      <c r="D87" s="237"/>
      <c r="E87" s="158" t="s">
        <v>2021</v>
      </c>
      <c r="F87" s="159">
        <v>0</v>
      </c>
      <c r="G87" s="159">
        <v>0</v>
      </c>
      <c r="H87" s="159">
        <v>176693</v>
      </c>
      <c r="I87" s="521"/>
      <c r="J87" s="521"/>
      <c r="K87" s="521"/>
    </row>
    <row r="88" spans="1:11" s="235" customFormat="1" ht="16" thickBot="1">
      <c r="A88" s="236"/>
      <c r="B88" s="187"/>
      <c r="C88" s="187">
        <v>3</v>
      </c>
      <c r="D88" s="238"/>
      <c r="E88" s="143" t="s">
        <v>2019</v>
      </c>
      <c r="F88" s="159">
        <v>368000</v>
      </c>
      <c r="G88" s="159">
        <v>368000</v>
      </c>
      <c r="H88" s="159">
        <v>368060</v>
      </c>
      <c r="I88" s="521">
        <v>0</v>
      </c>
      <c r="J88" s="521" t="e">
        <f>SUM(#REF!)</f>
        <v>#REF!</v>
      </c>
      <c r="K88" s="521" t="e">
        <f t="shared" si="9"/>
        <v>#REF!</v>
      </c>
    </row>
    <row r="89" spans="1:11" s="235" customFormat="1" ht="16" thickBot="1">
      <c r="A89" s="613"/>
      <c r="B89" s="614"/>
      <c r="C89" s="614"/>
      <c r="D89" s="231"/>
      <c r="E89" s="149" t="s">
        <v>640</v>
      </c>
      <c r="F89" s="150">
        <f>SUM(F78:F88)</f>
        <v>18366000</v>
      </c>
      <c r="G89" s="150">
        <f t="shared" ref="G89:H89" si="10">SUM(G78:G88)</f>
        <v>36247999</v>
      </c>
      <c r="H89" s="150">
        <f t="shared" si="10"/>
        <v>35590135</v>
      </c>
      <c r="I89" s="521">
        <v>0</v>
      </c>
      <c r="J89" s="521" t="e">
        <f>SUM(#REF!)</f>
        <v>#REF!</v>
      </c>
      <c r="K89" s="521" t="e">
        <f t="shared" si="9"/>
        <v>#REF!</v>
      </c>
    </row>
    <row r="90" spans="1:11" s="204" customFormat="1">
      <c r="A90" s="240">
        <v>160</v>
      </c>
      <c r="B90" s="241"/>
      <c r="C90" s="241"/>
      <c r="D90" s="245"/>
      <c r="E90" s="199" t="s">
        <v>433</v>
      </c>
      <c r="F90" s="156"/>
      <c r="G90" s="156">
        <v>0</v>
      </c>
      <c r="H90" s="156">
        <v>0</v>
      </c>
      <c r="I90" s="521">
        <v>0</v>
      </c>
      <c r="J90" s="521" t="e">
        <f>SUM(#REF!)</f>
        <v>#REF!</v>
      </c>
      <c r="K90" s="521" t="e">
        <f t="shared" si="9"/>
        <v>#REF!</v>
      </c>
    </row>
    <row r="91" spans="1:11" ht="16" thickBot="1">
      <c r="A91" s="141"/>
      <c r="B91" s="241"/>
      <c r="C91" s="142">
        <v>8</v>
      </c>
      <c r="D91" s="179"/>
      <c r="E91" s="143" t="s">
        <v>106</v>
      </c>
      <c r="F91" s="133">
        <v>4669798</v>
      </c>
      <c r="G91" s="133">
        <v>4669798</v>
      </c>
      <c r="H91" s="133">
        <v>4669798</v>
      </c>
      <c r="I91" s="521">
        <v>0</v>
      </c>
      <c r="J91" s="521" t="e">
        <f>SUM(#REF!)</f>
        <v>#REF!</v>
      </c>
      <c r="K91" s="521" t="e">
        <f t="shared" si="9"/>
        <v>#REF!</v>
      </c>
    </row>
    <row r="92" spans="1:11" s="204" customFormat="1" ht="16" thickBot="1">
      <c r="A92" s="613"/>
      <c r="B92" s="248"/>
      <c r="C92" s="248"/>
      <c r="D92" s="249"/>
      <c r="E92" s="247" t="s">
        <v>434</v>
      </c>
      <c r="F92" s="150">
        <f>SUM(F91:F91)</f>
        <v>4669798</v>
      </c>
      <c r="G92" s="150">
        <f t="shared" ref="G92:H92" si="11">SUM(G91:G91)</f>
        <v>4669798</v>
      </c>
      <c r="H92" s="150">
        <f t="shared" si="11"/>
        <v>4669798</v>
      </c>
      <c r="I92" s="521">
        <v>0</v>
      </c>
      <c r="J92" s="521" t="e">
        <f>SUM(#REF!)</f>
        <v>#REF!</v>
      </c>
      <c r="K92" s="521" t="e">
        <f t="shared" si="9"/>
        <v>#REF!</v>
      </c>
    </row>
    <row r="93" spans="1:11" s="204" customFormat="1" ht="16" thickBot="1">
      <c r="A93" s="613"/>
      <c r="B93" s="614"/>
      <c r="C93" s="614"/>
      <c r="D93" s="231"/>
      <c r="E93" s="149" t="s">
        <v>439</v>
      </c>
      <c r="F93" s="150">
        <f>SUM(F92,F89,F76)</f>
        <v>23035798</v>
      </c>
      <c r="G93" s="150">
        <f t="shared" ref="G93:H93" si="12">SUM(G92,G89,G76)</f>
        <v>40917797</v>
      </c>
      <c r="H93" s="150">
        <f t="shared" si="12"/>
        <v>40283253</v>
      </c>
      <c r="I93" s="521">
        <v>0</v>
      </c>
      <c r="J93" s="521" t="e">
        <f>SUM(#REF!)</f>
        <v>#REF!</v>
      </c>
      <c r="K93" s="521" t="e">
        <f t="shared" si="9"/>
        <v>#REF!</v>
      </c>
    </row>
    <row r="94" spans="1:11">
      <c r="A94" s="131">
        <v>104</v>
      </c>
      <c r="B94" s="191"/>
      <c r="C94" s="132"/>
      <c r="D94" s="181"/>
      <c r="E94" s="199" t="s">
        <v>383</v>
      </c>
      <c r="F94" s="133"/>
      <c r="G94" s="133"/>
      <c r="H94" s="133"/>
      <c r="I94" s="521">
        <v>0</v>
      </c>
      <c r="J94" s="521" t="e">
        <f>SUM(#REF!)</f>
        <v>#REF!</v>
      </c>
      <c r="K94" s="521" t="e">
        <f t="shared" si="9"/>
        <v>#REF!</v>
      </c>
    </row>
    <row r="95" spans="1:11">
      <c r="A95" s="131"/>
      <c r="B95" s="191"/>
      <c r="C95" s="132">
        <v>1</v>
      </c>
      <c r="D95" s="181"/>
      <c r="E95" s="143" t="s">
        <v>248</v>
      </c>
      <c r="F95" s="133">
        <v>123543000</v>
      </c>
      <c r="G95" s="133">
        <v>132155800</v>
      </c>
      <c r="H95" s="133">
        <v>158865066</v>
      </c>
      <c r="I95" s="521">
        <v>8339000</v>
      </c>
      <c r="J95" s="521" t="e">
        <f>SUM(#REF!)</f>
        <v>#REF!</v>
      </c>
      <c r="K95" s="521" t="e">
        <f t="shared" si="9"/>
        <v>#REF!</v>
      </c>
    </row>
    <row r="96" spans="1:11">
      <c r="A96" s="131"/>
      <c r="B96" s="191"/>
      <c r="C96" s="132">
        <v>2</v>
      </c>
      <c r="D96" s="181"/>
      <c r="E96" s="143" t="s">
        <v>208</v>
      </c>
      <c r="F96" s="133">
        <v>16000000</v>
      </c>
      <c r="G96" s="133">
        <v>63426000</v>
      </c>
      <c r="H96" s="133">
        <v>64651659</v>
      </c>
      <c r="I96" s="521">
        <v>19789000</v>
      </c>
      <c r="J96" s="521" t="e">
        <f>SUM(#REF!)</f>
        <v>#REF!</v>
      </c>
      <c r="K96" s="521" t="e">
        <f t="shared" si="9"/>
        <v>#REF!</v>
      </c>
    </row>
    <row r="97" spans="1:11" s="204" customFormat="1">
      <c r="A97" s="200"/>
      <c r="B97" s="201"/>
      <c r="C97" s="201"/>
      <c r="D97" s="202"/>
      <c r="E97" s="203" t="s">
        <v>384</v>
      </c>
      <c r="F97" s="138">
        <f>SUM(F95:F96)</f>
        <v>139543000</v>
      </c>
      <c r="G97" s="138">
        <f t="shared" ref="G97:H97" si="13">SUM(G95:G96)</f>
        <v>195581800</v>
      </c>
      <c r="H97" s="138">
        <f t="shared" si="13"/>
        <v>223516725</v>
      </c>
      <c r="I97" s="521">
        <v>28128000</v>
      </c>
      <c r="J97" s="521" t="e">
        <f>SUM(#REF!)</f>
        <v>#REF!</v>
      </c>
      <c r="K97" s="521" t="e">
        <f t="shared" si="9"/>
        <v>#REF!</v>
      </c>
    </row>
    <row r="98" spans="1:11">
      <c r="A98" s="131">
        <v>201</v>
      </c>
      <c r="B98" s="191"/>
      <c r="C98" s="132"/>
      <c r="D98" s="181"/>
      <c r="E98" s="199" t="s">
        <v>156</v>
      </c>
      <c r="F98" s="133"/>
      <c r="G98" s="133"/>
      <c r="H98" s="133"/>
      <c r="I98" s="521">
        <v>0</v>
      </c>
      <c r="J98" s="521" t="e">
        <f>SUM(#REF!)</f>
        <v>#REF!</v>
      </c>
      <c r="K98" s="521" t="e">
        <f t="shared" si="9"/>
        <v>#REF!</v>
      </c>
    </row>
    <row r="99" spans="1:11">
      <c r="A99" s="131"/>
      <c r="B99" s="191">
        <v>1</v>
      </c>
      <c r="C99" s="132"/>
      <c r="D99" s="181"/>
      <c r="E99" s="143" t="s">
        <v>412</v>
      </c>
      <c r="F99" s="133">
        <v>247082176</v>
      </c>
      <c r="G99" s="133">
        <v>255903958</v>
      </c>
      <c r="H99" s="133">
        <v>255903958</v>
      </c>
      <c r="I99" s="521">
        <v>0</v>
      </c>
      <c r="J99" s="521" t="e">
        <f>SUM(#REF!)</f>
        <v>#REF!</v>
      </c>
      <c r="K99" s="521" t="e">
        <f t="shared" si="9"/>
        <v>#REF!</v>
      </c>
    </row>
    <row r="100" spans="1:11">
      <c r="A100" s="240"/>
      <c r="B100" s="241">
        <v>2</v>
      </c>
      <c r="C100" s="132"/>
      <c r="D100" s="179"/>
      <c r="E100" s="143" t="s">
        <v>413</v>
      </c>
      <c r="F100" s="133">
        <v>297972383</v>
      </c>
      <c r="G100" s="133">
        <v>305754761</v>
      </c>
      <c r="H100" s="133">
        <v>305754761</v>
      </c>
      <c r="I100" s="521">
        <v>0</v>
      </c>
      <c r="J100" s="521" t="e">
        <f>SUM(#REF!)</f>
        <v>#REF!</v>
      </c>
      <c r="K100" s="521" t="e">
        <f t="shared" si="9"/>
        <v>#REF!</v>
      </c>
    </row>
    <row r="101" spans="1:11">
      <c r="A101" s="240"/>
      <c r="B101" s="241">
        <v>3</v>
      </c>
      <c r="C101" s="132"/>
      <c r="D101" s="179"/>
      <c r="E101" s="143" t="s">
        <v>414</v>
      </c>
      <c r="F101" s="133">
        <v>285609938</v>
      </c>
      <c r="G101" s="133">
        <v>336295242</v>
      </c>
      <c r="H101" s="133">
        <v>336295242</v>
      </c>
      <c r="I101" s="521">
        <v>0</v>
      </c>
      <c r="J101" s="521" t="e">
        <f>SUM(#REF!)</f>
        <v>#REF!</v>
      </c>
      <c r="K101" s="521" t="e">
        <f t="shared" si="9"/>
        <v>#REF!</v>
      </c>
    </row>
    <row r="102" spans="1:11">
      <c r="A102" s="240"/>
      <c r="B102" s="241">
        <v>4</v>
      </c>
      <c r="C102" s="132"/>
      <c r="D102" s="179"/>
      <c r="E102" s="143" t="s">
        <v>438</v>
      </c>
      <c r="F102" s="133">
        <v>18992570</v>
      </c>
      <c r="G102" s="133">
        <v>26531568</v>
      </c>
      <c r="H102" s="133">
        <v>26531568</v>
      </c>
      <c r="I102" s="521">
        <v>0</v>
      </c>
      <c r="J102" s="521" t="e">
        <f>SUM(#REF!)</f>
        <v>#REF!</v>
      </c>
      <c r="K102" s="521" t="e">
        <f t="shared" si="9"/>
        <v>#REF!</v>
      </c>
    </row>
    <row r="103" spans="1:11">
      <c r="A103" s="240"/>
      <c r="B103" s="241">
        <v>5</v>
      </c>
      <c r="C103" s="132"/>
      <c r="D103" s="179"/>
      <c r="E103" s="158" t="s">
        <v>449</v>
      </c>
      <c r="F103" s="159">
        <v>0</v>
      </c>
      <c r="G103" s="159">
        <v>41567772</v>
      </c>
      <c r="H103" s="159">
        <v>41567772</v>
      </c>
      <c r="I103" s="521">
        <v>0</v>
      </c>
      <c r="J103" s="521" t="e">
        <f>SUM(#REF!)</f>
        <v>#REF!</v>
      </c>
      <c r="K103" s="521" t="e">
        <f t="shared" si="9"/>
        <v>#REF!</v>
      </c>
    </row>
    <row r="104" spans="1:11" ht="16" thickBot="1">
      <c r="A104" s="240"/>
      <c r="B104" s="241">
        <v>6</v>
      </c>
      <c r="C104" s="132"/>
      <c r="D104" s="179"/>
      <c r="E104" s="158" t="s">
        <v>450</v>
      </c>
      <c r="F104" s="270">
        <v>0</v>
      </c>
      <c r="G104" s="270">
        <v>731600</v>
      </c>
      <c r="H104" s="270">
        <v>731600</v>
      </c>
      <c r="I104" s="521">
        <v>0</v>
      </c>
      <c r="J104" s="521" t="e">
        <f>SUM(#REF!)</f>
        <v>#REF!</v>
      </c>
      <c r="K104" s="521" t="e">
        <f t="shared" si="9"/>
        <v>#REF!</v>
      </c>
    </row>
    <row r="105" spans="1:11" ht="16" thickBot="1">
      <c r="A105" s="613"/>
      <c r="B105" s="614"/>
      <c r="C105" s="614"/>
      <c r="D105" s="231"/>
      <c r="E105" s="149" t="s">
        <v>415</v>
      </c>
      <c r="F105" s="150">
        <f>SUM(F99:F104)</f>
        <v>849657067</v>
      </c>
      <c r="G105" s="150">
        <f t="shared" ref="G105:H105" si="14">SUM(G99:G104)</f>
        <v>966784901</v>
      </c>
      <c r="H105" s="150">
        <f t="shared" si="14"/>
        <v>966784901</v>
      </c>
      <c r="I105" s="521">
        <v>0</v>
      </c>
      <c r="J105" s="521" t="e">
        <f>SUM(#REF!)</f>
        <v>#REF!</v>
      </c>
      <c r="K105" s="521" t="e">
        <f t="shared" si="9"/>
        <v>#REF!</v>
      </c>
    </row>
    <row r="106" spans="1:11" s="235" customFormat="1" ht="30">
      <c r="A106" s="152">
        <v>206</v>
      </c>
      <c r="B106" s="232"/>
      <c r="C106" s="232"/>
      <c r="D106" s="233"/>
      <c r="E106" s="185" t="s">
        <v>241</v>
      </c>
      <c r="F106" s="234"/>
      <c r="G106" s="234">
        <v>0</v>
      </c>
      <c r="H106" s="234">
        <v>0</v>
      </c>
      <c r="I106" s="521">
        <v>0</v>
      </c>
      <c r="J106" s="521" t="e">
        <f>SUM(#REF!)</f>
        <v>#REF!</v>
      </c>
      <c r="K106" s="521" t="e">
        <f t="shared" si="9"/>
        <v>#REF!</v>
      </c>
    </row>
    <row r="107" spans="1:11" s="235" customFormat="1" hidden="1">
      <c r="A107" s="236"/>
      <c r="B107" s="268">
        <v>1</v>
      </c>
      <c r="C107" s="187"/>
      <c r="D107" s="237"/>
      <c r="E107" s="166" t="s">
        <v>682</v>
      </c>
      <c r="F107" s="159"/>
      <c r="G107" s="159">
        <v>0</v>
      </c>
      <c r="H107" s="159">
        <v>0</v>
      </c>
      <c r="I107" s="521">
        <v>0</v>
      </c>
      <c r="J107" s="521" t="e">
        <f>SUM(#REF!)</f>
        <v>#REF!</v>
      </c>
      <c r="K107" s="521" t="e">
        <f t="shared" si="9"/>
        <v>#REF!</v>
      </c>
    </row>
    <row r="108" spans="1:11" s="235" customFormat="1" hidden="1">
      <c r="A108" s="236"/>
      <c r="B108" s="187"/>
      <c r="C108" s="187">
        <v>1</v>
      </c>
      <c r="D108" s="238"/>
      <c r="E108" s="143" t="s">
        <v>683</v>
      </c>
      <c r="F108" s="159"/>
      <c r="G108" s="159">
        <v>0</v>
      </c>
      <c r="H108" s="159">
        <v>0</v>
      </c>
      <c r="I108" s="521">
        <v>0</v>
      </c>
      <c r="J108" s="521" t="e">
        <f>SUM(#REF!)</f>
        <v>#REF!</v>
      </c>
      <c r="K108" s="521" t="e">
        <f t="shared" si="9"/>
        <v>#REF!</v>
      </c>
    </row>
    <row r="109" spans="1:11">
      <c r="A109" s="131"/>
      <c r="B109" s="191">
        <v>1</v>
      </c>
      <c r="C109" s="132"/>
      <c r="D109" s="181"/>
      <c r="E109" s="166" t="s">
        <v>416</v>
      </c>
      <c r="F109" s="133"/>
      <c r="G109" s="133">
        <v>0</v>
      </c>
      <c r="H109" s="133">
        <v>0</v>
      </c>
      <c r="I109" s="521">
        <v>0</v>
      </c>
      <c r="J109" s="521" t="e">
        <f>SUM(#REF!)</f>
        <v>#REF!</v>
      </c>
      <c r="K109" s="521" t="e">
        <f t="shared" si="9"/>
        <v>#REF!</v>
      </c>
    </row>
    <row r="110" spans="1:11">
      <c r="A110" s="131"/>
      <c r="B110" s="191"/>
      <c r="C110" s="132">
        <v>1</v>
      </c>
      <c r="D110" s="181"/>
      <c r="E110" s="220" t="s">
        <v>409</v>
      </c>
      <c r="F110" s="133">
        <v>2319000</v>
      </c>
      <c r="G110" s="133">
        <v>2319000</v>
      </c>
      <c r="H110" s="133">
        <v>1350000</v>
      </c>
      <c r="I110" s="521">
        <v>0</v>
      </c>
      <c r="J110" s="521" t="e">
        <f>SUM(#REF!)</f>
        <v>#REF!</v>
      </c>
      <c r="K110" s="521" t="e">
        <f t="shared" si="9"/>
        <v>#REF!</v>
      </c>
    </row>
    <row r="111" spans="1:11">
      <c r="A111" s="131"/>
      <c r="B111" s="191"/>
      <c r="C111" s="132">
        <v>2</v>
      </c>
      <c r="D111" s="181"/>
      <c r="E111" s="220" t="s">
        <v>410</v>
      </c>
      <c r="F111" s="133">
        <v>6656000</v>
      </c>
      <c r="G111" s="133">
        <v>6656000</v>
      </c>
      <c r="H111" s="133">
        <v>4500000</v>
      </c>
      <c r="I111" s="521">
        <v>0</v>
      </c>
      <c r="J111" s="521" t="e">
        <f>SUM(#REF!)</f>
        <v>#REF!</v>
      </c>
      <c r="K111" s="521" t="e">
        <f t="shared" si="9"/>
        <v>#REF!</v>
      </c>
    </row>
    <row r="112" spans="1:11">
      <c r="A112" s="131"/>
      <c r="B112" s="191"/>
      <c r="C112" s="132">
        <v>3</v>
      </c>
      <c r="D112" s="181"/>
      <c r="E112" s="220" t="s">
        <v>1445</v>
      </c>
      <c r="F112" s="133">
        <v>5382000</v>
      </c>
      <c r="G112" s="133">
        <v>5382000</v>
      </c>
      <c r="H112" s="133">
        <v>5382000</v>
      </c>
      <c r="I112" s="521">
        <v>0</v>
      </c>
      <c r="J112" s="521" t="e">
        <f>SUM(#REF!)</f>
        <v>#REF!</v>
      </c>
      <c r="K112" s="521" t="e">
        <f t="shared" si="9"/>
        <v>#REF!</v>
      </c>
    </row>
    <row r="113" spans="1:11">
      <c r="A113" s="131"/>
      <c r="B113" s="191"/>
      <c r="C113" s="132">
        <v>4</v>
      </c>
      <c r="D113" s="181"/>
      <c r="E113" s="143" t="s">
        <v>411</v>
      </c>
      <c r="F113" s="133">
        <v>2599000</v>
      </c>
      <c r="G113" s="133">
        <v>2599000</v>
      </c>
      <c r="H113" s="133">
        <v>2599000</v>
      </c>
      <c r="I113" s="521">
        <v>0</v>
      </c>
      <c r="J113" s="521" t="e">
        <f>SUM(#REF!)</f>
        <v>#REF!</v>
      </c>
      <c r="K113" s="521" t="e">
        <f t="shared" si="9"/>
        <v>#REF!</v>
      </c>
    </row>
    <row r="114" spans="1:11">
      <c r="A114" s="131"/>
      <c r="B114" s="191">
        <v>2</v>
      </c>
      <c r="C114" s="132"/>
      <c r="D114" s="181"/>
      <c r="E114" s="166" t="s">
        <v>1540</v>
      </c>
      <c r="F114" s="239"/>
      <c r="G114" s="239">
        <v>0</v>
      </c>
      <c r="H114" s="239"/>
      <c r="I114" s="521">
        <v>0</v>
      </c>
      <c r="J114" s="521" t="e">
        <f>SUM(#REF!)</f>
        <v>#REF!</v>
      </c>
      <c r="K114" s="521" t="e">
        <f t="shared" si="9"/>
        <v>#REF!</v>
      </c>
    </row>
    <row r="115" spans="1:11" s="244" customFormat="1">
      <c r="A115" s="263"/>
      <c r="B115" s="264"/>
      <c r="C115" s="265">
        <v>1</v>
      </c>
      <c r="D115" s="266"/>
      <c r="E115" s="267" t="s">
        <v>417</v>
      </c>
      <c r="F115" s="243">
        <v>9642000</v>
      </c>
      <c r="G115" s="243">
        <v>11279300</v>
      </c>
      <c r="H115" s="243">
        <v>11279300</v>
      </c>
      <c r="I115" s="521">
        <v>0</v>
      </c>
      <c r="J115" s="521" t="e">
        <f>SUM(#REF!)</f>
        <v>#REF!</v>
      </c>
      <c r="K115" s="521" t="e">
        <f t="shared" si="9"/>
        <v>#REF!</v>
      </c>
    </row>
    <row r="116" spans="1:11" s="244" customFormat="1">
      <c r="A116" s="287"/>
      <c r="B116" s="288"/>
      <c r="C116" s="289"/>
      <c r="D116" s="290"/>
      <c r="E116" s="267" t="s">
        <v>1460</v>
      </c>
      <c r="F116" s="243">
        <v>4320000</v>
      </c>
      <c r="G116" s="243">
        <v>17451600</v>
      </c>
      <c r="H116" s="243">
        <v>17451600</v>
      </c>
      <c r="I116" s="521">
        <v>0</v>
      </c>
      <c r="J116" s="521" t="e">
        <f>SUM(#REF!)</f>
        <v>#REF!</v>
      </c>
      <c r="K116" s="521" t="e">
        <f t="shared" si="9"/>
        <v>#REF!</v>
      </c>
    </row>
    <row r="117" spans="1:11" s="244" customFormat="1">
      <c r="A117" s="287"/>
      <c r="B117" s="288">
        <v>3</v>
      </c>
      <c r="C117" s="289"/>
      <c r="D117" s="290"/>
      <c r="E117" s="291" t="s">
        <v>446</v>
      </c>
      <c r="F117" s="243"/>
      <c r="G117" s="243">
        <v>0</v>
      </c>
      <c r="H117" s="243"/>
      <c r="I117" s="521">
        <v>0</v>
      </c>
      <c r="J117" s="521" t="e">
        <f>SUM(#REF!)</f>
        <v>#REF!</v>
      </c>
      <c r="K117" s="521" t="e">
        <f t="shared" si="9"/>
        <v>#REF!</v>
      </c>
    </row>
    <row r="118" spans="1:11" s="244" customFormat="1">
      <c r="A118" s="287"/>
      <c r="B118" s="288"/>
      <c r="C118" s="289">
        <v>1</v>
      </c>
      <c r="D118" s="290"/>
      <c r="E118" s="267" t="s">
        <v>684</v>
      </c>
      <c r="F118" s="243">
        <v>368000</v>
      </c>
      <c r="G118" s="243">
        <v>368000</v>
      </c>
      <c r="H118" s="243">
        <v>368160</v>
      </c>
      <c r="I118" s="521">
        <v>0</v>
      </c>
      <c r="J118" s="521" t="e">
        <f>SUM(#REF!)</f>
        <v>#REF!</v>
      </c>
      <c r="K118" s="521" t="e">
        <f t="shared" si="9"/>
        <v>#REF!</v>
      </c>
    </row>
    <row r="119" spans="1:11" s="244" customFormat="1">
      <c r="A119" s="287"/>
      <c r="B119" s="288">
        <v>4</v>
      </c>
      <c r="C119" s="289"/>
      <c r="D119" s="290"/>
      <c r="E119" s="291" t="s">
        <v>440</v>
      </c>
      <c r="F119" s="243"/>
      <c r="G119" s="243">
        <v>0</v>
      </c>
      <c r="H119" s="243"/>
      <c r="I119" s="521">
        <v>0</v>
      </c>
      <c r="J119" s="521" t="e">
        <f>SUM(#REF!)</f>
        <v>#REF!</v>
      </c>
      <c r="K119" s="521" t="e">
        <f t="shared" si="9"/>
        <v>#REF!</v>
      </c>
    </row>
    <row r="120" spans="1:11" s="244" customFormat="1">
      <c r="A120" s="287"/>
      <c r="B120" s="288"/>
      <c r="C120" s="289">
        <v>1</v>
      </c>
      <c r="D120" s="290"/>
      <c r="E120" s="267" t="s">
        <v>1541</v>
      </c>
      <c r="F120" s="243">
        <v>0</v>
      </c>
      <c r="G120" s="243">
        <v>2020000</v>
      </c>
      <c r="H120" s="243">
        <v>2020349</v>
      </c>
      <c r="I120" s="521">
        <v>0</v>
      </c>
      <c r="J120" s="521" t="e">
        <f>SUM(#REF!)</f>
        <v>#REF!</v>
      </c>
      <c r="K120" s="521" t="e">
        <f t="shared" si="9"/>
        <v>#REF!</v>
      </c>
    </row>
    <row r="121" spans="1:11" s="244" customFormat="1">
      <c r="A121" s="287"/>
      <c r="B121" s="288">
        <v>5</v>
      </c>
      <c r="C121" s="289"/>
      <c r="D121" s="290"/>
      <c r="E121" s="291" t="s">
        <v>1478</v>
      </c>
      <c r="F121" s="243"/>
      <c r="G121" s="243">
        <v>0</v>
      </c>
      <c r="H121" s="243"/>
      <c r="I121" s="521">
        <v>0</v>
      </c>
      <c r="J121" s="521" t="e">
        <f>SUM(#REF!)</f>
        <v>#REF!</v>
      </c>
      <c r="K121" s="521" t="e">
        <f t="shared" si="9"/>
        <v>#REF!</v>
      </c>
    </row>
    <row r="122" spans="1:11" s="244" customFormat="1">
      <c r="A122" s="287"/>
      <c r="B122" s="288"/>
      <c r="C122" s="289">
        <v>1</v>
      </c>
      <c r="D122" s="290"/>
      <c r="E122" s="267" t="s">
        <v>1479</v>
      </c>
      <c r="F122" s="243">
        <v>15128000</v>
      </c>
      <c r="G122" s="243">
        <v>15128000</v>
      </c>
      <c r="H122" s="243">
        <v>15127512</v>
      </c>
      <c r="I122" s="521">
        <v>0</v>
      </c>
      <c r="J122" s="521" t="e">
        <f>SUM(#REF!)</f>
        <v>#REF!</v>
      </c>
      <c r="K122" s="521" t="e">
        <f t="shared" si="9"/>
        <v>#REF!</v>
      </c>
    </row>
    <row r="123" spans="1:11" s="204" customFormat="1">
      <c r="A123" s="240"/>
      <c r="B123" s="241">
        <v>6</v>
      </c>
      <c r="C123" s="241"/>
      <c r="D123" s="245"/>
      <c r="E123" s="166" t="s">
        <v>1542</v>
      </c>
      <c r="F123" s="156"/>
      <c r="G123" s="156">
        <v>0</v>
      </c>
      <c r="H123" s="156"/>
      <c r="I123" s="521">
        <v>0</v>
      </c>
      <c r="J123" s="521" t="e">
        <f>SUM(#REF!)</f>
        <v>#REF!</v>
      </c>
      <c r="K123" s="521" t="e">
        <f t="shared" si="9"/>
        <v>#REF!</v>
      </c>
    </row>
    <row r="124" spans="1:11" s="204" customFormat="1">
      <c r="A124" s="240"/>
      <c r="B124" s="241"/>
      <c r="C124" s="187">
        <v>1</v>
      </c>
      <c r="D124" s="245"/>
      <c r="E124" s="158" t="s">
        <v>639</v>
      </c>
      <c r="F124" s="159">
        <v>12720000</v>
      </c>
      <c r="G124" s="159">
        <v>30878591</v>
      </c>
      <c r="H124" s="159">
        <v>34029752</v>
      </c>
      <c r="I124" s="521">
        <v>0</v>
      </c>
      <c r="J124" s="521" t="e">
        <f>SUM(#REF!)</f>
        <v>#REF!</v>
      </c>
      <c r="K124" s="521" t="e">
        <f t="shared" si="9"/>
        <v>#REF!</v>
      </c>
    </row>
    <row r="125" spans="1:11" s="204" customFormat="1">
      <c r="A125" s="240"/>
      <c r="B125" s="241"/>
      <c r="C125" s="187">
        <v>2</v>
      </c>
      <c r="D125" s="245"/>
      <c r="E125" s="158" t="s">
        <v>1657</v>
      </c>
      <c r="F125" s="159"/>
      <c r="G125" s="159">
        <v>3545262</v>
      </c>
      <c r="H125" s="159">
        <v>3545262</v>
      </c>
      <c r="I125" s="521">
        <v>0</v>
      </c>
      <c r="J125" s="521"/>
      <c r="K125" s="521"/>
    </row>
    <row r="126" spans="1:11" s="204" customFormat="1">
      <c r="A126" s="240"/>
      <c r="B126" s="241">
        <v>7</v>
      </c>
      <c r="C126" s="187"/>
      <c r="D126" s="245"/>
      <c r="E126" s="166" t="s">
        <v>1544</v>
      </c>
      <c r="F126" s="159"/>
      <c r="G126" s="159">
        <v>0</v>
      </c>
      <c r="H126" s="159"/>
      <c r="I126" s="521">
        <v>0</v>
      </c>
      <c r="J126" s="521" t="e">
        <f>SUM(#REF!)</f>
        <v>#REF!</v>
      </c>
      <c r="K126" s="521" t="e">
        <f t="shared" si="9"/>
        <v>#REF!</v>
      </c>
    </row>
    <row r="127" spans="1:11" s="204" customFormat="1">
      <c r="A127" s="240"/>
      <c r="B127" s="241"/>
      <c r="C127" s="187"/>
      <c r="D127" s="245"/>
      <c r="E127" s="158" t="s">
        <v>1545</v>
      </c>
      <c r="F127" s="159"/>
      <c r="G127" s="159">
        <v>367200</v>
      </c>
      <c r="H127" s="159">
        <v>367200</v>
      </c>
      <c r="I127" s="521">
        <v>0</v>
      </c>
      <c r="J127" s="521" t="e">
        <f>SUM(#REF!)</f>
        <v>#REF!</v>
      </c>
      <c r="K127" s="521" t="e">
        <f t="shared" si="9"/>
        <v>#REF!</v>
      </c>
    </row>
    <row r="128" spans="1:11" s="204" customFormat="1">
      <c r="A128" s="240"/>
      <c r="B128" s="241"/>
      <c r="C128" s="187"/>
      <c r="D128" s="245"/>
      <c r="E128" s="158" t="s">
        <v>1656</v>
      </c>
      <c r="F128" s="159"/>
      <c r="G128" s="159">
        <v>22700000</v>
      </c>
      <c r="H128" s="159"/>
      <c r="I128" s="521">
        <v>0</v>
      </c>
      <c r="J128" s="521"/>
      <c r="K128" s="521"/>
    </row>
    <row r="129" spans="1:11" s="204" customFormat="1">
      <c r="A129" s="240"/>
      <c r="B129" s="241">
        <v>8</v>
      </c>
      <c r="C129" s="142"/>
      <c r="D129" s="179"/>
      <c r="E129" s="166" t="s">
        <v>1480</v>
      </c>
      <c r="F129" s="159"/>
      <c r="G129" s="159">
        <v>0</v>
      </c>
      <c r="H129" s="159"/>
      <c r="I129" s="521">
        <v>0</v>
      </c>
      <c r="J129" s="521" t="e">
        <f>SUM(#REF!)</f>
        <v>#REF!</v>
      </c>
      <c r="K129" s="521" t="e">
        <f t="shared" si="9"/>
        <v>#REF!</v>
      </c>
    </row>
    <row r="130" spans="1:11" s="204" customFormat="1" ht="16" thickBot="1">
      <c r="A130" s="240"/>
      <c r="B130" s="241"/>
      <c r="C130" s="142">
        <v>1</v>
      </c>
      <c r="D130" s="179"/>
      <c r="E130" s="158" t="s">
        <v>1543</v>
      </c>
      <c r="F130" s="159">
        <v>0</v>
      </c>
      <c r="G130" s="159">
        <v>2021000</v>
      </c>
      <c r="H130" s="159">
        <v>2021148</v>
      </c>
      <c r="I130" s="521">
        <v>2021000</v>
      </c>
      <c r="J130" s="521" t="e">
        <f>SUM(#REF!)</f>
        <v>#REF!</v>
      </c>
      <c r="K130" s="521" t="e">
        <f t="shared" si="9"/>
        <v>#REF!</v>
      </c>
    </row>
    <row r="131" spans="1:11" s="204" customFormat="1" ht="16" thickBot="1">
      <c r="A131" s="613"/>
      <c r="B131" s="614"/>
      <c r="C131" s="614"/>
      <c r="D131" s="231"/>
      <c r="E131" s="149" t="s">
        <v>641</v>
      </c>
      <c r="F131" s="150">
        <f t="shared" ref="F131:G131" si="15">SUM(F107:F130)</f>
        <v>59134000</v>
      </c>
      <c r="G131" s="150">
        <f t="shared" si="15"/>
        <v>122714953</v>
      </c>
      <c r="H131" s="150">
        <f t="shared" ref="H131" si="16">SUM(H107:H130)</f>
        <v>100041283</v>
      </c>
      <c r="I131" s="521">
        <v>2021000</v>
      </c>
      <c r="J131" s="521" t="e">
        <f>SUM(#REF!)</f>
        <v>#REF!</v>
      </c>
      <c r="K131" s="521" t="e">
        <f t="shared" si="9"/>
        <v>#REF!</v>
      </c>
    </row>
    <row r="132" spans="1:11" s="204" customFormat="1" hidden="1">
      <c r="A132" s="240">
        <v>221</v>
      </c>
      <c r="B132" s="241"/>
      <c r="C132" s="241"/>
      <c r="D132" s="245"/>
      <c r="E132" s="199" t="s">
        <v>685</v>
      </c>
      <c r="F132" s="156"/>
      <c r="G132" s="156"/>
      <c r="H132" s="156"/>
      <c r="I132" s="521">
        <v>0</v>
      </c>
      <c r="J132" s="521" t="e">
        <f>SUM(#REF!)</f>
        <v>#REF!</v>
      </c>
      <c r="K132" s="521" t="e">
        <f t="shared" si="9"/>
        <v>#REF!</v>
      </c>
    </row>
    <row r="133" spans="1:11" s="204" customFormat="1" hidden="1">
      <c r="A133" s="240"/>
      <c r="B133" s="241">
        <v>1</v>
      </c>
      <c r="C133" s="142"/>
      <c r="D133" s="179"/>
      <c r="E133" s="166" t="s">
        <v>703</v>
      </c>
      <c r="F133" s="159"/>
      <c r="G133" s="159"/>
      <c r="H133" s="159"/>
      <c r="I133" s="521">
        <v>0</v>
      </c>
      <c r="J133" s="521" t="e">
        <f>SUM(#REF!)</f>
        <v>#REF!</v>
      </c>
      <c r="K133" s="521" t="e">
        <f t="shared" si="9"/>
        <v>#REF!</v>
      </c>
    </row>
    <row r="134" spans="1:11" s="204" customFormat="1" hidden="1">
      <c r="A134" s="240"/>
      <c r="B134" s="241"/>
      <c r="C134" s="142">
        <v>1</v>
      </c>
      <c r="D134" s="179"/>
      <c r="E134" s="269" t="s">
        <v>1446</v>
      </c>
      <c r="F134" s="159"/>
      <c r="G134" s="159"/>
      <c r="H134" s="159"/>
      <c r="I134" s="521">
        <v>0</v>
      </c>
      <c r="J134" s="521" t="e">
        <f>SUM(#REF!)</f>
        <v>#REF!</v>
      </c>
      <c r="K134" s="521" t="e">
        <f t="shared" si="9"/>
        <v>#REF!</v>
      </c>
    </row>
    <row r="135" spans="1:11" s="204" customFormat="1" ht="16" hidden="1" thickBot="1">
      <c r="A135" s="613"/>
      <c r="B135" s="614"/>
      <c r="C135" s="614"/>
      <c r="D135" s="231"/>
      <c r="E135" s="149" t="s">
        <v>686</v>
      </c>
      <c r="F135" s="150">
        <f>SUM(F134:F134)</f>
        <v>0</v>
      </c>
      <c r="G135" s="150">
        <v>0</v>
      </c>
      <c r="H135" s="150">
        <v>0</v>
      </c>
      <c r="I135" s="521">
        <v>0</v>
      </c>
      <c r="J135" s="521" t="e">
        <f>SUM(#REF!)</f>
        <v>#REF!</v>
      </c>
      <c r="K135" s="521" t="e">
        <f t="shared" si="9"/>
        <v>#REF!</v>
      </c>
    </row>
    <row r="136" spans="1:11" s="204" customFormat="1" ht="30">
      <c r="A136" s="240">
        <v>225</v>
      </c>
      <c r="B136" s="241"/>
      <c r="C136" s="241"/>
      <c r="D136" s="245"/>
      <c r="E136" s="199" t="s">
        <v>242</v>
      </c>
      <c r="F136" s="156"/>
      <c r="G136" s="156">
        <v>0</v>
      </c>
      <c r="H136" s="156">
        <v>0</v>
      </c>
      <c r="I136" s="521">
        <v>0</v>
      </c>
      <c r="J136" s="521" t="e">
        <f>SUM(#REF!)</f>
        <v>#REF!</v>
      </c>
      <c r="K136" s="521" t="e">
        <f t="shared" si="9"/>
        <v>#REF!</v>
      </c>
    </row>
    <row r="137" spans="1:11" s="204" customFormat="1">
      <c r="A137" s="240"/>
      <c r="B137" s="241">
        <v>1</v>
      </c>
      <c r="C137" s="142"/>
      <c r="D137" s="179"/>
      <c r="E137" s="167" t="s">
        <v>1478</v>
      </c>
      <c r="F137" s="159"/>
      <c r="G137" s="159">
        <v>0</v>
      </c>
      <c r="H137" s="159">
        <v>0</v>
      </c>
      <c r="I137" s="521">
        <v>0</v>
      </c>
      <c r="J137" s="521" t="e">
        <f>SUM(#REF!)</f>
        <v>#REF!</v>
      </c>
      <c r="K137" s="521" t="e">
        <f t="shared" si="9"/>
        <v>#REF!</v>
      </c>
    </row>
    <row r="138" spans="1:11" s="204" customFormat="1">
      <c r="A138" s="240"/>
      <c r="B138" s="241"/>
      <c r="C138" s="142">
        <v>1</v>
      </c>
      <c r="D138" s="179"/>
      <c r="E138" s="269" t="s">
        <v>1447</v>
      </c>
      <c r="F138" s="159">
        <v>811262693</v>
      </c>
      <c r="G138" s="159">
        <v>811262693</v>
      </c>
      <c r="H138" s="159">
        <v>356459624</v>
      </c>
      <c r="I138" s="521">
        <v>0</v>
      </c>
      <c r="J138" s="521" t="e">
        <f>SUM(#REF!)</f>
        <v>#REF!</v>
      </c>
      <c r="K138" s="521" t="e">
        <f t="shared" si="9"/>
        <v>#REF!</v>
      </c>
    </row>
    <row r="139" spans="1:11" s="204" customFormat="1">
      <c r="A139" s="240"/>
      <c r="B139" s="241"/>
      <c r="C139" s="142">
        <v>2</v>
      </c>
      <c r="D139" s="179"/>
      <c r="E139" s="618" t="s">
        <v>1448</v>
      </c>
      <c r="F139" s="159">
        <v>421861000</v>
      </c>
      <c r="G139" s="159">
        <v>421861000</v>
      </c>
      <c r="H139" s="159">
        <v>0</v>
      </c>
      <c r="I139" s="521">
        <v>0</v>
      </c>
      <c r="J139" s="521" t="e">
        <f>SUM(#REF!)</f>
        <v>#REF!</v>
      </c>
      <c r="K139" s="521" t="e">
        <f t="shared" si="9"/>
        <v>#REF!</v>
      </c>
    </row>
    <row r="140" spans="1:11" s="204" customFormat="1">
      <c r="A140" s="240"/>
      <c r="B140" s="241"/>
      <c r="C140" s="142">
        <v>3</v>
      </c>
      <c r="D140" s="179"/>
      <c r="E140" s="622" t="s">
        <v>1666</v>
      </c>
      <c r="F140" s="159">
        <v>0</v>
      </c>
      <c r="G140" s="159">
        <v>396000000</v>
      </c>
      <c r="H140" s="159">
        <v>396000000</v>
      </c>
      <c r="I140" s="521"/>
      <c r="J140" s="521"/>
      <c r="K140" s="521"/>
    </row>
    <row r="141" spans="1:11" s="204" customFormat="1">
      <c r="A141" s="240"/>
      <c r="B141" s="241"/>
      <c r="C141" s="142">
        <v>4</v>
      </c>
      <c r="D141" s="179"/>
      <c r="E141" s="944" t="s">
        <v>2010</v>
      </c>
      <c r="F141" s="159">
        <v>0</v>
      </c>
      <c r="G141" s="159">
        <v>0</v>
      </c>
      <c r="H141" s="159">
        <v>54198088</v>
      </c>
      <c r="I141" s="521"/>
      <c r="J141" s="521"/>
      <c r="K141" s="521"/>
    </row>
    <row r="142" spans="1:11" s="204" customFormat="1">
      <c r="A142" s="240"/>
      <c r="B142" s="241"/>
      <c r="C142" s="142"/>
      <c r="D142" s="179"/>
      <c r="E142" s="944" t="s">
        <v>2011</v>
      </c>
      <c r="F142" s="159">
        <v>0</v>
      </c>
      <c r="G142" s="159">
        <v>0</v>
      </c>
      <c r="H142" s="159">
        <v>3332001</v>
      </c>
      <c r="I142" s="521"/>
      <c r="J142" s="521"/>
      <c r="K142" s="521"/>
    </row>
    <row r="143" spans="1:11" s="204" customFormat="1">
      <c r="A143" s="240"/>
      <c r="B143" s="241">
        <v>2</v>
      </c>
      <c r="C143" s="142"/>
      <c r="D143" s="179"/>
      <c r="E143" s="167" t="s">
        <v>1481</v>
      </c>
      <c r="F143" s="159"/>
      <c r="G143" s="159">
        <v>0</v>
      </c>
      <c r="H143" s="159"/>
      <c r="I143" s="521">
        <v>0</v>
      </c>
      <c r="J143" s="521" t="e">
        <f>SUM(#REF!)</f>
        <v>#REF!</v>
      </c>
      <c r="K143" s="521" t="e">
        <f t="shared" si="9"/>
        <v>#REF!</v>
      </c>
    </row>
    <row r="144" spans="1:11" s="204" customFormat="1">
      <c r="A144" s="240"/>
      <c r="B144" s="241"/>
      <c r="C144" s="142">
        <v>1</v>
      </c>
      <c r="D144" s="179"/>
      <c r="E144" s="618" t="s">
        <v>1482</v>
      </c>
      <c r="F144" s="159">
        <v>2326000</v>
      </c>
      <c r="G144" s="159">
        <v>2326000</v>
      </c>
      <c r="H144" s="159">
        <v>2325726</v>
      </c>
      <c r="I144" s="521">
        <v>0</v>
      </c>
      <c r="J144" s="521" t="e">
        <f>SUM(#REF!)</f>
        <v>#REF!</v>
      </c>
      <c r="K144" s="521" t="e">
        <f t="shared" si="9"/>
        <v>#REF!</v>
      </c>
    </row>
    <row r="145" spans="1:11" s="204" customFormat="1">
      <c r="A145" s="240"/>
      <c r="B145" s="241">
        <v>3</v>
      </c>
      <c r="C145" s="142"/>
      <c r="D145" s="179"/>
      <c r="E145" s="622" t="s">
        <v>446</v>
      </c>
      <c r="F145" s="159">
        <v>0</v>
      </c>
      <c r="G145" s="159"/>
      <c r="H145" s="159"/>
      <c r="I145" s="521"/>
      <c r="J145" s="521"/>
      <c r="K145" s="521"/>
    </row>
    <row r="146" spans="1:11" s="204" customFormat="1">
      <c r="A146" s="240"/>
      <c r="B146" s="241"/>
      <c r="C146" s="142">
        <v>1</v>
      </c>
      <c r="D146" s="179"/>
      <c r="E146" s="622" t="s">
        <v>1667</v>
      </c>
      <c r="F146" s="159">
        <v>0</v>
      </c>
      <c r="G146" s="159">
        <v>556000</v>
      </c>
      <c r="H146" s="159">
        <v>556000</v>
      </c>
      <c r="I146" s="521"/>
      <c r="J146" s="521"/>
      <c r="K146" s="521"/>
    </row>
    <row r="147" spans="1:11" s="204" customFormat="1">
      <c r="A147" s="240"/>
      <c r="B147" s="241"/>
      <c r="C147" s="142">
        <v>2</v>
      </c>
      <c r="D147" s="179"/>
      <c r="E147" s="622" t="s">
        <v>1668</v>
      </c>
      <c r="F147" s="159">
        <v>0</v>
      </c>
      <c r="G147" s="159">
        <v>30000000</v>
      </c>
      <c r="H147" s="159">
        <v>30000000</v>
      </c>
      <c r="I147" s="521"/>
      <c r="J147" s="521"/>
      <c r="K147" s="521"/>
    </row>
    <row r="148" spans="1:11" s="204" customFormat="1">
      <c r="A148" s="240"/>
      <c r="B148" s="241">
        <v>4</v>
      </c>
      <c r="C148" s="142"/>
      <c r="D148" s="179"/>
      <c r="E148" s="167" t="s">
        <v>1539</v>
      </c>
      <c r="F148" s="159">
        <v>0</v>
      </c>
      <c r="G148" s="159">
        <v>0</v>
      </c>
      <c r="H148" s="159"/>
      <c r="I148" s="521">
        <v>0</v>
      </c>
      <c r="J148" s="521" t="e">
        <f>SUM(#REF!)</f>
        <v>#REF!</v>
      </c>
      <c r="K148" s="521" t="e">
        <f t="shared" si="9"/>
        <v>#REF!</v>
      </c>
    </row>
    <row r="149" spans="1:11" s="204" customFormat="1" ht="16" thickBot="1">
      <c r="A149" s="240"/>
      <c r="B149" s="241"/>
      <c r="C149" s="142">
        <v>1</v>
      </c>
      <c r="D149" s="179"/>
      <c r="E149" s="158" t="s">
        <v>1656</v>
      </c>
      <c r="F149" s="159">
        <v>0</v>
      </c>
      <c r="G149" s="159">
        <v>1544480000</v>
      </c>
      <c r="H149" s="159">
        <v>567180000</v>
      </c>
      <c r="I149" s="521">
        <v>0</v>
      </c>
      <c r="J149" s="521" t="e">
        <f>SUM(#REF!)</f>
        <v>#REF!</v>
      </c>
      <c r="K149" s="521" t="e">
        <f t="shared" si="9"/>
        <v>#REF!</v>
      </c>
    </row>
    <row r="150" spans="1:11" s="204" customFormat="1" ht="16" thickBot="1">
      <c r="A150" s="613"/>
      <c r="B150" s="614"/>
      <c r="C150" s="614"/>
      <c r="D150" s="231"/>
      <c r="E150" s="149" t="s">
        <v>435</v>
      </c>
      <c r="F150" s="150">
        <f>SUM(F138:F149)</f>
        <v>1235449693</v>
      </c>
      <c r="G150" s="150">
        <f t="shared" ref="G150:H150" si="17">SUM(G138:G149)</f>
        <v>3206485693</v>
      </c>
      <c r="H150" s="150">
        <f t="shared" si="17"/>
        <v>1410051439</v>
      </c>
      <c r="I150" s="521">
        <v>0</v>
      </c>
      <c r="J150" s="521" t="e">
        <f>SUM(#REF!)</f>
        <v>#REF!</v>
      </c>
      <c r="K150" s="521" t="e">
        <f t="shared" si="9"/>
        <v>#REF!</v>
      </c>
    </row>
    <row r="151" spans="1:11" s="204" customFormat="1">
      <c r="A151" s="240">
        <v>241</v>
      </c>
      <c r="B151" s="242"/>
      <c r="C151" s="242"/>
      <c r="D151" s="246"/>
      <c r="E151" s="185" t="s">
        <v>160</v>
      </c>
      <c r="F151" s="154"/>
      <c r="G151" s="154">
        <v>0</v>
      </c>
      <c r="H151" s="154">
        <v>0</v>
      </c>
      <c r="I151" s="521">
        <v>0</v>
      </c>
      <c r="J151" s="521" t="e">
        <f>SUM(#REF!)</f>
        <v>#REF!</v>
      </c>
      <c r="K151" s="521" t="e">
        <f t="shared" si="9"/>
        <v>#REF!</v>
      </c>
    </row>
    <row r="152" spans="1:11" s="204" customFormat="1">
      <c r="A152" s="240"/>
      <c r="B152" s="241"/>
      <c r="C152" s="241">
        <v>1</v>
      </c>
      <c r="D152" s="230"/>
      <c r="E152" s="158" t="s">
        <v>454</v>
      </c>
      <c r="F152" s="159">
        <v>57000000</v>
      </c>
      <c r="G152" s="159">
        <v>57000000</v>
      </c>
      <c r="H152" s="159">
        <v>57090873</v>
      </c>
      <c r="I152" s="521">
        <v>0</v>
      </c>
      <c r="J152" s="521" t="e">
        <f>SUM(#REF!)</f>
        <v>#REF!</v>
      </c>
      <c r="K152" s="521" t="e">
        <f t="shared" ref="K152:K182" si="18">SUM(I152:J152)</f>
        <v>#REF!</v>
      </c>
    </row>
    <row r="153" spans="1:11" s="204" customFormat="1">
      <c r="A153" s="240"/>
      <c r="B153" s="241"/>
      <c r="C153" s="241">
        <v>2</v>
      </c>
      <c r="D153" s="230"/>
      <c r="E153" s="158" t="s">
        <v>494</v>
      </c>
      <c r="F153" s="159">
        <v>0</v>
      </c>
      <c r="G153" s="159">
        <v>0</v>
      </c>
      <c r="H153" s="159">
        <v>82335</v>
      </c>
      <c r="I153" s="521">
        <v>0</v>
      </c>
      <c r="J153" s="521" t="e">
        <f>SUM(#REF!)</f>
        <v>#REF!</v>
      </c>
      <c r="K153" s="521" t="e">
        <f t="shared" si="18"/>
        <v>#REF!</v>
      </c>
    </row>
    <row r="154" spans="1:11" s="204" customFormat="1">
      <c r="A154" s="240"/>
      <c r="B154" s="241"/>
      <c r="C154" s="241">
        <v>3</v>
      </c>
      <c r="D154" s="230"/>
      <c r="E154" s="158" t="s">
        <v>455</v>
      </c>
      <c r="F154" s="159">
        <v>580500000</v>
      </c>
      <c r="G154" s="159">
        <v>580500000</v>
      </c>
      <c r="H154" s="159">
        <v>587300703</v>
      </c>
      <c r="I154" s="521">
        <v>0</v>
      </c>
      <c r="J154" s="521" t="e">
        <f>SUM(#REF!)</f>
        <v>#REF!</v>
      </c>
      <c r="K154" s="521" t="e">
        <f t="shared" si="18"/>
        <v>#REF!</v>
      </c>
    </row>
    <row r="155" spans="1:11" s="204" customFormat="1">
      <c r="A155" s="240"/>
      <c r="B155" s="241"/>
      <c r="C155" s="241">
        <v>4</v>
      </c>
      <c r="D155" s="230"/>
      <c r="E155" s="158" t="s">
        <v>456</v>
      </c>
      <c r="F155" s="159">
        <v>0</v>
      </c>
      <c r="G155" s="159">
        <v>0</v>
      </c>
      <c r="H155" s="159">
        <v>0</v>
      </c>
      <c r="I155" s="521">
        <v>0</v>
      </c>
      <c r="J155" s="521" t="e">
        <f>SUM(#REF!)</f>
        <v>#REF!</v>
      </c>
      <c r="K155" s="521" t="e">
        <f t="shared" si="18"/>
        <v>#REF!</v>
      </c>
    </row>
    <row r="156" spans="1:11" s="204" customFormat="1">
      <c r="A156" s="240"/>
      <c r="B156" s="241"/>
      <c r="C156" s="241">
        <v>5</v>
      </c>
      <c r="D156" s="230"/>
      <c r="E156" s="158" t="s">
        <v>457</v>
      </c>
      <c r="F156" s="159">
        <v>49500000</v>
      </c>
      <c r="G156" s="159">
        <v>49500000</v>
      </c>
      <c r="H156" s="159">
        <v>54639913</v>
      </c>
      <c r="I156" s="521">
        <v>0</v>
      </c>
      <c r="J156" s="521" t="e">
        <f>SUM(#REF!)</f>
        <v>#REF!</v>
      </c>
      <c r="K156" s="521" t="e">
        <f t="shared" si="18"/>
        <v>#REF!</v>
      </c>
    </row>
    <row r="157" spans="1:11" s="204" customFormat="1">
      <c r="A157" s="240"/>
      <c r="B157" s="241"/>
      <c r="C157" s="241">
        <v>6</v>
      </c>
      <c r="D157" s="230"/>
      <c r="E157" s="158" t="s">
        <v>458</v>
      </c>
      <c r="F157" s="159">
        <v>850000</v>
      </c>
      <c r="G157" s="159">
        <v>850000</v>
      </c>
      <c r="H157" s="159">
        <v>762800</v>
      </c>
      <c r="I157" s="521">
        <v>0</v>
      </c>
      <c r="J157" s="521" t="e">
        <f>SUM(#REF!)</f>
        <v>#REF!</v>
      </c>
      <c r="K157" s="521" t="e">
        <f t="shared" si="18"/>
        <v>#REF!</v>
      </c>
    </row>
    <row r="158" spans="1:11" s="204" customFormat="1" ht="16" thickBot="1">
      <c r="A158" s="240"/>
      <c r="B158" s="241"/>
      <c r="C158" s="241">
        <v>7</v>
      </c>
      <c r="D158" s="230"/>
      <c r="E158" s="158" t="s">
        <v>453</v>
      </c>
      <c r="F158" s="159">
        <v>1000000</v>
      </c>
      <c r="G158" s="159">
        <v>1000000</v>
      </c>
      <c r="H158" s="159">
        <v>1841396</v>
      </c>
      <c r="I158" s="521">
        <v>0</v>
      </c>
      <c r="J158" s="521" t="e">
        <f>SUM(#REF!)</f>
        <v>#REF!</v>
      </c>
      <c r="K158" s="521" t="e">
        <f t="shared" si="18"/>
        <v>#REF!</v>
      </c>
    </row>
    <row r="159" spans="1:11" s="204" customFormat="1" ht="16" thickBot="1">
      <c r="A159" s="613"/>
      <c r="B159" s="614"/>
      <c r="C159" s="614"/>
      <c r="D159" s="231"/>
      <c r="E159" s="247" t="s">
        <v>436</v>
      </c>
      <c r="F159" s="150">
        <f>SUM(F152:F158)</f>
        <v>688850000</v>
      </c>
      <c r="G159" s="150">
        <f t="shared" ref="G159:H159" si="19">SUM(G152:G158)</f>
        <v>688850000</v>
      </c>
      <c r="H159" s="150">
        <f t="shared" si="19"/>
        <v>701718020</v>
      </c>
      <c r="I159" s="521">
        <v>0</v>
      </c>
      <c r="J159" s="521" t="e">
        <f>SUM(#REF!)</f>
        <v>#REF!</v>
      </c>
      <c r="K159" s="521" t="e">
        <f t="shared" si="18"/>
        <v>#REF!</v>
      </c>
    </row>
    <row r="160" spans="1:11" ht="30.5" thickBot="1">
      <c r="A160" s="250">
        <v>245</v>
      </c>
      <c r="B160" s="251"/>
      <c r="C160" s="165"/>
      <c r="D160" s="252"/>
      <c r="E160" s="253" t="s">
        <v>642</v>
      </c>
      <c r="F160" s="254"/>
      <c r="G160" s="254"/>
      <c r="H160" s="254">
        <v>25000</v>
      </c>
      <c r="I160" s="521">
        <v>0</v>
      </c>
      <c r="J160" s="521" t="e">
        <f>SUM(#REF!)</f>
        <v>#REF!</v>
      </c>
      <c r="K160" s="521" t="e">
        <f t="shared" si="18"/>
        <v>#REF!</v>
      </c>
    </row>
    <row r="161" spans="1:12" s="204" customFormat="1" ht="30">
      <c r="A161" s="240">
        <v>246</v>
      </c>
      <c r="B161" s="241"/>
      <c r="C161" s="241"/>
      <c r="D161" s="245"/>
      <c r="E161" s="199" t="s">
        <v>1546</v>
      </c>
      <c r="F161" s="520"/>
      <c r="G161" s="520">
        <v>0</v>
      </c>
      <c r="H161" s="520">
        <v>0</v>
      </c>
      <c r="I161" s="521">
        <v>0</v>
      </c>
      <c r="J161" s="521" t="e">
        <f>SUM(#REF!)</f>
        <v>#REF!</v>
      </c>
      <c r="K161" s="521" t="e">
        <f t="shared" si="18"/>
        <v>#REF!</v>
      </c>
      <c r="L161" s="521"/>
    </row>
    <row r="162" spans="1:12" s="204" customFormat="1">
      <c r="A162" s="240"/>
      <c r="B162" s="241">
        <v>1</v>
      </c>
      <c r="C162" s="142"/>
      <c r="D162" s="179"/>
      <c r="E162" s="167" t="s">
        <v>1547</v>
      </c>
      <c r="F162" s="522"/>
      <c r="G162" s="522">
        <v>0</v>
      </c>
      <c r="H162" s="522">
        <v>0</v>
      </c>
      <c r="I162" s="521">
        <v>0</v>
      </c>
      <c r="J162" s="521" t="e">
        <f>SUM(#REF!)</f>
        <v>#REF!</v>
      </c>
      <c r="K162" s="521" t="e">
        <f t="shared" si="18"/>
        <v>#REF!</v>
      </c>
      <c r="L162" s="521"/>
    </row>
    <row r="163" spans="1:12" s="204" customFormat="1">
      <c r="A163" s="240"/>
      <c r="B163" s="241"/>
      <c r="C163" s="142">
        <v>1</v>
      </c>
      <c r="D163" s="179"/>
      <c r="E163" s="269" t="s">
        <v>1548</v>
      </c>
      <c r="F163" s="522">
        <v>0</v>
      </c>
      <c r="G163" s="522">
        <v>2000000</v>
      </c>
      <c r="H163" s="522">
        <v>2000000</v>
      </c>
      <c r="I163" s="521">
        <v>0</v>
      </c>
      <c r="J163" s="521" t="e">
        <f>SUM(#REF!)</f>
        <v>#REF!</v>
      </c>
      <c r="K163" s="521" t="e">
        <f t="shared" si="18"/>
        <v>#REF!</v>
      </c>
      <c r="L163" s="521"/>
    </row>
    <row r="164" spans="1:12" s="244" customFormat="1">
      <c r="A164" s="287"/>
      <c r="B164" s="288"/>
      <c r="C164" s="289">
        <v>2</v>
      </c>
      <c r="D164" s="290"/>
      <c r="E164" s="267" t="s">
        <v>1669</v>
      </c>
      <c r="F164" s="523">
        <v>0</v>
      </c>
      <c r="G164" s="524">
        <v>1000000</v>
      </c>
      <c r="H164" s="524">
        <v>1000000</v>
      </c>
      <c r="I164" s="521">
        <v>0</v>
      </c>
      <c r="J164" s="521" t="e">
        <f>SUM(#REF!)</f>
        <v>#REF!</v>
      </c>
      <c r="K164" s="521" t="e">
        <f t="shared" si="18"/>
        <v>#REF!</v>
      </c>
      <c r="L164" s="521"/>
    </row>
    <row r="165" spans="1:12" s="244" customFormat="1">
      <c r="A165" s="287"/>
      <c r="B165" s="288">
        <v>2</v>
      </c>
      <c r="C165" s="289"/>
      <c r="D165" s="290"/>
      <c r="E165" s="291" t="s">
        <v>2014</v>
      </c>
      <c r="F165" s="523"/>
      <c r="G165" s="524"/>
      <c r="H165" s="524"/>
      <c r="I165" s="521"/>
      <c r="J165" s="521"/>
      <c r="K165" s="521"/>
      <c r="L165" s="521"/>
    </row>
    <row r="166" spans="1:12" s="244" customFormat="1">
      <c r="A166" s="287"/>
      <c r="B166" s="288"/>
      <c r="C166" s="289">
        <v>1</v>
      </c>
      <c r="D166" s="290"/>
      <c r="E166" s="267" t="s">
        <v>2015</v>
      </c>
      <c r="F166" s="523">
        <v>0</v>
      </c>
      <c r="G166" s="524">
        <v>0</v>
      </c>
      <c r="H166" s="524">
        <v>317910</v>
      </c>
      <c r="I166" s="521"/>
      <c r="J166" s="521"/>
      <c r="K166" s="521"/>
      <c r="L166" s="521"/>
    </row>
    <row r="167" spans="1:12" s="244" customFormat="1">
      <c r="A167" s="287"/>
      <c r="B167" s="288">
        <v>3</v>
      </c>
      <c r="C167" s="289"/>
      <c r="D167" s="290"/>
      <c r="E167" s="291" t="s">
        <v>2012</v>
      </c>
      <c r="F167" s="523"/>
      <c r="G167" s="524"/>
      <c r="H167" s="524"/>
      <c r="I167" s="521">
        <v>0</v>
      </c>
      <c r="J167" s="521" t="e">
        <f>SUM(#REF!)</f>
        <v>#REF!</v>
      </c>
      <c r="K167" s="521" t="e">
        <f t="shared" si="18"/>
        <v>#REF!</v>
      </c>
      <c r="L167" s="521"/>
    </row>
    <row r="168" spans="1:12" s="244" customFormat="1" ht="16" thickBot="1">
      <c r="A168" s="287"/>
      <c r="B168" s="288"/>
      <c r="C168" s="289">
        <v>1</v>
      </c>
      <c r="D168" s="290"/>
      <c r="E168" s="267" t="s">
        <v>2013</v>
      </c>
      <c r="F168" s="523">
        <v>0</v>
      </c>
      <c r="G168" s="524">
        <v>0</v>
      </c>
      <c r="H168" s="524">
        <v>589889</v>
      </c>
      <c r="I168" s="521">
        <v>0</v>
      </c>
      <c r="J168" s="521" t="e">
        <f>SUM(#REF!)</f>
        <v>#REF!</v>
      </c>
      <c r="K168" s="521" t="e">
        <f t="shared" si="18"/>
        <v>#REF!</v>
      </c>
      <c r="L168" s="521"/>
    </row>
    <row r="169" spans="1:12" s="204" customFormat="1" ht="16" thickBot="1">
      <c r="A169" s="613"/>
      <c r="B169" s="614"/>
      <c r="C169" s="614"/>
      <c r="D169" s="231"/>
      <c r="E169" s="149" t="s">
        <v>1549</v>
      </c>
      <c r="F169" s="525">
        <f>SUM(F163:F168)</f>
        <v>0</v>
      </c>
      <c r="G169" s="525">
        <f t="shared" ref="G169:H169" si="20">SUM(G163:G168)</f>
        <v>3000000</v>
      </c>
      <c r="H169" s="525">
        <f t="shared" si="20"/>
        <v>3907799</v>
      </c>
      <c r="I169" s="521">
        <v>0</v>
      </c>
      <c r="J169" s="521" t="e">
        <f>SUM(#REF!)</f>
        <v>#REF!</v>
      </c>
      <c r="K169" s="521" t="e">
        <f t="shared" si="18"/>
        <v>#REF!</v>
      </c>
      <c r="L169" s="521"/>
    </row>
    <row r="170" spans="1:12" ht="30.5" thickBot="1">
      <c r="A170" s="250">
        <v>253</v>
      </c>
      <c r="B170" s="251"/>
      <c r="C170" s="165"/>
      <c r="D170" s="252"/>
      <c r="E170" s="253" t="s">
        <v>1550</v>
      </c>
      <c r="F170" s="254"/>
      <c r="G170" s="254">
        <v>0</v>
      </c>
      <c r="H170" s="254">
        <v>117924</v>
      </c>
      <c r="I170" s="521">
        <v>0</v>
      </c>
      <c r="J170" s="521" t="e">
        <f>SUM(#REF!)</f>
        <v>#REF!</v>
      </c>
      <c r="K170" s="521" t="e">
        <f t="shared" si="18"/>
        <v>#REF!</v>
      </c>
    </row>
    <row r="171" spans="1:12" s="204" customFormat="1">
      <c r="A171" s="240">
        <v>254</v>
      </c>
      <c r="B171" s="241"/>
      <c r="C171" s="241"/>
      <c r="D171" s="245"/>
      <c r="E171" s="199" t="s">
        <v>474</v>
      </c>
      <c r="F171" s="156"/>
      <c r="G171" s="156"/>
      <c r="I171" s="521">
        <v>0</v>
      </c>
      <c r="J171" s="521" t="e">
        <f>SUM(#REF!)</f>
        <v>#REF!</v>
      </c>
      <c r="K171" s="521" t="e">
        <f>SUM(#REF!)</f>
        <v>#REF!</v>
      </c>
    </row>
    <row r="172" spans="1:12" s="204" customFormat="1">
      <c r="A172" s="240"/>
      <c r="B172" s="241">
        <v>1</v>
      </c>
      <c r="C172" s="142"/>
      <c r="D172" s="179"/>
      <c r="E172" s="167" t="s">
        <v>2017</v>
      </c>
      <c r="F172" s="159"/>
      <c r="G172" s="159">
        <v>0</v>
      </c>
      <c r="H172" s="947">
        <f>SUM(G172:G172)</f>
        <v>0</v>
      </c>
      <c r="I172" s="521">
        <v>0</v>
      </c>
      <c r="J172" s="521" t="e">
        <f>SUM(#REF!)</f>
        <v>#REF!</v>
      </c>
      <c r="K172" s="521" t="e">
        <f>SUM(#REF!)</f>
        <v>#REF!</v>
      </c>
    </row>
    <row r="173" spans="1:12" s="204" customFormat="1" ht="16" thickBot="1">
      <c r="A173" s="240"/>
      <c r="B173" s="241"/>
      <c r="C173" s="142">
        <v>1</v>
      </c>
      <c r="D173" s="179"/>
      <c r="E173" s="158" t="s">
        <v>2018</v>
      </c>
      <c r="F173" s="159"/>
      <c r="G173" s="159">
        <v>0</v>
      </c>
      <c r="H173" s="947">
        <v>360000</v>
      </c>
      <c r="I173" s="521"/>
      <c r="J173" s="521"/>
      <c r="K173" s="521"/>
    </row>
    <row r="174" spans="1:12" s="204" customFormat="1" ht="16" hidden="1" thickBot="1">
      <c r="A174" s="240"/>
      <c r="B174" s="241"/>
      <c r="C174" s="142"/>
      <c r="D174" s="179"/>
      <c r="E174" s="158"/>
      <c r="F174" s="159"/>
      <c r="G174" s="159"/>
      <c r="H174" s="947"/>
      <c r="I174" s="521"/>
      <c r="J174" s="521"/>
      <c r="K174" s="521"/>
    </row>
    <row r="175" spans="1:12" s="204" customFormat="1" ht="16" hidden="1" thickBot="1">
      <c r="A175" s="240"/>
      <c r="B175" s="241"/>
      <c r="C175" s="142"/>
      <c r="D175" s="179"/>
      <c r="E175" s="158"/>
      <c r="F175" s="159"/>
      <c r="G175" s="159"/>
      <c r="H175" s="947"/>
      <c r="I175" s="521">
        <v>0</v>
      </c>
      <c r="J175" s="521" t="e">
        <f>SUM(#REF!)</f>
        <v>#REF!</v>
      </c>
      <c r="K175" s="521" t="e">
        <f>SUM(#REF!)</f>
        <v>#REF!</v>
      </c>
    </row>
    <row r="176" spans="1:12" s="204" customFormat="1" ht="16" thickBot="1">
      <c r="A176" s="945"/>
      <c r="B176" s="946"/>
      <c r="C176" s="946"/>
      <c r="D176" s="231"/>
      <c r="E176" s="149" t="s">
        <v>2016</v>
      </c>
      <c r="F176" s="150">
        <f>SUM(F173:F175)</f>
        <v>0</v>
      </c>
      <c r="G176" s="150">
        <f t="shared" ref="G176:H176" si="21">SUM(G173:G175)</f>
        <v>0</v>
      </c>
      <c r="H176" s="150">
        <f t="shared" si="21"/>
        <v>360000</v>
      </c>
      <c r="I176" s="521">
        <v>0</v>
      </c>
      <c r="J176" s="521" t="e">
        <f>SUM(#REF!)</f>
        <v>#REF!</v>
      </c>
      <c r="K176" s="521" t="e">
        <f>SUM(#REF!)</f>
        <v>#REF!</v>
      </c>
    </row>
    <row r="177" spans="1:11" s="204" customFormat="1">
      <c r="A177" s="240">
        <v>260</v>
      </c>
      <c r="B177" s="241"/>
      <c r="C177" s="241"/>
      <c r="D177" s="245"/>
      <c r="E177" s="199" t="s">
        <v>433</v>
      </c>
      <c r="F177" s="156"/>
      <c r="G177" s="156"/>
      <c r="H177" s="156"/>
      <c r="I177" s="521">
        <v>0</v>
      </c>
      <c r="J177" s="521" t="e">
        <f>SUM(#REF!)</f>
        <v>#REF!</v>
      </c>
      <c r="K177" s="521" t="e">
        <f t="shared" si="18"/>
        <v>#REF!</v>
      </c>
    </row>
    <row r="178" spans="1:11">
      <c r="A178" s="141"/>
      <c r="B178" s="241">
        <v>1</v>
      </c>
      <c r="C178" s="142"/>
      <c r="D178" s="179"/>
      <c r="E178" s="143" t="s">
        <v>222</v>
      </c>
      <c r="F178" s="133">
        <v>183000000</v>
      </c>
      <c r="G178" s="133">
        <v>183000000</v>
      </c>
      <c r="H178" s="133">
        <v>179975616</v>
      </c>
      <c r="I178" s="521">
        <v>0</v>
      </c>
      <c r="J178" s="521" t="e">
        <f>SUM(#REF!)</f>
        <v>#REF!</v>
      </c>
      <c r="K178" s="521" t="e">
        <f t="shared" si="18"/>
        <v>#REF!</v>
      </c>
    </row>
    <row r="179" spans="1:11">
      <c r="A179" s="141"/>
      <c r="B179" s="241">
        <v>5</v>
      </c>
      <c r="C179" s="142"/>
      <c r="D179" s="179"/>
      <c r="E179" s="143" t="s">
        <v>111</v>
      </c>
      <c r="F179" s="133">
        <v>0</v>
      </c>
      <c r="G179" s="133">
        <v>467651</v>
      </c>
      <c r="H179" s="133">
        <v>35493874</v>
      </c>
      <c r="I179" s="521">
        <v>0</v>
      </c>
      <c r="J179" s="521"/>
      <c r="K179" s="521"/>
    </row>
    <row r="180" spans="1:11" ht="16" thickBot="1">
      <c r="A180" s="141"/>
      <c r="B180" s="241">
        <v>8</v>
      </c>
      <c r="C180" s="142"/>
      <c r="D180" s="179"/>
      <c r="E180" s="143" t="s">
        <v>106</v>
      </c>
      <c r="F180" s="133">
        <v>1339631631</v>
      </c>
      <c r="G180" s="133">
        <v>1339631631</v>
      </c>
      <c r="H180" s="133">
        <v>1339631631</v>
      </c>
      <c r="I180" s="521">
        <v>0</v>
      </c>
      <c r="J180" s="521" t="e">
        <f>SUM(#REF!)</f>
        <v>#REF!</v>
      </c>
      <c r="K180" s="521" t="e">
        <f t="shared" si="18"/>
        <v>#REF!</v>
      </c>
    </row>
    <row r="181" spans="1:11" s="204" customFormat="1" ht="16" thickBot="1">
      <c r="A181" s="613"/>
      <c r="B181" s="248"/>
      <c r="C181" s="248"/>
      <c r="D181" s="249"/>
      <c r="E181" s="247" t="s">
        <v>437</v>
      </c>
      <c r="F181" s="150">
        <f>SUM(F178:F180)</f>
        <v>1522631631</v>
      </c>
      <c r="G181" s="150">
        <f t="shared" ref="G181:H181" si="22">SUM(G178:G180)</f>
        <v>1523099282</v>
      </c>
      <c r="H181" s="150">
        <f t="shared" si="22"/>
        <v>1555101121</v>
      </c>
      <c r="I181" s="521">
        <v>0</v>
      </c>
      <c r="J181" s="521" t="e">
        <f>SUM(#REF!)</f>
        <v>#REF!</v>
      </c>
      <c r="K181" s="521" t="e">
        <f t="shared" si="18"/>
        <v>#REF!</v>
      </c>
    </row>
    <row r="182" spans="1:11" ht="16" thickBot="1">
      <c r="A182" s="491"/>
      <c r="B182" s="491"/>
      <c r="C182" s="492"/>
      <c r="D182" s="493"/>
      <c r="E182" s="494"/>
      <c r="F182" s="255"/>
      <c r="G182" s="255"/>
      <c r="H182" s="255"/>
      <c r="I182" s="521">
        <v>0</v>
      </c>
      <c r="J182" s="521" t="e">
        <f>SUM(#REF!)</f>
        <v>#REF!</v>
      </c>
      <c r="K182" s="521" t="e">
        <f t="shared" si="18"/>
        <v>#REF!</v>
      </c>
    </row>
    <row r="183" spans="1:11" ht="16" thickBot="1">
      <c r="A183" s="1132" t="s">
        <v>418</v>
      </c>
      <c r="B183" s="1133"/>
      <c r="C183" s="1133"/>
      <c r="D183" s="1133"/>
      <c r="E183" s="1134"/>
      <c r="F183" s="256">
        <f>SUM(F160,F181,F159,F150,F131,F105,F97,F93,F73,F135,F169,F170,F176)</f>
        <v>4628696265</v>
      </c>
      <c r="G183" s="256">
        <f t="shared" ref="G183:H183" si="23">SUM(G160,G181,G159,G150,G131,G105,G97,G93,G73,G135,G169,G170,G176)</f>
        <v>6894273667</v>
      </c>
      <c r="H183" s="256">
        <f t="shared" si="23"/>
        <v>5152397357</v>
      </c>
      <c r="I183" s="521">
        <v>26179000</v>
      </c>
      <c r="J183" s="521" t="e">
        <f>SUM(#REF!)</f>
        <v>#REF!</v>
      </c>
      <c r="K183" s="521" t="e">
        <f>SUM(I183:J183)</f>
        <v>#REF!</v>
      </c>
    </row>
    <row r="184" spans="1:11">
      <c r="A184" s="257"/>
      <c r="B184" s="257"/>
      <c r="C184" s="258"/>
      <c r="D184" s="258"/>
      <c r="E184" s="258"/>
      <c r="F184" s="259"/>
      <c r="G184" s="259"/>
      <c r="H184" s="259"/>
    </row>
    <row r="186" spans="1:11">
      <c r="F186" s="260">
        <f>'14B.m (2)'!F285-'14A.m (2)'!F183</f>
        <v>0</v>
      </c>
      <c r="G186" s="260">
        <f>'14B.m (2)'!G285-'14A.m (2)'!G183</f>
        <v>0</v>
      </c>
      <c r="H186" s="260">
        <f>'14B.m (2)'!H285-'14A.m (2)'!H183</f>
        <v>-1577580634</v>
      </c>
    </row>
  </sheetData>
  <mergeCells count="12">
    <mergeCell ref="A2:H2"/>
    <mergeCell ref="A3:H3"/>
    <mergeCell ref="A4:H4"/>
    <mergeCell ref="H7:H11"/>
    <mergeCell ref="A183:E183"/>
    <mergeCell ref="A5:D6"/>
    <mergeCell ref="A7:A11"/>
    <mergeCell ref="B7:B11"/>
    <mergeCell ref="C7:C11"/>
    <mergeCell ref="D7:D11"/>
    <mergeCell ref="F7:F11"/>
    <mergeCell ref="G7:G11"/>
  </mergeCells>
  <printOptions horizontalCentered="1"/>
  <pageMargins left="0.39370078740157483" right="0.39370078740157483" top="0.55118110236220474" bottom="0.43307086614173229" header="0.31496062992125984" footer="0.27559055118110237"/>
  <pageSetup paperSize="9" scale="70" orientation="portrait" r:id="rId1"/>
  <headerFooter alignWithMargins="0">
    <oddFooter>&amp;R&amp;P</oddFooter>
  </headerFooter>
  <rowBreaks count="2" manualBreakCount="2">
    <brk id="97" max="7" man="1"/>
    <brk id="202" max="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>
  <dimension ref="A1:K292"/>
  <sheetViews>
    <sheetView view="pageBreakPreview" topLeftCell="A238" zoomScaleSheetLayoutView="100" workbookViewId="0">
      <selection sqref="A1:H3"/>
    </sheetView>
  </sheetViews>
  <sheetFormatPr defaultColWidth="5" defaultRowHeight="15.5"/>
  <cols>
    <col min="1" max="1" width="4.81640625" style="194" customWidth="1"/>
    <col min="2" max="2" width="4.1796875" style="194" customWidth="1"/>
    <col min="3" max="3" width="5.26953125" style="194" customWidth="1"/>
    <col min="4" max="4" width="6" style="194" customWidth="1"/>
    <col min="5" max="5" width="52" style="127" customWidth="1"/>
    <col min="6" max="8" width="17.81640625" style="194" customWidth="1"/>
    <col min="9" max="9" width="5" style="127"/>
    <col min="10" max="10" width="32.453125" style="127" customWidth="1"/>
    <col min="11" max="11" width="22.1796875" style="127" customWidth="1"/>
    <col min="12" max="16384" width="5" style="127"/>
  </cols>
  <sheetData>
    <row r="1" spans="1:8">
      <c r="A1" s="1120" t="s">
        <v>1483</v>
      </c>
      <c r="B1" s="1121"/>
      <c r="C1" s="1121"/>
      <c r="D1" s="1121"/>
      <c r="E1" s="1121"/>
      <c r="F1" s="1121"/>
      <c r="G1" s="1121"/>
      <c r="H1" s="1122"/>
    </row>
    <row r="2" spans="1:8">
      <c r="A2" s="1123" t="s">
        <v>359</v>
      </c>
      <c r="B2" s="1124"/>
      <c r="C2" s="1124"/>
      <c r="D2" s="1124"/>
      <c r="E2" s="1124"/>
      <c r="F2" s="1124"/>
      <c r="G2" s="1124"/>
      <c r="H2" s="1125"/>
    </row>
    <row r="3" spans="1:8" ht="16" thickBot="1">
      <c r="A3" s="1126" t="s">
        <v>360</v>
      </c>
      <c r="B3" s="1127"/>
      <c r="C3" s="1127"/>
      <c r="D3" s="1127"/>
      <c r="E3" s="1127"/>
      <c r="F3" s="1127"/>
      <c r="G3" s="1127"/>
      <c r="H3" s="1128"/>
    </row>
    <row r="4" spans="1:8">
      <c r="A4" s="1135" t="s">
        <v>361</v>
      </c>
      <c r="B4" s="1135"/>
      <c r="C4" s="1135"/>
      <c r="D4" s="1135"/>
      <c r="E4" s="196"/>
      <c r="F4" s="196"/>
      <c r="G4" s="196"/>
      <c r="H4" s="196"/>
    </row>
    <row r="5" spans="1:8" ht="16" thickBot="1">
      <c r="A5" s="1135"/>
      <c r="B5" s="1135"/>
      <c r="C5" s="1135"/>
      <c r="D5" s="1135"/>
      <c r="G5" s="127"/>
      <c r="H5" s="127"/>
    </row>
    <row r="6" spans="1:8" ht="15.75" customHeight="1">
      <c r="A6" s="1137" t="s">
        <v>362</v>
      </c>
      <c r="B6" s="1140" t="s">
        <v>363</v>
      </c>
      <c r="C6" s="1140" t="s">
        <v>364</v>
      </c>
      <c r="D6" s="1140" t="s">
        <v>365</v>
      </c>
      <c r="E6" s="128" t="s">
        <v>366</v>
      </c>
      <c r="F6" s="1129" t="s">
        <v>1475</v>
      </c>
      <c r="G6" s="1129" t="s">
        <v>708</v>
      </c>
      <c r="H6" s="1129" t="s">
        <v>709</v>
      </c>
    </row>
    <row r="7" spans="1:8">
      <c r="A7" s="1138"/>
      <c r="B7" s="1141"/>
      <c r="C7" s="1143"/>
      <c r="D7" s="1143"/>
      <c r="E7" s="129" t="s">
        <v>367</v>
      </c>
      <c r="F7" s="1130"/>
      <c r="G7" s="1130"/>
      <c r="H7" s="1130"/>
    </row>
    <row r="8" spans="1:8">
      <c r="A8" s="1138"/>
      <c r="B8" s="1141"/>
      <c r="C8" s="1143"/>
      <c r="D8" s="1143"/>
      <c r="E8" s="129" t="s">
        <v>368</v>
      </c>
      <c r="F8" s="1130"/>
      <c r="G8" s="1130"/>
      <c r="H8" s="1130"/>
    </row>
    <row r="9" spans="1:8">
      <c r="A9" s="1138"/>
      <c r="B9" s="1141"/>
      <c r="C9" s="1143"/>
      <c r="D9" s="1143"/>
      <c r="E9" s="129"/>
      <c r="F9" s="1130"/>
      <c r="G9" s="1130"/>
      <c r="H9" s="1130"/>
    </row>
    <row r="10" spans="1:8" ht="16" thickBot="1">
      <c r="A10" s="1139"/>
      <c r="B10" s="1146"/>
      <c r="C10" s="1144"/>
      <c r="D10" s="1144"/>
      <c r="E10" s="130" t="s">
        <v>369</v>
      </c>
      <c r="F10" s="1131"/>
      <c r="G10" s="1131"/>
      <c r="H10" s="1131"/>
    </row>
    <row r="11" spans="1:8">
      <c r="A11" s="131">
        <v>102</v>
      </c>
      <c r="B11" s="492"/>
      <c r="C11" s="132"/>
      <c r="D11" s="132"/>
      <c r="E11" s="494" t="s">
        <v>370</v>
      </c>
      <c r="F11" s="133"/>
      <c r="G11" s="133"/>
      <c r="H11" s="133"/>
    </row>
    <row r="12" spans="1:8">
      <c r="A12" s="615"/>
      <c r="B12" s="491"/>
      <c r="C12" s="132"/>
      <c r="D12" s="132"/>
      <c r="E12" s="494" t="s">
        <v>238</v>
      </c>
      <c r="F12" s="133"/>
      <c r="G12" s="133"/>
      <c r="H12" s="133"/>
    </row>
    <row r="13" spans="1:8">
      <c r="A13" s="615"/>
      <c r="B13" s="492"/>
      <c r="C13" s="132">
        <v>1</v>
      </c>
      <c r="D13" s="132"/>
      <c r="E13" s="495" t="s">
        <v>419</v>
      </c>
      <c r="F13" s="133"/>
      <c r="G13" s="133"/>
      <c r="H13" s="133"/>
    </row>
    <row r="14" spans="1:8">
      <c r="A14" s="615"/>
      <c r="B14" s="492"/>
      <c r="C14" s="132"/>
      <c r="D14" s="132">
        <v>1</v>
      </c>
      <c r="E14" s="495" t="s">
        <v>157</v>
      </c>
      <c r="F14" s="133">
        <v>24695000</v>
      </c>
      <c r="G14" s="133">
        <v>25093566</v>
      </c>
      <c r="H14" s="133">
        <v>24295165</v>
      </c>
    </row>
    <row r="15" spans="1:8">
      <c r="A15" s="615"/>
      <c r="B15" s="492"/>
      <c r="C15" s="132"/>
      <c r="D15" s="132">
        <v>2</v>
      </c>
      <c r="E15" s="495" t="s">
        <v>371</v>
      </c>
      <c r="F15" s="133">
        <v>4988000</v>
      </c>
      <c r="G15" s="133">
        <v>4850730</v>
      </c>
      <c r="H15" s="133">
        <v>4724901</v>
      </c>
    </row>
    <row r="16" spans="1:8">
      <c r="A16" s="615"/>
      <c r="B16" s="492"/>
      <c r="C16" s="132"/>
      <c r="D16" s="132">
        <v>3</v>
      </c>
      <c r="E16" s="495" t="s">
        <v>372</v>
      </c>
      <c r="F16" s="133">
        <v>81893000</v>
      </c>
      <c r="G16" s="133">
        <v>80068000</v>
      </c>
      <c r="H16" s="133">
        <v>76510976</v>
      </c>
    </row>
    <row r="17" spans="1:8" hidden="1">
      <c r="A17" s="615"/>
      <c r="B17" s="492"/>
      <c r="C17" s="132"/>
      <c r="D17" s="132">
        <v>4</v>
      </c>
      <c r="E17" s="261" t="s">
        <v>126</v>
      </c>
      <c r="F17" s="133"/>
      <c r="G17" s="133">
        <v>0</v>
      </c>
      <c r="H17" s="133"/>
    </row>
    <row r="18" spans="1:8">
      <c r="A18" s="615"/>
      <c r="B18" s="492"/>
      <c r="C18" s="132"/>
      <c r="D18" s="132">
        <v>5</v>
      </c>
      <c r="E18" s="261" t="s">
        <v>128</v>
      </c>
      <c r="F18" s="133">
        <v>806639</v>
      </c>
      <c r="G18" s="133">
        <v>0</v>
      </c>
      <c r="H18" s="133">
        <v>0</v>
      </c>
    </row>
    <row r="19" spans="1:8">
      <c r="A19" s="615"/>
      <c r="B19" s="492"/>
      <c r="C19" s="132"/>
      <c r="D19" s="132">
        <v>6</v>
      </c>
      <c r="E19" s="261" t="s">
        <v>129</v>
      </c>
      <c r="F19" s="133">
        <v>450000</v>
      </c>
      <c r="G19" s="133">
        <v>1080573</v>
      </c>
      <c r="H19" s="133">
        <v>1056533</v>
      </c>
    </row>
    <row r="20" spans="1:8" hidden="1">
      <c r="A20" s="615"/>
      <c r="B20" s="492"/>
      <c r="C20" s="132"/>
      <c r="D20" s="132">
        <v>7</v>
      </c>
      <c r="E20" s="261" t="s">
        <v>131</v>
      </c>
      <c r="F20" s="133"/>
      <c r="G20" s="133"/>
      <c r="H20" s="133"/>
    </row>
    <row r="21" spans="1:8" hidden="1">
      <c r="A21" s="615"/>
      <c r="B21" s="492"/>
      <c r="C21" s="132"/>
      <c r="D21" s="132">
        <v>8</v>
      </c>
      <c r="E21" s="261" t="s">
        <v>420</v>
      </c>
      <c r="F21" s="133"/>
      <c r="G21" s="133"/>
      <c r="H21" s="133"/>
    </row>
    <row r="22" spans="1:8" hidden="1">
      <c r="A22" s="615"/>
      <c r="B22" s="492"/>
      <c r="C22" s="132"/>
      <c r="D22" s="132">
        <v>9</v>
      </c>
      <c r="E22" s="261" t="s">
        <v>250</v>
      </c>
      <c r="F22" s="133"/>
      <c r="G22" s="133"/>
      <c r="H22" s="133"/>
    </row>
    <row r="23" spans="1:8" hidden="1">
      <c r="A23" s="615"/>
      <c r="B23" s="492"/>
      <c r="C23" s="132"/>
      <c r="D23" s="132">
        <v>10</v>
      </c>
      <c r="E23" s="495" t="s">
        <v>163</v>
      </c>
      <c r="F23" s="133"/>
      <c r="G23" s="133"/>
      <c r="H23" s="133"/>
    </row>
    <row r="24" spans="1:8">
      <c r="A24" s="134"/>
      <c r="B24" s="135"/>
      <c r="C24" s="136"/>
      <c r="D24" s="136"/>
      <c r="E24" s="137" t="s">
        <v>1484</v>
      </c>
      <c r="F24" s="138">
        <f>SUM(F14:F23)</f>
        <v>112832639</v>
      </c>
      <c r="G24" s="138">
        <f t="shared" ref="G24:H24" si="0">SUM(G14:G23)</f>
        <v>111092869</v>
      </c>
      <c r="H24" s="138">
        <f t="shared" si="0"/>
        <v>106587575</v>
      </c>
    </row>
    <row r="25" spans="1:8">
      <c r="A25" s="139"/>
      <c r="B25" s="491">
        <v>1</v>
      </c>
      <c r="C25" s="140"/>
      <c r="D25" s="140"/>
      <c r="E25" s="494" t="s">
        <v>373</v>
      </c>
      <c r="F25" s="133"/>
      <c r="G25" s="133">
        <v>0</v>
      </c>
      <c r="H25" s="133">
        <v>0</v>
      </c>
    </row>
    <row r="26" spans="1:8">
      <c r="A26" s="615"/>
      <c r="B26" s="492"/>
      <c r="C26" s="132">
        <v>1</v>
      </c>
      <c r="D26" s="132"/>
      <c r="E26" s="495" t="s">
        <v>419</v>
      </c>
      <c r="F26" s="133"/>
      <c r="G26" s="133">
        <v>0</v>
      </c>
      <c r="H26" s="133">
        <v>0</v>
      </c>
    </row>
    <row r="27" spans="1:8">
      <c r="A27" s="615"/>
      <c r="B27" s="492"/>
      <c r="C27" s="132"/>
      <c r="D27" s="132">
        <v>1</v>
      </c>
      <c r="E27" s="495" t="s">
        <v>157</v>
      </c>
      <c r="F27" s="133">
        <v>290812000</v>
      </c>
      <c r="G27" s="133">
        <v>293642991</v>
      </c>
      <c r="H27" s="133">
        <v>292934789</v>
      </c>
    </row>
    <row r="28" spans="1:8">
      <c r="A28" s="615"/>
      <c r="B28" s="492"/>
      <c r="C28" s="132"/>
      <c r="D28" s="132">
        <v>2</v>
      </c>
      <c r="E28" s="495" t="s">
        <v>374</v>
      </c>
      <c r="F28" s="133">
        <v>58540000</v>
      </c>
      <c r="G28" s="133">
        <v>56949864</v>
      </c>
      <c r="H28" s="133">
        <v>56310043</v>
      </c>
    </row>
    <row r="29" spans="1:8">
      <c r="A29" s="615"/>
      <c r="B29" s="492"/>
      <c r="C29" s="132"/>
      <c r="D29" s="132">
        <v>3</v>
      </c>
      <c r="E29" s="495" t="s">
        <v>372</v>
      </c>
      <c r="F29" s="133">
        <v>108171000</v>
      </c>
      <c r="G29" s="133">
        <v>110783332</v>
      </c>
      <c r="H29" s="133">
        <v>103241717</v>
      </c>
    </row>
    <row r="30" spans="1:8" hidden="1">
      <c r="A30" s="615"/>
      <c r="B30" s="492"/>
      <c r="C30" s="132"/>
      <c r="D30" s="132">
        <v>4</v>
      </c>
      <c r="E30" s="261" t="s">
        <v>126</v>
      </c>
      <c r="F30" s="133"/>
      <c r="G30" s="133">
        <v>0</v>
      </c>
      <c r="H30" s="133"/>
    </row>
    <row r="31" spans="1:8">
      <c r="A31" s="615"/>
      <c r="B31" s="492"/>
      <c r="C31" s="132"/>
      <c r="D31" s="132">
        <v>5</v>
      </c>
      <c r="E31" s="261" t="s">
        <v>128</v>
      </c>
      <c r="F31" s="133">
        <v>938675</v>
      </c>
      <c r="G31" s="133">
        <v>0</v>
      </c>
      <c r="H31" s="133"/>
    </row>
    <row r="32" spans="1:8">
      <c r="A32" s="615"/>
      <c r="B32" s="492"/>
      <c r="C32" s="132"/>
      <c r="D32" s="132">
        <v>6</v>
      </c>
      <c r="E32" s="261" t="s">
        <v>129</v>
      </c>
      <c r="F32" s="133">
        <v>4010000</v>
      </c>
      <c r="G32" s="133">
        <v>4010000</v>
      </c>
      <c r="H32" s="133">
        <v>2771261</v>
      </c>
    </row>
    <row r="33" spans="1:8" hidden="1">
      <c r="A33" s="615"/>
      <c r="B33" s="492"/>
      <c r="C33" s="132"/>
      <c r="D33" s="132">
        <v>7</v>
      </c>
      <c r="E33" s="261" t="s">
        <v>131</v>
      </c>
      <c r="F33" s="133"/>
      <c r="G33" s="133"/>
      <c r="H33" s="133"/>
    </row>
    <row r="34" spans="1:8" hidden="1">
      <c r="A34" s="615"/>
      <c r="B34" s="492"/>
      <c r="C34" s="132"/>
      <c r="D34" s="132">
        <v>8</v>
      </c>
      <c r="E34" s="261" t="s">
        <v>420</v>
      </c>
      <c r="F34" s="133"/>
      <c r="G34" s="133"/>
      <c r="H34" s="133"/>
    </row>
    <row r="35" spans="1:8" hidden="1">
      <c r="A35" s="615"/>
      <c r="B35" s="492"/>
      <c r="C35" s="132"/>
      <c r="D35" s="132">
        <v>9</v>
      </c>
      <c r="E35" s="261" t="s">
        <v>250</v>
      </c>
      <c r="F35" s="133"/>
      <c r="G35" s="133"/>
      <c r="H35" s="133"/>
    </row>
    <row r="36" spans="1:8" hidden="1">
      <c r="A36" s="615"/>
      <c r="B36" s="492"/>
      <c r="C36" s="132"/>
      <c r="D36" s="132">
        <v>10</v>
      </c>
      <c r="E36" s="495" t="s">
        <v>163</v>
      </c>
      <c r="F36" s="133"/>
      <c r="G36" s="133"/>
      <c r="H36" s="133"/>
    </row>
    <row r="37" spans="1:8">
      <c r="A37" s="134"/>
      <c r="B37" s="135"/>
      <c r="C37" s="136"/>
      <c r="D37" s="136"/>
      <c r="E37" s="137" t="s">
        <v>407</v>
      </c>
      <c r="F37" s="138">
        <f>SUM(F27:F36,)</f>
        <v>462471675</v>
      </c>
      <c r="G37" s="138">
        <f t="shared" ref="G37:H37" si="1">SUM(G27:G36,)</f>
        <v>465386187</v>
      </c>
      <c r="H37" s="138">
        <f t="shared" si="1"/>
        <v>455257810</v>
      </c>
    </row>
    <row r="38" spans="1:8">
      <c r="A38" s="615"/>
      <c r="B38" s="491">
        <v>2</v>
      </c>
      <c r="C38" s="132"/>
      <c r="D38" s="132"/>
      <c r="E38" s="494" t="s">
        <v>239</v>
      </c>
      <c r="F38" s="133"/>
      <c r="G38" s="133">
        <v>0</v>
      </c>
      <c r="H38" s="133">
        <v>0</v>
      </c>
    </row>
    <row r="39" spans="1:8">
      <c r="A39" s="615"/>
      <c r="B39" s="492"/>
      <c r="C39" s="132">
        <v>1</v>
      </c>
      <c r="D39" s="132"/>
      <c r="E39" s="495" t="s">
        <v>419</v>
      </c>
      <c r="F39" s="133"/>
      <c r="G39" s="133">
        <v>0</v>
      </c>
      <c r="H39" s="133">
        <v>0</v>
      </c>
    </row>
    <row r="40" spans="1:8">
      <c r="A40" s="615"/>
      <c r="B40" s="492"/>
      <c r="C40" s="132"/>
      <c r="D40" s="132">
        <v>1</v>
      </c>
      <c r="E40" s="495" t="s">
        <v>157</v>
      </c>
      <c r="F40" s="133">
        <v>35906000</v>
      </c>
      <c r="G40" s="133">
        <v>37435589</v>
      </c>
      <c r="H40" s="133">
        <v>36623876</v>
      </c>
    </row>
    <row r="41" spans="1:8">
      <c r="A41" s="615"/>
      <c r="B41" s="492"/>
      <c r="C41" s="132"/>
      <c r="D41" s="132">
        <v>2</v>
      </c>
      <c r="E41" s="495" t="s">
        <v>374</v>
      </c>
      <c r="F41" s="133">
        <v>7099000</v>
      </c>
      <c r="G41" s="133">
        <v>7410287</v>
      </c>
      <c r="H41" s="133">
        <v>6973313</v>
      </c>
    </row>
    <row r="42" spans="1:8">
      <c r="A42" s="615"/>
      <c r="B42" s="492"/>
      <c r="C42" s="132"/>
      <c r="D42" s="132">
        <v>3</v>
      </c>
      <c r="E42" s="495" t="s">
        <v>372</v>
      </c>
      <c r="F42" s="133">
        <v>20355000</v>
      </c>
      <c r="G42" s="133">
        <v>32531865</v>
      </c>
      <c r="H42" s="133">
        <v>31129140</v>
      </c>
    </row>
    <row r="43" spans="1:8" hidden="1">
      <c r="A43" s="615"/>
      <c r="B43" s="492"/>
      <c r="C43" s="132"/>
      <c r="D43" s="132">
        <v>4</v>
      </c>
      <c r="E43" s="261" t="s">
        <v>126</v>
      </c>
      <c r="F43" s="133"/>
      <c r="G43" s="133">
        <v>0</v>
      </c>
      <c r="H43" s="133"/>
    </row>
    <row r="44" spans="1:8">
      <c r="A44" s="615"/>
      <c r="B44" s="492"/>
      <c r="C44" s="132"/>
      <c r="D44" s="132">
        <v>5</v>
      </c>
      <c r="E44" s="261" t="s">
        <v>128</v>
      </c>
      <c r="F44" s="133">
        <v>1961518</v>
      </c>
      <c r="G44" s="133">
        <v>5315681</v>
      </c>
      <c r="H44" s="133">
        <v>0</v>
      </c>
    </row>
    <row r="45" spans="1:8">
      <c r="A45" s="615"/>
      <c r="B45" s="492"/>
      <c r="C45" s="132"/>
      <c r="D45" s="132">
        <v>6</v>
      </c>
      <c r="E45" s="261" t="s">
        <v>129</v>
      </c>
      <c r="F45" s="133">
        <v>1582000</v>
      </c>
      <c r="G45" s="133">
        <v>4466435</v>
      </c>
      <c r="H45" s="133">
        <v>4463416</v>
      </c>
    </row>
    <row r="46" spans="1:8" hidden="1">
      <c r="A46" s="615"/>
      <c r="B46" s="492"/>
      <c r="C46" s="132"/>
      <c r="D46" s="132">
        <v>7</v>
      </c>
      <c r="E46" s="261" t="s">
        <v>131</v>
      </c>
      <c r="F46" s="133"/>
      <c r="G46" s="133"/>
      <c r="H46" s="133"/>
    </row>
    <row r="47" spans="1:8" hidden="1">
      <c r="A47" s="615"/>
      <c r="B47" s="492"/>
      <c r="C47" s="132"/>
      <c r="D47" s="132">
        <v>8</v>
      </c>
      <c r="E47" s="261" t="s">
        <v>420</v>
      </c>
      <c r="F47" s="133"/>
      <c r="G47" s="133"/>
      <c r="H47" s="133"/>
    </row>
    <row r="48" spans="1:8" hidden="1">
      <c r="A48" s="615"/>
      <c r="B48" s="492"/>
      <c r="C48" s="132"/>
      <c r="D48" s="132">
        <v>9</v>
      </c>
      <c r="E48" s="261" t="s">
        <v>250</v>
      </c>
      <c r="F48" s="133"/>
      <c r="G48" s="133"/>
      <c r="H48" s="133"/>
    </row>
    <row r="49" spans="1:8" hidden="1">
      <c r="A49" s="141"/>
      <c r="B49" s="142"/>
      <c r="C49" s="142"/>
      <c r="D49" s="132">
        <v>10</v>
      </c>
      <c r="E49" s="143" t="s">
        <v>163</v>
      </c>
      <c r="F49" s="133"/>
      <c r="G49" s="133"/>
      <c r="H49" s="133"/>
    </row>
    <row r="50" spans="1:8">
      <c r="A50" s="134"/>
      <c r="B50" s="135"/>
      <c r="C50" s="136"/>
      <c r="D50" s="136"/>
      <c r="E50" s="137" t="s">
        <v>375</v>
      </c>
      <c r="F50" s="138">
        <f>SUM(F40:F49)</f>
        <v>66903518</v>
      </c>
      <c r="G50" s="138">
        <f t="shared" ref="G50:H50" si="2">SUM(G40:G49)</f>
        <v>87159857</v>
      </c>
      <c r="H50" s="138">
        <f t="shared" si="2"/>
        <v>79189745</v>
      </c>
    </row>
    <row r="51" spans="1:8">
      <c r="A51" s="615"/>
      <c r="B51" s="491">
        <v>3</v>
      </c>
      <c r="C51" s="132"/>
      <c r="D51" s="132"/>
      <c r="E51" s="494" t="s">
        <v>376</v>
      </c>
      <c r="F51" s="133"/>
      <c r="G51" s="133">
        <v>0</v>
      </c>
      <c r="H51" s="133">
        <v>0</v>
      </c>
    </row>
    <row r="52" spans="1:8">
      <c r="A52" s="615"/>
      <c r="B52" s="492"/>
      <c r="C52" s="132">
        <v>1</v>
      </c>
      <c r="D52" s="132"/>
      <c r="E52" s="495" t="s">
        <v>419</v>
      </c>
      <c r="F52" s="133"/>
      <c r="G52" s="133">
        <v>0</v>
      </c>
      <c r="H52" s="133">
        <v>0</v>
      </c>
    </row>
    <row r="53" spans="1:8">
      <c r="A53" s="615"/>
      <c r="B53" s="492"/>
      <c r="C53" s="132"/>
      <c r="D53" s="132">
        <v>1</v>
      </c>
      <c r="E53" s="495" t="s">
        <v>377</v>
      </c>
      <c r="F53" s="133">
        <v>15921000</v>
      </c>
      <c r="G53" s="133">
        <v>17336719</v>
      </c>
      <c r="H53" s="133">
        <v>16994495</v>
      </c>
    </row>
    <row r="54" spans="1:8">
      <c r="A54" s="615"/>
      <c r="B54" s="492"/>
      <c r="C54" s="132"/>
      <c r="D54" s="132">
        <v>2</v>
      </c>
      <c r="E54" s="495" t="s">
        <v>374</v>
      </c>
      <c r="F54" s="133">
        <v>3289000</v>
      </c>
      <c r="G54" s="133">
        <v>3546791</v>
      </c>
      <c r="H54" s="133">
        <v>3427289</v>
      </c>
    </row>
    <row r="55" spans="1:8">
      <c r="A55" s="615"/>
      <c r="B55" s="492"/>
      <c r="C55" s="132"/>
      <c r="D55" s="132">
        <v>3</v>
      </c>
      <c r="E55" s="495" t="s">
        <v>378</v>
      </c>
      <c r="F55" s="133">
        <v>6691000</v>
      </c>
      <c r="G55" s="133">
        <v>8537798</v>
      </c>
      <c r="H55" s="133">
        <v>7586345</v>
      </c>
    </row>
    <row r="56" spans="1:8" hidden="1">
      <c r="A56" s="615"/>
      <c r="B56" s="492"/>
      <c r="C56" s="132"/>
      <c r="D56" s="132">
        <v>4</v>
      </c>
      <c r="E56" s="261" t="s">
        <v>126</v>
      </c>
      <c r="F56" s="133"/>
      <c r="G56" s="133">
        <v>0</v>
      </c>
      <c r="H56" s="133"/>
    </row>
    <row r="57" spans="1:8">
      <c r="A57" s="615"/>
      <c r="B57" s="492"/>
      <c r="C57" s="132"/>
      <c r="D57" s="132">
        <v>5</v>
      </c>
      <c r="E57" s="261" t="s">
        <v>128</v>
      </c>
      <c r="F57" s="133">
        <v>610222</v>
      </c>
      <c r="G57" s="133">
        <v>4352583</v>
      </c>
      <c r="H57" s="133">
        <v>0</v>
      </c>
    </row>
    <row r="58" spans="1:8">
      <c r="A58" s="615"/>
      <c r="B58" s="492"/>
      <c r="C58" s="132"/>
      <c r="D58" s="132">
        <v>6</v>
      </c>
      <c r="E58" s="261" t="s">
        <v>129</v>
      </c>
      <c r="F58" s="133">
        <v>2398000</v>
      </c>
      <c r="G58" s="133">
        <v>4684524</v>
      </c>
      <c r="H58" s="133">
        <v>4473656</v>
      </c>
    </row>
    <row r="59" spans="1:8" hidden="1">
      <c r="A59" s="615"/>
      <c r="B59" s="492"/>
      <c r="C59" s="132"/>
      <c r="D59" s="132">
        <v>7</v>
      </c>
      <c r="E59" s="261" t="s">
        <v>131</v>
      </c>
      <c r="F59" s="133"/>
      <c r="G59" s="133"/>
      <c r="H59" s="133"/>
    </row>
    <row r="60" spans="1:8" hidden="1">
      <c r="A60" s="615"/>
      <c r="B60" s="492"/>
      <c r="C60" s="132"/>
      <c r="D60" s="132">
        <v>8</v>
      </c>
      <c r="E60" s="261" t="s">
        <v>420</v>
      </c>
      <c r="F60" s="133"/>
      <c r="G60" s="133"/>
      <c r="H60" s="133"/>
    </row>
    <row r="61" spans="1:8" hidden="1">
      <c r="A61" s="615"/>
      <c r="B61" s="492"/>
      <c r="C61" s="132"/>
      <c r="D61" s="132">
        <v>9</v>
      </c>
      <c r="E61" s="261" t="s">
        <v>250</v>
      </c>
      <c r="F61" s="133"/>
      <c r="G61" s="133"/>
      <c r="H61" s="133"/>
    </row>
    <row r="62" spans="1:8" hidden="1">
      <c r="A62" s="615"/>
      <c r="B62" s="492"/>
      <c r="C62" s="132"/>
      <c r="D62" s="132">
        <v>10</v>
      </c>
      <c r="E62" s="495" t="s">
        <v>247</v>
      </c>
      <c r="F62" s="133"/>
      <c r="G62" s="133"/>
      <c r="H62" s="133"/>
    </row>
    <row r="63" spans="1:8">
      <c r="A63" s="134"/>
      <c r="B63" s="135"/>
      <c r="C63" s="136"/>
      <c r="D63" s="136"/>
      <c r="E63" s="137" t="s">
        <v>1441</v>
      </c>
      <c r="F63" s="138">
        <f>SUM(F53:F62)</f>
        <v>28909222</v>
      </c>
      <c r="G63" s="138">
        <f t="shared" ref="G63:H63" si="3">SUM(G53:G62)</f>
        <v>38458415</v>
      </c>
      <c r="H63" s="138">
        <f t="shared" si="3"/>
        <v>32481785</v>
      </c>
    </row>
    <row r="64" spans="1:8">
      <c r="A64" s="615"/>
      <c r="B64" s="491">
        <v>4</v>
      </c>
      <c r="C64" s="132"/>
      <c r="D64" s="132"/>
      <c r="E64" s="494" t="s">
        <v>240</v>
      </c>
      <c r="F64" s="133"/>
      <c r="G64" s="133">
        <v>0</v>
      </c>
      <c r="H64" s="133">
        <v>0</v>
      </c>
    </row>
    <row r="65" spans="1:8">
      <c r="A65" s="615"/>
      <c r="B65" s="492"/>
      <c r="C65" s="132">
        <v>1</v>
      </c>
      <c r="D65" s="132"/>
      <c r="E65" s="495" t="s">
        <v>419</v>
      </c>
      <c r="F65" s="133"/>
      <c r="G65" s="133">
        <v>0</v>
      </c>
      <c r="H65" s="133">
        <v>0</v>
      </c>
    </row>
    <row r="66" spans="1:8">
      <c r="A66" s="615"/>
      <c r="B66" s="492"/>
      <c r="C66" s="132"/>
      <c r="D66" s="132">
        <v>1</v>
      </c>
      <c r="E66" s="495" t="s">
        <v>157</v>
      </c>
      <c r="F66" s="133">
        <v>12334000</v>
      </c>
      <c r="G66" s="133">
        <v>14231154</v>
      </c>
      <c r="H66" s="133">
        <v>13977757</v>
      </c>
    </row>
    <row r="67" spans="1:8">
      <c r="A67" s="615"/>
      <c r="B67" s="492"/>
      <c r="C67" s="132"/>
      <c r="D67" s="132">
        <v>2</v>
      </c>
      <c r="E67" s="495" t="s">
        <v>374</v>
      </c>
      <c r="F67" s="133">
        <v>2427000</v>
      </c>
      <c r="G67" s="133">
        <v>2591795</v>
      </c>
      <c r="H67" s="133">
        <v>2574121</v>
      </c>
    </row>
    <row r="68" spans="1:8">
      <c r="A68" s="615"/>
      <c r="B68" s="492"/>
      <c r="C68" s="132"/>
      <c r="D68" s="132">
        <v>3</v>
      </c>
      <c r="E68" s="495" t="s">
        <v>372</v>
      </c>
      <c r="F68" s="133">
        <v>3540000</v>
      </c>
      <c r="G68" s="133">
        <v>4596440</v>
      </c>
      <c r="H68" s="133">
        <v>4455604</v>
      </c>
    </row>
    <row r="69" spans="1:8" hidden="1">
      <c r="A69" s="615"/>
      <c r="B69" s="492"/>
      <c r="C69" s="132"/>
      <c r="D69" s="132">
        <v>4</v>
      </c>
      <c r="E69" s="261" t="s">
        <v>126</v>
      </c>
      <c r="F69" s="133"/>
      <c r="G69" s="133">
        <v>0</v>
      </c>
      <c r="H69" s="133"/>
    </row>
    <row r="70" spans="1:8">
      <c r="A70" s="615"/>
      <c r="B70" s="492"/>
      <c r="C70" s="132"/>
      <c r="D70" s="132">
        <v>5</v>
      </c>
      <c r="E70" s="261" t="s">
        <v>128</v>
      </c>
      <c r="F70" s="133">
        <v>1326723</v>
      </c>
      <c r="G70" s="133">
        <v>1485000</v>
      </c>
      <c r="H70" s="133">
        <v>0</v>
      </c>
    </row>
    <row r="71" spans="1:8">
      <c r="A71" s="615"/>
      <c r="B71" s="492"/>
      <c r="C71" s="132"/>
      <c r="D71" s="132">
        <v>6</v>
      </c>
      <c r="E71" s="261" t="s">
        <v>129</v>
      </c>
      <c r="F71" s="133">
        <v>250000</v>
      </c>
      <c r="G71" s="133">
        <v>250000</v>
      </c>
      <c r="H71" s="133">
        <v>247456</v>
      </c>
    </row>
    <row r="72" spans="1:8" hidden="1">
      <c r="A72" s="615"/>
      <c r="B72" s="492"/>
      <c r="C72" s="132"/>
      <c r="D72" s="132">
        <v>7</v>
      </c>
      <c r="E72" s="261" t="s">
        <v>131</v>
      </c>
      <c r="F72" s="133"/>
      <c r="G72" s="133"/>
      <c r="H72" s="133"/>
    </row>
    <row r="73" spans="1:8" hidden="1">
      <c r="A73" s="615"/>
      <c r="B73" s="492"/>
      <c r="C73" s="132"/>
      <c r="D73" s="132">
        <v>8</v>
      </c>
      <c r="E73" s="261" t="s">
        <v>420</v>
      </c>
      <c r="F73" s="133"/>
      <c r="G73" s="133"/>
      <c r="H73" s="133"/>
    </row>
    <row r="74" spans="1:8" hidden="1">
      <c r="A74" s="615"/>
      <c r="B74" s="492"/>
      <c r="C74" s="132"/>
      <c r="D74" s="132">
        <v>9</v>
      </c>
      <c r="E74" s="261" t="s">
        <v>250</v>
      </c>
      <c r="F74" s="133"/>
      <c r="G74" s="133"/>
      <c r="H74" s="133"/>
    </row>
    <row r="75" spans="1:8" hidden="1">
      <c r="A75" s="615"/>
      <c r="B75" s="492"/>
      <c r="C75" s="132"/>
      <c r="D75" s="132">
        <v>10</v>
      </c>
      <c r="E75" s="495" t="s">
        <v>247</v>
      </c>
      <c r="F75" s="133"/>
      <c r="G75" s="133"/>
      <c r="H75" s="133"/>
    </row>
    <row r="76" spans="1:8">
      <c r="A76" s="134"/>
      <c r="B76" s="135"/>
      <c r="C76" s="136"/>
      <c r="D76" s="136"/>
      <c r="E76" s="137" t="s">
        <v>1442</v>
      </c>
      <c r="F76" s="138">
        <f>SUM(F66:F75)</f>
        <v>19877723</v>
      </c>
      <c r="G76" s="138">
        <f t="shared" ref="G76:H76" si="4">SUM(G66:G75)</f>
        <v>23154389</v>
      </c>
      <c r="H76" s="138">
        <f t="shared" si="4"/>
        <v>21254938</v>
      </c>
    </row>
    <row r="77" spans="1:8">
      <c r="A77" s="615"/>
      <c r="B77" s="491">
        <v>5</v>
      </c>
      <c r="C77" s="132"/>
      <c r="D77" s="132"/>
      <c r="E77" s="494" t="s">
        <v>1443</v>
      </c>
      <c r="F77" s="133"/>
      <c r="G77" s="133">
        <v>0</v>
      </c>
      <c r="H77" s="133">
        <v>0</v>
      </c>
    </row>
    <row r="78" spans="1:8">
      <c r="A78" s="615"/>
      <c r="B78" s="492"/>
      <c r="C78" s="132">
        <v>1</v>
      </c>
      <c r="D78" s="132"/>
      <c r="E78" s="495" t="s">
        <v>419</v>
      </c>
      <c r="F78" s="133"/>
      <c r="G78" s="133">
        <v>0</v>
      </c>
      <c r="H78" s="133">
        <v>0</v>
      </c>
    </row>
    <row r="79" spans="1:8">
      <c r="A79" s="615"/>
      <c r="B79" s="492"/>
      <c r="C79" s="132"/>
      <c r="D79" s="132">
        <v>1</v>
      </c>
      <c r="E79" s="495" t="s">
        <v>157</v>
      </c>
      <c r="F79" s="133">
        <v>23191000</v>
      </c>
      <c r="G79" s="133">
        <v>23393800</v>
      </c>
      <c r="H79" s="133">
        <v>22726230</v>
      </c>
    </row>
    <row r="80" spans="1:8">
      <c r="A80" s="615"/>
      <c r="B80" s="492"/>
      <c r="C80" s="132"/>
      <c r="D80" s="132">
        <v>2</v>
      </c>
      <c r="E80" s="495" t="s">
        <v>371</v>
      </c>
      <c r="F80" s="133">
        <v>4695000</v>
      </c>
      <c r="G80" s="133">
        <v>4557015</v>
      </c>
      <c r="H80" s="133">
        <v>4352189</v>
      </c>
    </row>
    <row r="81" spans="1:11">
      <c r="A81" s="615"/>
      <c r="B81" s="492"/>
      <c r="C81" s="132"/>
      <c r="D81" s="132">
        <v>3</v>
      </c>
      <c r="E81" s="495" t="s">
        <v>372</v>
      </c>
      <c r="F81" s="133">
        <v>26021000</v>
      </c>
      <c r="G81" s="133">
        <v>31367775</v>
      </c>
      <c r="H81" s="133">
        <v>29563138</v>
      </c>
    </row>
    <row r="82" spans="1:11" ht="15.75" hidden="1" customHeight="1">
      <c r="A82" s="615"/>
      <c r="B82" s="492"/>
      <c r="C82" s="132"/>
      <c r="D82" s="132">
        <v>4</v>
      </c>
      <c r="E82" s="261" t="s">
        <v>126</v>
      </c>
      <c r="F82" s="133"/>
      <c r="G82" s="133">
        <v>0</v>
      </c>
      <c r="H82" s="133"/>
    </row>
    <row r="83" spans="1:11" ht="15.75" customHeight="1">
      <c r="A83" s="615"/>
      <c r="B83" s="492"/>
      <c r="C83" s="132"/>
      <c r="D83" s="132">
        <v>5</v>
      </c>
      <c r="E83" s="261" t="s">
        <v>128</v>
      </c>
      <c r="F83" s="133">
        <v>1293299</v>
      </c>
      <c r="G83" s="133">
        <v>0</v>
      </c>
      <c r="H83" s="133">
        <v>0</v>
      </c>
    </row>
    <row r="84" spans="1:11">
      <c r="A84" s="615"/>
      <c r="B84" s="492"/>
      <c r="C84" s="132"/>
      <c r="D84" s="132">
        <v>6</v>
      </c>
      <c r="E84" s="261" t="s">
        <v>129</v>
      </c>
      <c r="F84" s="133">
        <v>8007000</v>
      </c>
      <c r="G84" s="133">
        <v>10392691</v>
      </c>
      <c r="H84" s="133">
        <v>10392189</v>
      </c>
    </row>
    <row r="85" spans="1:11" ht="15.75" hidden="1" customHeight="1">
      <c r="A85" s="615"/>
      <c r="B85" s="492"/>
      <c r="C85" s="132"/>
      <c r="D85" s="132">
        <v>7</v>
      </c>
      <c r="E85" s="261" t="s">
        <v>131</v>
      </c>
      <c r="F85" s="133"/>
      <c r="G85" s="133"/>
      <c r="H85" s="133"/>
    </row>
    <row r="86" spans="1:11" ht="15.75" hidden="1" customHeight="1">
      <c r="A86" s="615"/>
      <c r="B86" s="492"/>
      <c r="C86" s="132"/>
      <c r="D86" s="132">
        <v>8</v>
      </c>
      <c r="E86" s="261" t="s">
        <v>420</v>
      </c>
      <c r="F86" s="133"/>
      <c r="G86" s="133"/>
      <c r="H86" s="133"/>
    </row>
    <row r="87" spans="1:11" ht="15.75" hidden="1" customHeight="1">
      <c r="A87" s="615"/>
      <c r="B87" s="492"/>
      <c r="C87" s="132"/>
      <c r="D87" s="132">
        <v>9</v>
      </c>
      <c r="E87" s="261" t="s">
        <v>250</v>
      </c>
      <c r="F87" s="133"/>
      <c r="G87" s="133"/>
      <c r="H87" s="133"/>
    </row>
    <row r="88" spans="1:11" ht="15.75" hidden="1" customHeight="1">
      <c r="A88" s="615"/>
      <c r="B88" s="492"/>
      <c r="C88" s="132"/>
      <c r="D88" s="132">
        <v>10</v>
      </c>
      <c r="E88" s="495" t="s">
        <v>163</v>
      </c>
      <c r="F88" s="133"/>
      <c r="G88" s="133"/>
      <c r="H88" s="133"/>
    </row>
    <row r="89" spans="1:11" ht="16" thickBot="1">
      <c r="A89" s="134"/>
      <c r="B89" s="135"/>
      <c r="C89" s="136"/>
      <c r="D89" s="136"/>
      <c r="E89" s="137" t="s">
        <v>1485</v>
      </c>
      <c r="F89" s="138">
        <f>SUM(F79:F88)</f>
        <v>63207299</v>
      </c>
      <c r="G89" s="138">
        <f t="shared" ref="G89:H89" si="5">SUM(G79:G88)</f>
        <v>69711281</v>
      </c>
      <c r="H89" s="138">
        <f t="shared" si="5"/>
        <v>67033746</v>
      </c>
    </row>
    <row r="90" spans="1:11" ht="16" thickBot="1">
      <c r="A90" s="147"/>
      <c r="B90" s="148"/>
      <c r="C90" s="148"/>
      <c r="D90" s="148"/>
      <c r="E90" s="149" t="s">
        <v>379</v>
      </c>
      <c r="F90" s="150">
        <f>F76+F63+F50+F37+F24+F89</f>
        <v>754202076</v>
      </c>
      <c r="G90" s="150">
        <f t="shared" ref="G90:H90" si="6">G76+G63+G50+G37+G24+G89</f>
        <v>794962998</v>
      </c>
      <c r="H90" s="150">
        <f t="shared" si="6"/>
        <v>761805599</v>
      </c>
    </row>
    <row r="91" spans="1:11">
      <c r="A91" s="131">
        <v>103</v>
      </c>
      <c r="B91" s="492"/>
      <c r="C91" s="142"/>
      <c r="D91" s="132"/>
      <c r="E91" s="494" t="s">
        <v>380</v>
      </c>
      <c r="F91" s="133"/>
      <c r="G91" s="133"/>
      <c r="H91" s="133"/>
    </row>
    <row r="92" spans="1:11">
      <c r="A92" s="615"/>
      <c r="B92" s="492"/>
      <c r="C92" s="132"/>
      <c r="D92" s="132">
        <v>1</v>
      </c>
      <c r="E92" s="495" t="s">
        <v>157</v>
      </c>
      <c r="F92" s="133">
        <v>208321000</v>
      </c>
      <c r="G92" s="133">
        <v>250473830</v>
      </c>
      <c r="H92" s="133">
        <v>238052971</v>
      </c>
    </row>
    <row r="93" spans="1:11">
      <c r="A93" s="615"/>
      <c r="B93" s="492"/>
      <c r="C93" s="132"/>
      <c r="D93" s="132">
        <v>2</v>
      </c>
      <c r="E93" s="495" t="s">
        <v>374</v>
      </c>
      <c r="F93" s="133">
        <v>42875000</v>
      </c>
      <c r="G93" s="133">
        <v>49527631</v>
      </c>
      <c r="H93" s="133">
        <v>46109622</v>
      </c>
    </row>
    <row r="94" spans="1:11" ht="16" thickBot="1">
      <c r="A94" s="615"/>
      <c r="B94" s="492"/>
      <c r="C94" s="142"/>
      <c r="D94" s="132">
        <v>3</v>
      </c>
      <c r="E94" s="618" t="s">
        <v>372</v>
      </c>
      <c r="F94" s="151">
        <v>21791917</v>
      </c>
      <c r="G94" s="151">
        <v>22386545</v>
      </c>
      <c r="H94" s="151">
        <v>19736599</v>
      </c>
    </row>
    <row r="95" spans="1:11" ht="16" thickBot="1">
      <c r="A95" s="147"/>
      <c r="B95" s="148"/>
      <c r="C95" s="148"/>
      <c r="D95" s="148"/>
      <c r="E95" s="149" t="s">
        <v>381</v>
      </c>
      <c r="F95" s="150">
        <f>SUM(F92:F94)</f>
        <v>272987917</v>
      </c>
      <c r="G95" s="150">
        <f t="shared" ref="G95:H95" si="7">SUM(G92:G94)</f>
        <v>322388006</v>
      </c>
      <c r="H95" s="150">
        <f t="shared" si="7"/>
        <v>303899192</v>
      </c>
      <c r="J95" s="521">
        <f>SUM(G95,G101,G107,G114)</f>
        <v>326104059</v>
      </c>
      <c r="K95" s="521">
        <f>SUM(H95,H101,H107,H114)</f>
        <v>306987214</v>
      </c>
    </row>
    <row r="96" spans="1:11">
      <c r="A96" s="160">
        <v>304</v>
      </c>
      <c r="B96" s="161"/>
      <c r="C96" s="153"/>
      <c r="D96" s="153"/>
      <c r="E96" s="162" t="s">
        <v>637</v>
      </c>
      <c r="F96" s="163"/>
      <c r="G96" s="163">
        <v>0</v>
      </c>
      <c r="H96" s="163">
        <v>0</v>
      </c>
    </row>
    <row r="97" spans="1:8">
      <c r="A97" s="615"/>
      <c r="B97" s="492"/>
      <c r="C97" s="132">
        <v>1</v>
      </c>
      <c r="D97" s="132"/>
      <c r="E97" s="496" t="s">
        <v>1552</v>
      </c>
      <c r="F97" s="145"/>
      <c r="G97" s="145">
        <v>0</v>
      </c>
      <c r="H97" s="145">
        <v>0</v>
      </c>
    </row>
    <row r="98" spans="1:8" ht="16" thickBot="1">
      <c r="A98" s="615"/>
      <c r="B98" s="492"/>
      <c r="C98" s="132"/>
      <c r="D98" s="132"/>
      <c r="E98" s="496" t="s">
        <v>1551</v>
      </c>
      <c r="F98" s="145"/>
      <c r="G98" s="145">
        <v>137794</v>
      </c>
      <c r="H98" s="145">
        <v>137794</v>
      </c>
    </row>
    <row r="99" spans="1:8" ht="16" hidden="1" thickBot="1">
      <c r="A99" s="615"/>
      <c r="B99" s="492"/>
      <c r="C99" s="132">
        <v>2</v>
      </c>
      <c r="D99" s="132"/>
      <c r="E99" s="495"/>
      <c r="F99" s="133"/>
      <c r="G99" s="133"/>
      <c r="H99" s="133"/>
    </row>
    <row r="100" spans="1:8" ht="16" hidden="1" thickBot="1">
      <c r="A100" s="615"/>
      <c r="B100" s="492"/>
      <c r="C100" s="132"/>
      <c r="D100" s="132"/>
      <c r="E100" s="495"/>
      <c r="F100" s="133"/>
      <c r="G100" s="133"/>
      <c r="H100" s="133"/>
    </row>
    <row r="101" spans="1:8" ht="16" thickBot="1">
      <c r="A101" s="147"/>
      <c r="B101" s="148"/>
      <c r="C101" s="148"/>
      <c r="D101" s="148"/>
      <c r="E101" s="149" t="s">
        <v>638</v>
      </c>
      <c r="F101" s="331">
        <f>SUM(F97:F100)</f>
        <v>0</v>
      </c>
      <c r="G101" s="331">
        <f t="shared" ref="G101:H101" si="8">SUM(G97:G100)</f>
        <v>137794</v>
      </c>
      <c r="H101" s="331">
        <f t="shared" si="8"/>
        <v>137794</v>
      </c>
    </row>
    <row r="102" spans="1:8">
      <c r="A102" s="160">
        <v>307</v>
      </c>
      <c r="B102" s="161"/>
      <c r="C102" s="153"/>
      <c r="D102" s="153"/>
      <c r="E102" s="162" t="s">
        <v>1553</v>
      </c>
      <c r="F102" s="163"/>
      <c r="G102" s="163">
        <v>0</v>
      </c>
      <c r="H102" s="163">
        <v>0</v>
      </c>
    </row>
    <row r="103" spans="1:8">
      <c r="A103" s="615"/>
      <c r="B103" s="492"/>
      <c r="C103" s="132">
        <v>1</v>
      </c>
      <c r="D103" s="132"/>
      <c r="E103" s="496" t="s">
        <v>1552</v>
      </c>
      <c r="F103" s="145"/>
      <c r="G103" s="145">
        <v>0</v>
      </c>
      <c r="H103" s="145">
        <v>0</v>
      </c>
    </row>
    <row r="104" spans="1:8" ht="16" thickBot="1">
      <c r="A104" s="615"/>
      <c r="B104" s="492"/>
      <c r="C104" s="132"/>
      <c r="D104" s="132"/>
      <c r="E104" s="496" t="s">
        <v>1554</v>
      </c>
      <c r="F104" s="145"/>
      <c r="G104" s="145">
        <v>160196</v>
      </c>
      <c r="H104" s="145">
        <v>160196</v>
      </c>
    </row>
    <row r="105" spans="1:8" ht="16" hidden="1" thickBot="1">
      <c r="A105" s="615"/>
      <c r="B105" s="492"/>
      <c r="C105" s="132">
        <v>2</v>
      </c>
      <c r="D105" s="132"/>
      <c r="E105" s="495"/>
      <c r="F105" s="133"/>
      <c r="G105" s="133"/>
      <c r="H105" s="133"/>
    </row>
    <row r="106" spans="1:8" ht="16" hidden="1" thickBot="1">
      <c r="A106" s="615"/>
      <c r="B106" s="492"/>
      <c r="C106" s="132"/>
      <c r="D106" s="132"/>
      <c r="E106" s="495"/>
      <c r="F106" s="133"/>
      <c r="G106" s="133"/>
      <c r="H106" s="133"/>
    </row>
    <row r="107" spans="1:8" ht="16" thickBot="1">
      <c r="A107" s="147"/>
      <c r="B107" s="148"/>
      <c r="C107" s="148"/>
      <c r="D107" s="148"/>
      <c r="E107" s="149" t="s">
        <v>1567</v>
      </c>
      <c r="F107" s="331">
        <f>SUM(F103:F106)</f>
        <v>0</v>
      </c>
      <c r="G107" s="331">
        <f t="shared" ref="G107:H107" si="9">SUM(G103:G106)</f>
        <v>160196</v>
      </c>
      <c r="H107" s="331">
        <f t="shared" si="9"/>
        <v>160196</v>
      </c>
    </row>
    <row r="108" spans="1:8">
      <c r="A108" s="160">
        <v>310</v>
      </c>
      <c r="B108" s="161"/>
      <c r="C108" s="153"/>
      <c r="D108" s="153"/>
      <c r="E108" s="162" t="s">
        <v>129</v>
      </c>
      <c r="F108" s="163"/>
      <c r="G108" s="163">
        <v>0</v>
      </c>
      <c r="H108" s="163">
        <v>0</v>
      </c>
    </row>
    <row r="109" spans="1:8">
      <c r="A109" s="615"/>
      <c r="B109" s="132">
        <v>1</v>
      </c>
      <c r="C109" s="132"/>
      <c r="D109" s="132"/>
      <c r="E109" s="496" t="s">
        <v>246</v>
      </c>
      <c r="F109" s="145">
        <v>1575000</v>
      </c>
      <c r="G109" s="145">
        <v>1797888</v>
      </c>
      <c r="H109" s="145">
        <v>1518895</v>
      </c>
    </row>
    <row r="110" spans="1:8">
      <c r="A110" s="615"/>
      <c r="B110" s="132">
        <v>2</v>
      </c>
      <c r="C110" s="132"/>
      <c r="D110" s="132"/>
      <c r="E110" s="496" t="s">
        <v>680</v>
      </c>
      <c r="F110" s="145"/>
      <c r="G110" s="145">
        <v>883886</v>
      </c>
      <c r="H110" s="145">
        <v>677980</v>
      </c>
    </row>
    <row r="111" spans="1:8" ht="16" thickBot="1">
      <c r="A111" s="615"/>
      <c r="B111" s="492"/>
      <c r="C111" s="132"/>
      <c r="D111" s="132"/>
      <c r="E111" s="496" t="s">
        <v>244</v>
      </c>
      <c r="F111" s="145">
        <v>425000</v>
      </c>
      <c r="G111" s="145">
        <v>736289</v>
      </c>
      <c r="H111" s="145">
        <v>593157</v>
      </c>
    </row>
    <row r="112" spans="1:8" ht="16" hidden="1" thickBot="1">
      <c r="A112" s="615"/>
      <c r="B112" s="492"/>
      <c r="C112" s="132">
        <v>2</v>
      </c>
      <c r="D112" s="132"/>
      <c r="E112" s="495" t="s">
        <v>427</v>
      </c>
      <c r="F112" s="133"/>
      <c r="G112" s="133"/>
      <c r="H112" s="133"/>
    </row>
    <row r="113" spans="1:10" ht="16" hidden="1" thickBot="1">
      <c r="A113" s="615"/>
      <c r="B113" s="492"/>
      <c r="C113" s="132"/>
      <c r="D113" s="132"/>
      <c r="E113" s="495" t="s">
        <v>244</v>
      </c>
      <c r="F113" s="133"/>
      <c r="G113" s="133"/>
      <c r="H113" s="133"/>
    </row>
    <row r="114" spans="1:10" ht="16" thickBot="1">
      <c r="A114" s="147"/>
      <c r="B114" s="148"/>
      <c r="C114" s="148"/>
      <c r="D114" s="148"/>
      <c r="E114" s="149" t="s">
        <v>432</v>
      </c>
      <c r="F114" s="331">
        <f>SUM(F109:F113)</f>
        <v>2000000</v>
      </c>
      <c r="G114" s="331">
        <f t="shared" ref="G114:H114" si="10">SUM(G109:G113)</f>
        <v>3418063</v>
      </c>
      <c r="H114" s="331">
        <f t="shared" si="10"/>
        <v>2790032</v>
      </c>
      <c r="J114" s="127">
        <v>3418063</v>
      </c>
    </row>
    <row r="115" spans="1:10">
      <c r="A115" s="131">
        <v>104</v>
      </c>
      <c r="B115" s="492"/>
      <c r="C115" s="142"/>
      <c r="D115" s="132"/>
      <c r="E115" s="494" t="s">
        <v>383</v>
      </c>
      <c r="F115" s="133"/>
      <c r="G115" s="133">
        <v>0</v>
      </c>
      <c r="H115" s="133">
        <v>0</v>
      </c>
    </row>
    <row r="116" spans="1:10">
      <c r="A116" s="615"/>
      <c r="B116" s="492"/>
      <c r="C116" s="132"/>
      <c r="D116" s="132">
        <v>1</v>
      </c>
      <c r="E116" s="495" t="s">
        <v>157</v>
      </c>
      <c r="F116" s="133">
        <v>85903000</v>
      </c>
      <c r="G116" s="133">
        <v>108737021</v>
      </c>
      <c r="H116" s="133">
        <v>101181374</v>
      </c>
    </row>
    <row r="117" spans="1:10">
      <c r="A117" s="615"/>
      <c r="B117" s="492"/>
      <c r="C117" s="132"/>
      <c r="D117" s="132">
        <v>2</v>
      </c>
      <c r="E117" s="495" t="s">
        <v>374</v>
      </c>
      <c r="F117" s="133">
        <v>16437000</v>
      </c>
      <c r="G117" s="133">
        <v>18481259</v>
      </c>
      <c r="H117" s="133">
        <v>16520541</v>
      </c>
    </row>
    <row r="118" spans="1:10" ht="16" thickBot="1">
      <c r="A118" s="615"/>
      <c r="B118" s="492"/>
      <c r="C118" s="142"/>
      <c r="D118" s="132">
        <v>3</v>
      </c>
      <c r="E118" s="618" t="s">
        <v>372</v>
      </c>
      <c r="F118" s="151">
        <v>389245160</v>
      </c>
      <c r="G118" s="151">
        <v>445533294</v>
      </c>
      <c r="H118" s="151">
        <v>384386137</v>
      </c>
    </row>
    <row r="119" spans="1:10" ht="16" thickBot="1">
      <c r="A119" s="164"/>
      <c r="B119" s="148"/>
      <c r="C119" s="165"/>
      <c r="D119" s="165"/>
      <c r="E119" s="149" t="s">
        <v>384</v>
      </c>
      <c r="F119" s="150">
        <f>SUM(F116:F118)</f>
        <v>491585160</v>
      </c>
      <c r="G119" s="150">
        <f t="shared" ref="G119:H119" si="11">SUM(G116:G118)</f>
        <v>572751574</v>
      </c>
      <c r="H119" s="150">
        <f t="shared" si="11"/>
        <v>502088052</v>
      </c>
    </row>
    <row r="120" spans="1:10" s="497" customFormat="1" ht="15">
      <c r="A120" s="174">
        <v>360</v>
      </c>
      <c r="B120" s="175"/>
      <c r="C120" s="175"/>
      <c r="D120" s="176"/>
      <c r="E120" s="177" t="s">
        <v>126</v>
      </c>
      <c r="F120" s="178"/>
      <c r="G120" s="178">
        <v>0</v>
      </c>
      <c r="H120" s="178">
        <v>0</v>
      </c>
    </row>
    <row r="121" spans="1:10">
      <c r="A121" s="615"/>
      <c r="B121" s="132"/>
      <c r="C121" s="142">
        <v>1</v>
      </c>
      <c r="D121" s="179"/>
      <c r="E121" s="618" t="s">
        <v>631</v>
      </c>
      <c r="F121" s="180">
        <v>368000</v>
      </c>
      <c r="G121" s="180">
        <v>368000</v>
      </c>
      <c r="H121" s="180">
        <v>340830</v>
      </c>
    </row>
    <row r="122" spans="1:10">
      <c r="A122" s="615"/>
      <c r="B122" s="132"/>
      <c r="C122" s="142">
        <v>2</v>
      </c>
      <c r="D122" s="179"/>
      <c r="E122" s="618" t="s">
        <v>626</v>
      </c>
      <c r="F122" s="180">
        <v>261000</v>
      </c>
      <c r="G122" s="180">
        <v>261000</v>
      </c>
      <c r="H122" s="180">
        <v>189520</v>
      </c>
    </row>
    <row r="123" spans="1:10">
      <c r="A123" s="615"/>
      <c r="B123" s="132"/>
      <c r="C123" s="142">
        <v>3</v>
      </c>
      <c r="D123" s="179"/>
      <c r="E123" s="618" t="s">
        <v>627</v>
      </c>
      <c r="F123" s="180">
        <v>102000</v>
      </c>
      <c r="G123" s="180">
        <v>102000</v>
      </c>
      <c r="H123" s="180">
        <v>27200</v>
      </c>
    </row>
    <row r="124" spans="1:10">
      <c r="A124" s="615"/>
      <c r="B124" s="132"/>
      <c r="C124" s="142">
        <v>4</v>
      </c>
      <c r="D124" s="179"/>
      <c r="E124" s="618" t="s">
        <v>625</v>
      </c>
      <c r="F124" s="180">
        <v>2923000</v>
      </c>
      <c r="G124" s="180">
        <v>2783000</v>
      </c>
      <c r="H124" s="180">
        <v>2255500</v>
      </c>
    </row>
    <row r="125" spans="1:10">
      <c r="A125" s="615"/>
      <c r="B125" s="132"/>
      <c r="C125" s="142">
        <v>5</v>
      </c>
      <c r="D125" s="179"/>
      <c r="E125" s="618" t="s">
        <v>628</v>
      </c>
      <c r="F125" s="180">
        <v>5622000</v>
      </c>
      <c r="G125" s="180">
        <v>5622000</v>
      </c>
      <c r="H125" s="180">
        <v>3779320</v>
      </c>
    </row>
    <row r="126" spans="1:10">
      <c r="A126" s="615"/>
      <c r="B126" s="132"/>
      <c r="C126" s="142">
        <v>6</v>
      </c>
      <c r="D126" s="179"/>
      <c r="E126" s="618" t="s">
        <v>629</v>
      </c>
      <c r="F126" s="180">
        <v>4800000</v>
      </c>
      <c r="G126" s="180">
        <v>3948900</v>
      </c>
      <c r="H126" s="180">
        <v>3086000</v>
      </c>
    </row>
    <row r="127" spans="1:10">
      <c r="A127" s="615"/>
      <c r="B127" s="132"/>
      <c r="C127" s="142">
        <v>7</v>
      </c>
      <c r="D127" s="179"/>
      <c r="E127" s="618" t="s">
        <v>398</v>
      </c>
      <c r="F127" s="180">
        <v>348000</v>
      </c>
      <c r="G127" s="180">
        <v>348000</v>
      </c>
      <c r="H127" s="180">
        <v>181000</v>
      </c>
    </row>
    <row r="128" spans="1:10">
      <c r="A128" s="615"/>
      <c r="B128" s="132"/>
      <c r="C128" s="142">
        <v>8</v>
      </c>
      <c r="D128" s="181"/>
      <c r="E128" s="182" t="s">
        <v>399</v>
      </c>
      <c r="F128" s="180">
        <v>2400000</v>
      </c>
      <c r="G128" s="180">
        <v>2400000</v>
      </c>
      <c r="H128" s="180">
        <v>2230000</v>
      </c>
    </row>
    <row r="129" spans="1:9">
      <c r="A129" s="615"/>
      <c r="B129" s="132"/>
      <c r="C129" s="142">
        <v>9</v>
      </c>
      <c r="D129" s="181"/>
      <c r="E129" s="182" t="s">
        <v>630</v>
      </c>
      <c r="F129" s="180">
        <v>200000</v>
      </c>
      <c r="G129" s="180">
        <v>420000</v>
      </c>
      <c r="H129" s="180">
        <v>420000</v>
      </c>
    </row>
    <row r="130" spans="1:9" ht="16" thickBot="1">
      <c r="A130" s="616"/>
      <c r="B130" s="617"/>
      <c r="C130" s="142">
        <v>10</v>
      </c>
      <c r="D130" s="617"/>
      <c r="E130" s="183" t="s">
        <v>1486</v>
      </c>
      <c r="F130" s="184">
        <v>2388000</v>
      </c>
      <c r="G130" s="184">
        <v>0</v>
      </c>
      <c r="H130" s="184">
        <v>0</v>
      </c>
    </row>
    <row r="131" spans="1:9" ht="16" thickBot="1">
      <c r="A131" s="613"/>
      <c r="B131" s="148"/>
      <c r="C131" s="148"/>
      <c r="D131" s="148"/>
      <c r="E131" s="149" t="s">
        <v>422</v>
      </c>
      <c r="F131" s="150">
        <f>SUM(F121:F130)</f>
        <v>19412000</v>
      </c>
      <c r="G131" s="150">
        <f t="shared" ref="G131:H131" si="12">SUM(G121:G130)</f>
        <v>16252900</v>
      </c>
      <c r="H131" s="150">
        <f t="shared" si="12"/>
        <v>12509370</v>
      </c>
    </row>
    <row r="132" spans="1:9">
      <c r="A132" s="160">
        <v>370</v>
      </c>
      <c r="B132" s="153"/>
      <c r="C132" s="153"/>
      <c r="D132" s="161"/>
      <c r="E132" s="185" t="s">
        <v>1555</v>
      </c>
      <c r="F132" s="154"/>
      <c r="G132" s="154">
        <v>0</v>
      </c>
      <c r="H132" s="154">
        <v>0</v>
      </c>
    </row>
    <row r="133" spans="1:9" ht="16" thickBot="1">
      <c r="A133" s="186"/>
      <c r="B133" s="187">
        <v>1</v>
      </c>
      <c r="C133" s="187"/>
      <c r="D133" s="187"/>
      <c r="E133" s="158" t="s">
        <v>1556</v>
      </c>
      <c r="F133" s="159">
        <v>0</v>
      </c>
      <c r="G133" s="159">
        <v>6100000</v>
      </c>
      <c r="H133" s="159">
        <v>6047702</v>
      </c>
    </row>
    <row r="134" spans="1:9" ht="16" thickBot="1">
      <c r="A134" s="147"/>
      <c r="B134" s="148"/>
      <c r="C134" s="148"/>
      <c r="D134" s="148"/>
      <c r="E134" s="149" t="s">
        <v>1557</v>
      </c>
      <c r="F134" s="150">
        <f>SUM(F133:F133)</f>
        <v>0</v>
      </c>
      <c r="G134" s="150">
        <f t="shared" ref="G134:H134" si="13">SUM(G133:G133)</f>
        <v>6100000</v>
      </c>
      <c r="H134" s="150">
        <f t="shared" si="13"/>
        <v>6047702</v>
      </c>
    </row>
    <row r="135" spans="1:9" ht="30">
      <c r="A135" s="160">
        <v>372</v>
      </c>
      <c r="B135" s="153"/>
      <c r="C135" s="153"/>
      <c r="D135" s="161"/>
      <c r="E135" s="185" t="s">
        <v>428</v>
      </c>
      <c r="F135" s="154"/>
      <c r="G135" s="154">
        <v>0</v>
      </c>
      <c r="H135" s="154">
        <v>0</v>
      </c>
      <c r="I135" s="521"/>
    </row>
    <row r="136" spans="1:9" ht="16" thickBot="1">
      <c r="A136" s="186"/>
      <c r="B136" s="187">
        <v>1</v>
      </c>
      <c r="C136" s="187"/>
      <c r="D136" s="187"/>
      <c r="E136" s="158" t="s">
        <v>1661</v>
      </c>
      <c r="F136" s="159">
        <v>0</v>
      </c>
      <c r="G136" s="159">
        <v>14668132</v>
      </c>
      <c r="H136" s="159">
        <v>14668132</v>
      </c>
      <c r="I136" s="521"/>
    </row>
    <row r="137" spans="1:9" ht="16" thickBot="1">
      <c r="A137" s="147"/>
      <c r="B137" s="148"/>
      <c r="C137" s="148"/>
      <c r="D137" s="148"/>
      <c r="E137" s="149" t="s">
        <v>1662</v>
      </c>
      <c r="F137" s="150">
        <f>SUM(F136:F136)</f>
        <v>0</v>
      </c>
      <c r="G137" s="150">
        <f t="shared" ref="G137:H137" si="14">SUM(G136:G136)</f>
        <v>14668132</v>
      </c>
      <c r="H137" s="150">
        <f t="shared" si="14"/>
        <v>14668132</v>
      </c>
      <c r="I137" s="521"/>
    </row>
    <row r="138" spans="1:9" ht="30.5">
      <c r="A138" s="152">
        <v>374</v>
      </c>
      <c r="B138" s="153"/>
      <c r="C138" s="153"/>
      <c r="D138" s="153"/>
      <c r="E138" s="262" t="s">
        <v>424</v>
      </c>
      <c r="F138" s="154"/>
      <c r="G138" s="154">
        <v>0</v>
      </c>
      <c r="H138" s="154">
        <v>0</v>
      </c>
    </row>
    <row r="139" spans="1:9" hidden="1">
      <c r="A139" s="141"/>
      <c r="B139" s="132">
        <v>1</v>
      </c>
      <c r="C139" s="132"/>
      <c r="D139" s="132"/>
      <c r="E139" s="155" t="s">
        <v>385</v>
      </c>
      <c r="F139" s="156"/>
      <c r="G139" s="156">
        <v>0</v>
      </c>
      <c r="H139" s="156">
        <v>0</v>
      </c>
    </row>
    <row r="140" spans="1:9" hidden="1">
      <c r="A140" s="141"/>
      <c r="B140" s="157"/>
      <c r="C140" s="157">
        <v>1</v>
      </c>
      <c r="D140" s="157"/>
      <c r="E140" s="158" t="s">
        <v>382</v>
      </c>
      <c r="F140" s="159"/>
      <c r="G140" s="159">
        <v>0</v>
      </c>
      <c r="H140" s="159">
        <v>0</v>
      </c>
    </row>
    <row r="141" spans="1:9">
      <c r="A141" s="141"/>
      <c r="B141" s="157">
        <v>1</v>
      </c>
      <c r="C141" s="157"/>
      <c r="D141" s="157"/>
      <c r="E141" s="166" t="s">
        <v>425</v>
      </c>
      <c r="F141" s="159"/>
      <c r="G141" s="159">
        <v>0</v>
      </c>
      <c r="H141" s="159">
        <v>0</v>
      </c>
    </row>
    <row r="142" spans="1:9">
      <c r="A142" s="141"/>
      <c r="B142" s="157"/>
      <c r="C142" s="157"/>
      <c r="D142" s="157"/>
      <c r="E142" s="158" t="s">
        <v>386</v>
      </c>
      <c r="F142" s="159">
        <v>480000</v>
      </c>
      <c r="G142" s="159">
        <v>480000</v>
      </c>
      <c r="H142" s="159">
        <v>480000</v>
      </c>
    </row>
    <row r="143" spans="1:9">
      <c r="A143" s="141"/>
      <c r="B143" s="157">
        <v>2</v>
      </c>
      <c r="C143" s="157"/>
      <c r="D143" s="157"/>
      <c r="E143" s="166" t="s">
        <v>632</v>
      </c>
      <c r="F143" s="159"/>
      <c r="G143" s="159">
        <v>0</v>
      </c>
      <c r="H143" s="159">
        <v>0</v>
      </c>
    </row>
    <row r="144" spans="1:9">
      <c r="A144" s="141"/>
      <c r="B144" s="157"/>
      <c r="C144" s="157"/>
      <c r="D144" s="157"/>
      <c r="E144" s="158" t="s">
        <v>440</v>
      </c>
      <c r="F144" s="159">
        <v>151151000</v>
      </c>
      <c r="G144" s="159">
        <v>179910114</v>
      </c>
      <c r="H144" s="159">
        <v>170315346</v>
      </c>
    </row>
    <row r="145" spans="1:8">
      <c r="A145" s="141"/>
      <c r="B145" s="157">
        <v>3</v>
      </c>
      <c r="C145" s="157"/>
      <c r="D145" s="157"/>
      <c r="E145" s="166" t="s">
        <v>1449</v>
      </c>
      <c r="F145" s="159"/>
      <c r="G145" s="159">
        <v>0</v>
      </c>
      <c r="H145" s="159">
        <v>0</v>
      </c>
    </row>
    <row r="146" spans="1:8">
      <c r="A146" s="141"/>
      <c r="B146" s="157"/>
      <c r="C146" s="157"/>
      <c r="D146" s="157"/>
      <c r="E146" s="158" t="s">
        <v>440</v>
      </c>
      <c r="F146" s="159">
        <v>2000000</v>
      </c>
      <c r="G146" s="159">
        <v>0</v>
      </c>
      <c r="H146" s="159">
        <v>0</v>
      </c>
    </row>
    <row r="147" spans="1:8">
      <c r="A147" s="141"/>
      <c r="B147" s="157">
        <v>4</v>
      </c>
      <c r="C147" s="157"/>
      <c r="D147" s="157"/>
      <c r="E147" s="166" t="s">
        <v>1544</v>
      </c>
      <c r="F147" s="159"/>
      <c r="G147" s="159">
        <v>0</v>
      </c>
      <c r="H147" s="159">
        <v>0</v>
      </c>
    </row>
    <row r="148" spans="1:8">
      <c r="A148" s="141"/>
      <c r="B148" s="157"/>
      <c r="C148" s="157"/>
      <c r="D148" s="157"/>
      <c r="E148" s="158" t="s">
        <v>1563</v>
      </c>
      <c r="F148" s="159"/>
      <c r="G148" s="159">
        <v>4630445</v>
      </c>
      <c r="H148" s="159">
        <v>4630445</v>
      </c>
    </row>
    <row r="149" spans="1:8">
      <c r="A149" s="141"/>
      <c r="B149" s="157"/>
      <c r="C149" s="157"/>
      <c r="D149" s="157"/>
      <c r="E149" s="158" t="s">
        <v>1562</v>
      </c>
      <c r="F149" s="159"/>
      <c r="G149" s="159">
        <v>0</v>
      </c>
      <c r="H149" s="159">
        <v>0</v>
      </c>
    </row>
    <row r="150" spans="1:8">
      <c r="A150" s="141"/>
      <c r="B150" s="157"/>
      <c r="C150" s="157"/>
      <c r="D150" s="157"/>
      <c r="E150" s="158" t="s">
        <v>1565</v>
      </c>
      <c r="F150" s="159"/>
      <c r="G150" s="159">
        <v>0</v>
      </c>
      <c r="H150" s="159">
        <v>5001</v>
      </c>
    </row>
    <row r="151" spans="1:8">
      <c r="A151" s="141"/>
      <c r="B151" s="157"/>
      <c r="C151" s="157"/>
      <c r="D151" s="157"/>
      <c r="E151" s="158" t="s">
        <v>1564</v>
      </c>
      <c r="F151" s="159"/>
      <c r="G151" s="159">
        <v>1607720</v>
      </c>
      <c r="H151" s="159">
        <v>2401509</v>
      </c>
    </row>
    <row r="152" spans="1:8">
      <c r="A152" s="141"/>
      <c r="B152" s="157"/>
      <c r="C152" s="157"/>
      <c r="D152" s="157"/>
      <c r="E152" s="158" t="s">
        <v>1566</v>
      </c>
      <c r="F152" s="159"/>
      <c r="G152" s="159">
        <v>0</v>
      </c>
      <c r="H152" s="159">
        <v>5001</v>
      </c>
    </row>
    <row r="153" spans="1:8">
      <c r="A153" s="141"/>
      <c r="B153" s="157">
        <v>5</v>
      </c>
      <c r="C153" s="157"/>
      <c r="D153" s="157"/>
      <c r="E153" s="166" t="s">
        <v>1450</v>
      </c>
      <c r="F153" s="159"/>
      <c r="G153" s="159">
        <v>0</v>
      </c>
      <c r="H153" s="159">
        <v>0</v>
      </c>
    </row>
    <row r="154" spans="1:8">
      <c r="A154" s="141"/>
      <c r="B154" s="157"/>
      <c r="C154" s="157"/>
      <c r="D154" s="157"/>
      <c r="E154" s="158" t="s">
        <v>400</v>
      </c>
      <c r="F154" s="159">
        <v>2000000</v>
      </c>
      <c r="G154" s="159">
        <v>2000000</v>
      </c>
      <c r="H154" s="159">
        <v>1530000</v>
      </c>
    </row>
    <row r="155" spans="1:8">
      <c r="A155" s="131"/>
      <c r="B155" s="498">
        <v>6</v>
      </c>
      <c r="C155" s="498"/>
      <c r="D155" s="499"/>
      <c r="E155" s="500" t="s">
        <v>1487</v>
      </c>
      <c r="F155" s="501"/>
      <c r="G155" s="501">
        <v>0</v>
      </c>
      <c r="H155" s="501">
        <v>0</v>
      </c>
    </row>
    <row r="156" spans="1:8">
      <c r="A156" s="131"/>
      <c r="B156" s="498"/>
      <c r="C156" s="498">
        <v>1</v>
      </c>
      <c r="D156" s="499"/>
      <c r="E156" s="502" t="s">
        <v>1480</v>
      </c>
      <c r="F156" s="503">
        <v>2500000</v>
      </c>
      <c r="G156" s="503">
        <v>1482000</v>
      </c>
      <c r="H156" s="503">
        <v>981075</v>
      </c>
    </row>
    <row r="157" spans="1:8">
      <c r="A157" s="131"/>
      <c r="B157" s="498">
        <v>7</v>
      </c>
      <c r="C157" s="498"/>
      <c r="D157" s="498"/>
      <c r="E157" s="504" t="s">
        <v>1488</v>
      </c>
      <c r="F157" s="503"/>
      <c r="G157" s="503">
        <v>0</v>
      </c>
      <c r="H157" s="503">
        <v>0</v>
      </c>
    </row>
    <row r="158" spans="1:8">
      <c r="A158" s="131"/>
      <c r="B158" s="498"/>
      <c r="C158" s="498">
        <v>1</v>
      </c>
      <c r="D158" s="498"/>
      <c r="E158" s="505" t="s">
        <v>1489</v>
      </c>
      <c r="F158" s="503">
        <v>1000000</v>
      </c>
      <c r="G158" s="503">
        <v>1000000</v>
      </c>
      <c r="H158" s="503">
        <v>0</v>
      </c>
    </row>
    <row r="159" spans="1:8">
      <c r="A159" s="240"/>
      <c r="B159" s="620">
        <v>8</v>
      </c>
      <c r="C159" s="498"/>
      <c r="D159" s="498"/>
      <c r="E159" s="504" t="s">
        <v>1658</v>
      </c>
      <c r="F159" s="503"/>
      <c r="G159" s="503">
        <v>0</v>
      </c>
      <c r="H159" s="503">
        <v>0</v>
      </c>
    </row>
    <row r="160" spans="1:8">
      <c r="A160" s="240"/>
      <c r="B160" s="498"/>
      <c r="C160" s="498"/>
      <c r="D160" s="498"/>
      <c r="E160" s="505" t="s">
        <v>1551</v>
      </c>
      <c r="F160" s="503"/>
      <c r="G160" s="503">
        <v>4556000</v>
      </c>
      <c r="H160" s="503">
        <v>4555197</v>
      </c>
    </row>
    <row r="161" spans="1:8">
      <c r="A161" s="141"/>
      <c r="B161" s="157">
        <v>8</v>
      </c>
      <c r="C161" s="157"/>
      <c r="D161" s="157"/>
      <c r="E161" s="167" t="s">
        <v>387</v>
      </c>
      <c r="F161" s="159"/>
      <c r="G161" s="159">
        <v>0</v>
      </c>
      <c r="H161" s="159">
        <v>0</v>
      </c>
    </row>
    <row r="162" spans="1:8">
      <c r="A162" s="141"/>
      <c r="B162" s="157"/>
      <c r="C162" s="157">
        <v>1</v>
      </c>
      <c r="D162" s="157"/>
      <c r="E162" s="495" t="s">
        <v>388</v>
      </c>
      <c r="F162" s="159">
        <v>1294000</v>
      </c>
      <c r="G162" s="159">
        <v>1294000</v>
      </c>
      <c r="H162" s="159">
        <v>1294000</v>
      </c>
    </row>
    <row r="163" spans="1:8" ht="16" thickBot="1">
      <c r="A163" s="141"/>
      <c r="B163" s="168"/>
      <c r="C163" s="168">
        <v>2</v>
      </c>
      <c r="D163" s="168"/>
      <c r="E163" s="618" t="s">
        <v>389</v>
      </c>
      <c r="F163" s="169">
        <v>1294000</v>
      </c>
      <c r="G163" s="169">
        <v>1294000</v>
      </c>
      <c r="H163" s="169">
        <v>1294000</v>
      </c>
    </row>
    <row r="164" spans="1:8" ht="16" thickBot="1">
      <c r="A164" s="147"/>
      <c r="B164" s="148"/>
      <c r="C164" s="148"/>
      <c r="D164" s="148"/>
      <c r="E164" s="149" t="s">
        <v>390</v>
      </c>
      <c r="F164" s="150">
        <f t="shared" ref="F164:G164" si="15">SUM(F140:F163)</f>
        <v>161719000</v>
      </c>
      <c r="G164" s="150">
        <f t="shared" si="15"/>
        <v>198254279</v>
      </c>
      <c r="H164" s="150">
        <f t="shared" ref="H164" si="16">SUM(H140:H163)</f>
        <v>187491574</v>
      </c>
    </row>
    <row r="165" spans="1:8" ht="30.5" hidden="1" thickBot="1">
      <c r="A165" s="131">
        <v>376</v>
      </c>
      <c r="B165" s="492"/>
      <c r="C165" s="132"/>
      <c r="D165" s="132"/>
      <c r="E165" s="506" t="s">
        <v>428</v>
      </c>
      <c r="F165" s="133"/>
      <c r="G165" s="133"/>
      <c r="H165" s="133"/>
    </row>
    <row r="166" spans="1:8" ht="16" hidden="1" thickBot="1">
      <c r="A166" s="131"/>
      <c r="B166" s="492">
        <v>1</v>
      </c>
      <c r="C166" s="132"/>
      <c r="D166" s="132"/>
      <c r="E166" s="506" t="s">
        <v>429</v>
      </c>
      <c r="F166" s="133"/>
      <c r="G166" s="133"/>
      <c r="H166" s="133"/>
    </row>
    <row r="167" spans="1:8" ht="16" hidden="1" thickBot="1">
      <c r="A167" s="131"/>
      <c r="B167" s="492"/>
      <c r="C167" s="132">
        <v>1</v>
      </c>
      <c r="D167" s="132"/>
      <c r="E167" s="507" t="s">
        <v>430</v>
      </c>
      <c r="F167" s="133"/>
      <c r="G167" s="133"/>
      <c r="H167" s="133"/>
    </row>
    <row r="168" spans="1:8" ht="16" hidden="1" thickBot="1">
      <c r="A168" s="131"/>
      <c r="B168" s="492">
        <v>2</v>
      </c>
      <c r="C168" s="132"/>
      <c r="D168" s="132"/>
      <c r="E168" s="506" t="s">
        <v>633</v>
      </c>
      <c r="F168" s="133"/>
      <c r="G168" s="133"/>
      <c r="H168" s="133"/>
    </row>
    <row r="169" spans="1:8" ht="16" hidden="1" thickBot="1">
      <c r="A169" s="131"/>
      <c r="B169" s="492"/>
      <c r="C169" s="132">
        <v>1</v>
      </c>
      <c r="D169" s="132"/>
      <c r="E169" s="507" t="s">
        <v>634</v>
      </c>
      <c r="F169" s="133"/>
      <c r="G169" s="133"/>
      <c r="H169" s="133"/>
    </row>
    <row r="170" spans="1:8" ht="16" hidden="1" thickBot="1">
      <c r="A170" s="147"/>
      <c r="B170" s="148"/>
      <c r="C170" s="148"/>
      <c r="D170" s="148"/>
      <c r="E170" s="149" t="s">
        <v>443</v>
      </c>
      <c r="F170" s="150">
        <f>SUM(F167:F169)</f>
        <v>0</v>
      </c>
      <c r="G170" s="150">
        <v>0</v>
      </c>
      <c r="H170" s="150">
        <v>0</v>
      </c>
    </row>
    <row r="171" spans="1:8" ht="30">
      <c r="A171" s="131">
        <v>377</v>
      </c>
      <c r="B171" s="153"/>
      <c r="C171" s="153"/>
      <c r="D171" s="153"/>
      <c r="E171" s="508" t="s">
        <v>423</v>
      </c>
      <c r="F171" s="170"/>
      <c r="G171" s="170">
        <v>0</v>
      </c>
      <c r="H171" s="170">
        <v>0</v>
      </c>
    </row>
    <row r="172" spans="1:8">
      <c r="A172" s="141"/>
      <c r="B172" s="142"/>
      <c r="C172" s="142">
        <v>1</v>
      </c>
      <c r="D172" s="142"/>
      <c r="E172" s="171" t="s">
        <v>392</v>
      </c>
      <c r="F172" s="172">
        <v>30000000</v>
      </c>
      <c r="G172" s="172">
        <v>36000000</v>
      </c>
      <c r="H172" s="172">
        <v>36121471</v>
      </c>
    </row>
    <row r="173" spans="1:8">
      <c r="A173" s="141"/>
      <c r="B173" s="142"/>
      <c r="C173" s="142">
        <v>2</v>
      </c>
      <c r="D173" s="142"/>
      <c r="E173" s="171" t="s">
        <v>393</v>
      </c>
      <c r="F173" s="172">
        <v>2100000</v>
      </c>
      <c r="G173" s="172">
        <v>2100000</v>
      </c>
      <c r="H173" s="172">
        <v>1194522</v>
      </c>
    </row>
    <row r="174" spans="1:8">
      <c r="A174" s="141"/>
      <c r="B174" s="142"/>
      <c r="C174" s="142">
        <v>3</v>
      </c>
      <c r="D174" s="142"/>
      <c r="E174" s="171" t="s">
        <v>394</v>
      </c>
      <c r="F174" s="172">
        <v>6000000</v>
      </c>
      <c r="G174" s="172">
        <v>6000000</v>
      </c>
      <c r="H174" s="172">
        <v>6000000</v>
      </c>
    </row>
    <row r="175" spans="1:8">
      <c r="A175" s="141"/>
      <c r="B175" s="142"/>
      <c r="C175" s="142">
        <v>4</v>
      </c>
      <c r="D175" s="142"/>
      <c r="E175" s="173" t="s">
        <v>395</v>
      </c>
      <c r="F175" s="172">
        <v>2666000</v>
      </c>
      <c r="G175" s="172">
        <v>2666000</v>
      </c>
      <c r="H175" s="172">
        <v>2666000</v>
      </c>
    </row>
    <row r="176" spans="1:8">
      <c r="A176" s="141"/>
      <c r="B176" s="142"/>
      <c r="C176" s="142">
        <v>5</v>
      </c>
      <c r="D176" s="142"/>
      <c r="E176" s="173" t="s">
        <v>396</v>
      </c>
      <c r="F176" s="172">
        <v>1800000</v>
      </c>
      <c r="G176" s="172">
        <v>1800000</v>
      </c>
      <c r="H176" s="172">
        <v>1800000</v>
      </c>
    </row>
    <row r="177" spans="1:10">
      <c r="A177" s="141"/>
      <c r="B177" s="142"/>
      <c r="C177" s="142">
        <v>6</v>
      </c>
      <c r="D177" s="142"/>
      <c r="E177" s="173" t="s">
        <v>681</v>
      </c>
      <c r="F177" s="172">
        <v>2500000</v>
      </c>
      <c r="G177" s="172">
        <v>2500000</v>
      </c>
      <c r="H177" s="172">
        <v>3500000</v>
      </c>
    </row>
    <row r="178" spans="1:10">
      <c r="A178" s="141"/>
      <c r="B178" s="142"/>
      <c r="C178" s="142">
        <v>7</v>
      </c>
      <c r="D178" s="142"/>
      <c r="E178" s="618" t="s">
        <v>391</v>
      </c>
      <c r="F178" s="172">
        <v>9500000</v>
      </c>
      <c r="G178" s="172">
        <v>9500000</v>
      </c>
      <c r="H178" s="172">
        <v>7033463</v>
      </c>
    </row>
    <row r="179" spans="1:10">
      <c r="A179" s="141"/>
      <c r="B179" s="142"/>
      <c r="C179" s="142">
        <v>8</v>
      </c>
      <c r="D179" s="142"/>
      <c r="E179" s="143" t="s">
        <v>426</v>
      </c>
      <c r="F179" s="172">
        <v>120000000</v>
      </c>
      <c r="G179" s="172">
        <v>120000000</v>
      </c>
      <c r="H179" s="172">
        <v>120000000</v>
      </c>
    </row>
    <row r="180" spans="1:10">
      <c r="A180" s="141"/>
      <c r="B180" s="142"/>
      <c r="C180" s="142">
        <v>9</v>
      </c>
      <c r="D180" s="142"/>
      <c r="E180" s="618" t="s">
        <v>635</v>
      </c>
      <c r="F180" s="172">
        <v>6500000</v>
      </c>
      <c r="G180" s="172">
        <v>6500000</v>
      </c>
      <c r="H180" s="172">
        <v>6344160</v>
      </c>
    </row>
    <row r="181" spans="1:10">
      <c r="A181" s="141"/>
      <c r="B181" s="142"/>
      <c r="C181" s="142">
        <v>10</v>
      </c>
      <c r="D181" s="142"/>
      <c r="E181" s="143" t="s">
        <v>1490</v>
      </c>
      <c r="F181" s="172">
        <v>3500000</v>
      </c>
      <c r="G181" s="172">
        <v>3500000</v>
      </c>
      <c r="H181" s="172">
        <v>3500000</v>
      </c>
    </row>
    <row r="182" spans="1:10">
      <c r="A182" s="141"/>
      <c r="B182" s="142"/>
      <c r="C182" s="142">
        <v>11</v>
      </c>
      <c r="D182" s="142"/>
      <c r="E182" s="143" t="s">
        <v>1491</v>
      </c>
      <c r="F182" s="172">
        <v>2000000</v>
      </c>
      <c r="G182" s="172">
        <v>0</v>
      </c>
      <c r="H182" s="172">
        <v>0</v>
      </c>
    </row>
    <row r="183" spans="1:10">
      <c r="A183" s="141"/>
      <c r="B183" s="142"/>
      <c r="C183" s="142">
        <v>12</v>
      </c>
      <c r="D183" s="142"/>
      <c r="E183" s="143" t="s">
        <v>1558</v>
      </c>
      <c r="F183" s="172">
        <v>0</v>
      </c>
      <c r="G183" s="172">
        <v>2000000</v>
      </c>
      <c r="H183" s="172">
        <v>2000000</v>
      </c>
    </row>
    <row r="184" spans="1:10">
      <c r="A184" s="131"/>
      <c r="B184" s="142"/>
      <c r="C184" s="142">
        <v>13</v>
      </c>
      <c r="D184" s="142"/>
      <c r="E184" s="158" t="s">
        <v>1492</v>
      </c>
      <c r="F184" s="159">
        <v>3715000</v>
      </c>
      <c r="G184" s="159">
        <v>3715000</v>
      </c>
      <c r="H184" s="159">
        <v>0</v>
      </c>
    </row>
    <row r="185" spans="1:10">
      <c r="A185" s="186"/>
      <c r="B185" s="187"/>
      <c r="C185" s="142">
        <v>14</v>
      </c>
      <c r="D185" s="187"/>
      <c r="E185" s="158" t="s">
        <v>402</v>
      </c>
      <c r="F185" s="159">
        <v>3000000</v>
      </c>
      <c r="G185" s="159">
        <v>0</v>
      </c>
      <c r="H185" s="159">
        <v>0</v>
      </c>
    </row>
    <row r="186" spans="1:10">
      <c r="A186" s="236"/>
      <c r="B186" s="187"/>
      <c r="C186" s="142">
        <v>15</v>
      </c>
      <c r="D186" s="187"/>
      <c r="E186" s="158" t="s">
        <v>1663</v>
      </c>
      <c r="F186" s="159">
        <v>0</v>
      </c>
      <c r="G186" s="159">
        <v>5391000</v>
      </c>
      <c r="H186" s="159">
        <v>5390065</v>
      </c>
    </row>
    <row r="187" spans="1:10">
      <c r="A187" s="236"/>
      <c r="B187" s="187"/>
      <c r="C187" s="142">
        <v>16</v>
      </c>
      <c r="D187" s="187"/>
      <c r="E187" s="158" t="s">
        <v>1664</v>
      </c>
      <c r="F187" s="159">
        <v>0</v>
      </c>
      <c r="G187" s="159">
        <v>592000</v>
      </c>
      <c r="H187" s="159">
        <v>592000</v>
      </c>
    </row>
    <row r="188" spans="1:10" ht="16" thickBot="1">
      <c r="A188" s="141"/>
      <c r="B188" s="142"/>
      <c r="C188" s="142">
        <v>17</v>
      </c>
      <c r="D188" s="142"/>
      <c r="E188" s="143" t="s">
        <v>636</v>
      </c>
      <c r="F188" s="172">
        <v>4000000</v>
      </c>
      <c r="G188" s="172">
        <v>4000000</v>
      </c>
      <c r="H188" s="172">
        <v>4000000</v>
      </c>
    </row>
    <row r="189" spans="1:10" ht="16" thickBot="1">
      <c r="A189" s="147"/>
      <c r="B189" s="148"/>
      <c r="C189" s="148"/>
      <c r="D189" s="148"/>
      <c r="E189" s="149" t="s">
        <v>397</v>
      </c>
      <c r="F189" s="150">
        <f>SUM(F172:F188)</f>
        <v>197281000</v>
      </c>
      <c r="G189" s="150">
        <f t="shared" ref="G189:H189" si="17">SUM(G172:G188)</f>
        <v>206264000</v>
      </c>
      <c r="H189" s="150">
        <f t="shared" si="17"/>
        <v>200141681</v>
      </c>
    </row>
    <row r="190" spans="1:10">
      <c r="A190" s="160">
        <v>380</v>
      </c>
      <c r="B190" s="161"/>
      <c r="C190" s="153"/>
      <c r="D190" s="153"/>
      <c r="E190" s="162" t="s">
        <v>129</v>
      </c>
      <c r="F190" s="188"/>
      <c r="G190" s="188">
        <v>0</v>
      </c>
      <c r="H190" s="188">
        <v>0</v>
      </c>
    </row>
    <row r="191" spans="1:10">
      <c r="A191" s="615"/>
      <c r="B191" s="132">
        <v>1</v>
      </c>
      <c r="C191" s="132"/>
      <c r="D191" s="142"/>
      <c r="E191" s="286" t="s">
        <v>1447</v>
      </c>
      <c r="F191" s="509">
        <v>1492934088</v>
      </c>
      <c r="G191" s="509">
        <v>1492934088</v>
      </c>
      <c r="H191" s="509">
        <v>755404258</v>
      </c>
      <c r="J191" s="521">
        <f>SUM(H191,H193,H195,H197,H199,H201,H203,H205,H207,H209,H211,H213,H215,H217,H219,H223)</f>
        <v>1165508583</v>
      </c>
    </row>
    <row r="192" spans="1:10">
      <c r="A192" s="615"/>
      <c r="B192" s="132"/>
      <c r="C192" s="132"/>
      <c r="D192" s="142"/>
      <c r="E192" s="618" t="s">
        <v>244</v>
      </c>
      <c r="F192" s="509">
        <v>0</v>
      </c>
      <c r="G192" s="509">
        <v>0</v>
      </c>
      <c r="H192" s="509">
        <v>0</v>
      </c>
      <c r="J192" s="521">
        <f>SUM(H192,H194,H196,H198,H200,H202,H204,H206,H208,H210,H212,H214,H216,H218,H220,H224)</f>
        <v>13778253</v>
      </c>
    </row>
    <row r="193" spans="1:10">
      <c r="A193" s="615"/>
      <c r="B193" s="132">
        <v>2</v>
      </c>
      <c r="C193" s="132"/>
      <c r="D193" s="142"/>
      <c r="E193" s="618" t="s">
        <v>447</v>
      </c>
      <c r="F193" s="509">
        <v>7874000</v>
      </c>
      <c r="G193" s="509">
        <v>7874000</v>
      </c>
      <c r="H193" s="509">
        <v>431063</v>
      </c>
      <c r="J193" s="521">
        <f>SUM(H191,H197,H201,H205,H213,H223)</f>
        <v>1151344351</v>
      </c>
    </row>
    <row r="194" spans="1:10">
      <c r="A194" s="615"/>
      <c r="B194" s="132"/>
      <c r="C194" s="132"/>
      <c r="D194" s="142"/>
      <c r="E194" s="618" t="s">
        <v>244</v>
      </c>
      <c r="F194" s="509">
        <v>2126000</v>
      </c>
      <c r="G194" s="509">
        <v>2126000</v>
      </c>
      <c r="H194" s="509">
        <v>23236</v>
      </c>
    </row>
    <row r="195" spans="1:10">
      <c r="A195" s="615"/>
      <c r="B195" s="132">
        <v>3</v>
      </c>
      <c r="C195" s="132"/>
      <c r="D195" s="142"/>
      <c r="E195" s="286" t="s">
        <v>1493</v>
      </c>
      <c r="F195" s="509">
        <v>1181000</v>
      </c>
      <c r="G195" s="509">
        <v>1181000</v>
      </c>
      <c r="H195" s="509">
        <v>790000</v>
      </c>
    </row>
    <row r="196" spans="1:10">
      <c r="A196" s="615"/>
      <c r="B196" s="132"/>
      <c r="C196" s="132"/>
      <c r="D196" s="142"/>
      <c r="E196" s="618" t="s">
        <v>244</v>
      </c>
      <c r="F196" s="509">
        <v>319000</v>
      </c>
      <c r="G196" s="509">
        <v>319000</v>
      </c>
      <c r="H196" s="509">
        <v>213300</v>
      </c>
      <c r="J196" s="521">
        <f>SUM(H193,H195,H203,H207,H217,H219,H199,H221)</f>
        <v>12859232</v>
      </c>
    </row>
    <row r="197" spans="1:10">
      <c r="A197" s="615"/>
      <c r="B197" s="132">
        <v>4</v>
      </c>
      <c r="C197" s="132"/>
      <c r="D197" s="142"/>
      <c r="E197" s="286" t="s">
        <v>1494</v>
      </c>
      <c r="F197" s="509">
        <v>3741000</v>
      </c>
      <c r="G197" s="509">
        <v>3741000</v>
      </c>
      <c r="H197" s="509">
        <v>3740536</v>
      </c>
    </row>
    <row r="198" spans="1:10">
      <c r="A198" s="615"/>
      <c r="B198" s="132"/>
      <c r="C198" s="132"/>
      <c r="D198" s="142"/>
      <c r="E198" s="618" t="s">
        <v>244</v>
      </c>
      <c r="F198" s="509">
        <v>1010000</v>
      </c>
      <c r="G198" s="509">
        <v>1010000</v>
      </c>
      <c r="H198" s="509">
        <v>1009945</v>
      </c>
      <c r="J198" s="521">
        <f>SUM(H192,H194,H196,H198,H200,H202,H204,H206,H208,H210,H212,H214,H216,H218,H220,H222,H224)</f>
        <v>13812003</v>
      </c>
    </row>
    <row r="199" spans="1:10">
      <c r="A199" s="615"/>
      <c r="B199" s="132">
        <v>5</v>
      </c>
      <c r="C199" s="132"/>
      <c r="D199" s="142"/>
      <c r="E199" s="286" t="s">
        <v>1495</v>
      </c>
      <c r="F199" s="509">
        <v>7874000</v>
      </c>
      <c r="G199" s="509">
        <v>8076000</v>
      </c>
      <c r="H199" s="509">
        <v>8043465</v>
      </c>
    </row>
    <row r="200" spans="1:10">
      <c r="A200" s="615"/>
      <c r="B200" s="132"/>
      <c r="C200" s="132"/>
      <c r="D200" s="132"/>
      <c r="E200" s="495" t="s">
        <v>244</v>
      </c>
      <c r="F200" s="133">
        <v>2126000</v>
      </c>
      <c r="G200" s="133">
        <v>2181000</v>
      </c>
      <c r="H200" s="133">
        <v>2121785</v>
      </c>
    </row>
    <row r="201" spans="1:10">
      <c r="A201" s="615"/>
      <c r="B201" s="132">
        <v>6</v>
      </c>
      <c r="C201" s="132"/>
      <c r="D201" s="132"/>
      <c r="E201" s="495" t="s">
        <v>1451</v>
      </c>
      <c r="F201" s="133">
        <v>161590000</v>
      </c>
      <c r="G201" s="133">
        <v>160791924</v>
      </c>
      <c r="H201" s="133">
        <v>158795850</v>
      </c>
    </row>
    <row r="202" spans="1:10">
      <c r="A202" s="615"/>
      <c r="B202" s="132"/>
      <c r="C202" s="132"/>
      <c r="D202" s="132"/>
      <c r="E202" s="495" t="s">
        <v>244</v>
      </c>
      <c r="F202" s="133">
        <v>0</v>
      </c>
      <c r="G202" s="133">
        <v>798076</v>
      </c>
      <c r="H202" s="133">
        <v>484920</v>
      </c>
    </row>
    <row r="203" spans="1:10">
      <c r="A203" s="615"/>
      <c r="B203" s="132">
        <v>7</v>
      </c>
      <c r="C203" s="132"/>
      <c r="D203" s="132"/>
      <c r="E203" s="495" t="s">
        <v>1653</v>
      </c>
      <c r="F203" s="133">
        <v>0</v>
      </c>
      <c r="G203" s="133">
        <v>2639000</v>
      </c>
      <c r="H203" s="133">
        <v>2639000</v>
      </c>
    </row>
    <row r="204" spans="1:10">
      <c r="A204" s="615"/>
      <c r="B204" s="132"/>
      <c r="C204" s="132"/>
      <c r="D204" s="132"/>
      <c r="E204" s="495" t="s">
        <v>244</v>
      </c>
      <c r="F204" s="133">
        <v>0</v>
      </c>
      <c r="G204" s="133">
        <v>833760</v>
      </c>
      <c r="H204" s="133">
        <v>712530</v>
      </c>
    </row>
    <row r="205" spans="1:10">
      <c r="A205" s="615"/>
      <c r="B205" s="132">
        <v>8</v>
      </c>
      <c r="C205" s="132"/>
      <c r="D205" s="132"/>
      <c r="E205" s="495" t="s">
        <v>1448</v>
      </c>
      <c r="F205" s="133">
        <v>322049000</v>
      </c>
      <c r="G205" s="133">
        <v>322049000</v>
      </c>
      <c r="H205" s="133">
        <v>5230800</v>
      </c>
    </row>
    <row r="206" spans="1:10">
      <c r="A206" s="615"/>
      <c r="B206" s="132"/>
      <c r="C206" s="132"/>
      <c r="D206" s="132"/>
      <c r="E206" s="495" t="s">
        <v>244</v>
      </c>
      <c r="F206" s="133">
        <v>86953000</v>
      </c>
      <c r="G206" s="133">
        <v>86953000</v>
      </c>
      <c r="H206" s="133">
        <v>1412316</v>
      </c>
    </row>
    <row r="207" spans="1:10">
      <c r="A207" s="615"/>
      <c r="B207" s="132">
        <v>9</v>
      </c>
      <c r="C207" s="132"/>
      <c r="D207" s="132"/>
      <c r="E207" s="495" t="s">
        <v>1559</v>
      </c>
      <c r="F207" s="133">
        <v>0</v>
      </c>
      <c r="G207" s="133">
        <v>0</v>
      </c>
      <c r="H207" s="133">
        <v>277800</v>
      </c>
    </row>
    <row r="208" spans="1:10">
      <c r="A208" s="615"/>
      <c r="B208" s="132"/>
      <c r="C208" s="132"/>
      <c r="D208" s="132"/>
      <c r="E208" s="495" t="s">
        <v>244</v>
      </c>
      <c r="F208" s="133">
        <v>0</v>
      </c>
      <c r="G208" s="133">
        <v>0</v>
      </c>
      <c r="H208" s="133">
        <v>41526</v>
      </c>
    </row>
    <row r="209" spans="1:8">
      <c r="A209" s="615"/>
      <c r="B209" s="132">
        <v>10</v>
      </c>
      <c r="C209" s="132"/>
      <c r="D209" s="132"/>
      <c r="E209" s="495" t="s">
        <v>1560</v>
      </c>
      <c r="F209" s="133">
        <v>0</v>
      </c>
      <c r="G209" s="133">
        <v>370000</v>
      </c>
      <c r="H209" s="133">
        <v>370000</v>
      </c>
    </row>
    <row r="210" spans="1:8">
      <c r="A210" s="615"/>
      <c r="B210" s="132"/>
      <c r="C210" s="132"/>
      <c r="D210" s="132"/>
      <c r="E210" s="495" t="s">
        <v>244</v>
      </c>
      <c r="F210" s="133">
        <v>0</v>
      </c>
      <c r="G210" s="133">
        <v>0</v>
      </c>
      <c r="H210" s="133">
        <v>0</v>
      </c>
    </row>
    <row r="211" spans="1:8">
      <c r="A211" s="615"/>
      <c r="B211" s="132">
        <v>11</v>
      </c>
      <c r="C211" s="132"/>
      <c r="D211" s="132"/>
      <c r="E211" s="495" t="s">
        <v>1650</v>
      </c>
      <c r="F211" s="133">
        <v>0</v>
      </c>
      <c r="G211" s="133">
        <v>1760000</v>
      </c>
      <c r="H211" s="133">
        <v>1060000</v>
      </c>
    </row>
    <row r="212" spans="1:8">
      <c r="A212" s="615"/>
      <c r="B212" s="132"/>
      <c r="C212" s="132"/>
      <c r="D212" s="132"/>
      <c r="E212" s="495" t="s">
        <v>244</v>
      </c>
      <c r="F212" s="133">
        <v>0</v>
      </c>
      <c r="G212" s="133">
        <v>0</v>
      </c>
      <c r="H212" s="133">
        <v>0</v>
      </c>
    </row>
    <row r="213" spans="1:8">
      <c r="A213" s="615"/>
      <c r="B213" s="132">
        <v>12</v>
      </c>
      <c r="C213" s="132"/>
      <c r="D213" s="132"/>
      <c r="E213" s="495" t="s">
        <v>1652</v>
      </c>
      <c r="F213" s="133">
        <v>0</v>
      </c>
      <c r="G213" s="133">
        <v>28000000</v>
      </c>
      <c r="H213" s="133">
        <v>28000000</v>
      </c>
    </row>
    <row r="214" spans="1:8">
      <c r="A214" s="615"/>
      <c r="B214" s="132"/>
      <c r="C214" s="132"/>
      <c r="D214" s="132"/>
      <c r="E214" s="495" t="s">
        <v>244</v>
      </c>
      <c r="F214" s="133">
        <v>0</v>
      </c>
      <c r="G214" s="133">
        <v>7560000</v>
      </c>
      <c r="H214" s="133">
        <v>7560000</v>
      </c>
    </row>
    <row r="215" spans="1:8">
      <c r="A215" s="615"/>
      <c r="B215" s="132">
        <v>13</v>
      </c>
      <c r="C215" s="132"/>
      <c r="D215" s="132"/>
      <c r="E215" s="495" t="s">
        <v>1659</v>
      </c>
      <c r="F215" s="133">
        <v>0</v>
      </c>
      <c r="G215" s="133">
        <v>51969000</v>
      </c>
      <c r="H215" s="133">
        <v>0</v>
      </c>
    </row>
    <row r="216" spans="1:8">
      <c r="A216" s="615"/>
      <c r="B216" s="132"/>
      <c r="C216" s="132"/>
      <c r="D216" s="132"/>
      <c r="E216" s="495" t="s">
        <v>244</v>
      </c>
      <c r="F216" s="133">
        <v>0</v>
      </c>
      <c r="G216" s="133">
        <v>14031000</v>
      </c>
      <c r="H216" s="133">
        <v>0</v>
      </c>
    </row>
    <row r="217" spans="1:8">
      <c r="A217" s="625"/>
      <c r="B217" s="132">
        <v>14</v>
      </c>
      <c r="C217" s="132"/>
      <c r="D217" s="132"/>
      <c r="E217" s="495" t="s">
        <v>2007</v>
      </c>
      <c r="F217" s="133">
        <v>0</v>
      </c>
      <c r="G217" s="133">
        <v>0</v>
      </c>
      <c r="H217" s="133">
        <v>405200</v>
      </c>
    </row>
    <row r="218" spans="1:8">
      <c r="A218" s="625"/>
      <c r="B218" s="132"/>
      <c r="C218" s="132"/>
      <c r="D218" s="132"/>
      <c r="E218" s="495" t="s">
        <v>244</v>
      </c>
      <c r="F218" s="133">
        <v>0</v>
      </c>
      <c r="G218" s="133">
        <v>0</v>
      </c>
      <c r="H218" s="133">
        <v>109404</v>
      </c>
    </row>
    <row r="219" spans="1:8">
      <c r="A219" s="625"/>
      <c r="B219" s="132">
        <v>15</v>
      </c>
      <c r="C219" s="132"/>
      <c r="D219" s="132"/>
      <c r="E219" s="495" t="s">
        <v>2008</v>
      </c>
      <c r="F219" s="133">
        <v>0</v>
      </c>
      <c r="G219" s="133">
        <v>0</v>
      </c>
      <c r="H219" s="133">
        <v>147704</v>
      </c>
    </row>
    <row r="220" spans="1:8">
      <c r="A220" s="625"/>
      <c r="B220" s="132"/>
      <c r="C220" s="132"/>
      <c r="D220" s="132"/>
      <c r="E220" s="495" t="s">
        <v>244</v>
      </c>
      <c r="F220" s="133">
        <v>0</v>
      </c>
      <c r="G220" s="133">
        <v>0</v>
      </c>
      <c r="H220" s="133">
        <v>35291</v>
      </c>
    </row>
    <row r="221" spans="1:8">
      <c r="A221" s="943"/>
      <c r="B221" s="132">
        <v>16</v>
      </c>
      <c r="C221" s="132"/>
      <c r="D221" s="132"/>
      <c r="E221" s="495" t="s">
        <v>2009</v>
      </c>
      <c r="F221" s="133">
        <v>0</v>
      </c>
      <c r="G221" s="133">
        <v>0</v>
      </c>
      <c r="H221" s="133">
        <v>125000</v>
      </c>
    </row>
    <row r="222" spans="1:8">
      <c r="A222" s="943"/>
      <c r="B222" s="132"/>
      <c r="C222" s="132"/>
      <c r="D222" s="132"/>
      <c r="E222" s="495" t="s">
        <v>244</v>
      </c>
      <c r="F222" s="133">
        <v>0</v>
      </c>
      <c r="G222" s="133">
        <v>0</v>
      </c>
      <c r="H222" s="133">
        <v>33750</v>
      </c>
    </row>
    <row r="223" spans="1:8" ht="31">
      <c r="A223" s="615"/>
      <c r="B223" s="132">
        <v>17</v>
      </c>
      <c r="C223" s="132"/>
      <c r="D223" s="132"/>
      <c r="E223" s="286" t="s">
        <v>1452</v>
      </c>
      <c r="F223" s="133">
        <v>203333000</v>
      </c>
      <c r="G223" s="133">
        <v>203333000</v>
      </c>
      <c r="H223" s="133">
        <v>200172907</v>
      </c>
    </row>
    <row r="224" spans="1:8" ht="16" thickBot="1">
      <c r="A224" s="615"/>
      <c r="B224" s="132"/>
      <c r="C224" s="132"/>
      <c r="D224" s="132"/>
      <c r="E224" s="495" t="s">
        <v>244</v>
      </c>
      <c r="F224" s="133">
        <v>0</v>
      </c>
      <c r="G224" s="133">
        <v>0</v>
      </c>
      <c r="H224" s="133">
        <v>54000</v>
      </c>
    </row>
    <row r="225" spans="1:10" ht="16" thickBot="1">
      <c r="A225" s="147"/>
      <c r="B225" s="148"/>
      <c r="C225" s="148"/>
      <c r="D225" s="148"/>
      <c r="E225" s="149" t="s">
        <v>441</v>
      </c>
      <c r="F225" s="150">
        <f>SUM(F191:F224)</f>
        <v>2293110088</v>
      </c>
      <c r="G225" s="150">
        <f t="shared" ref="G225" si="18">SUM(G191:G224)</f>
        <v>2400529848</v>
      </c>
      <c r="H225" s="150">
        <f>SUM(H191:H224)</f>
        <v>1179445586</v>
      </c>
    </row>
    <row r="226" spans="1:10">
      <c r="A226" s="160">
        <v>381</v>
      </c>
      <c r="B226" s="161"/>
      <c r="C226" s="153"/>
      <c r="D226" s="153"/>
      <c r="E226" s="189" t="s">
        <v>131</v>
      </c>
      <c r="F226" s="188"/>
      <c r="G226" s="188">
        <v>0</v>
      </c>
      <c r="H226" s="188">
        <v>0</v>
      </c>
    </row>
    <row r="227" spans="1:10">
      <c r="A227" s="615"/>
      <c r="B227" s="190">
        <v>1</v>
      </c>
      <c r="C227" s="190"/>
      <c r="D227" s="132"/>
      <c r="E227" s="510" t="s">
        <v>403</v>
      </c>
      <c r="F227" s="172">
        <v>23621000</v>
      </c>
      <c r="G227" s="172">
        <v>23621000</v>
      </c>
      <c r="H227" s="172">
        <v>24147268</v>
      </c>
      <c r="J227" s="521">
        <f>SUM(H227,H229,H231,H233,H235,H237,H239,H241,H243,H245,H247,H249,H251,H253)</f>
        <v>228435715</v>
      </c>
    </row>
    <row r="228" spans="1:10">
      <c r="A228" s="615"/>
      <c r="B228" s="132"/>
      <c r="C228" s="132"/>
      <c r="D228" s="132"/>
      <c r="E228" s="495" t="s">
        <v>244</v>
      </c>
      <c r="F228" s="133">
        <v>6379000</v>
      </c>
      <c r="G228" s="133">
        <v>6379000</v>
      </c>
      <c r="H228" s="133">
        <v>4073022</v>
      </c>
      <c r="J228" s="521">
        <f>SUM(H228,H230,H232,H234,H236,H238,H240,H242,H244,H246,H248,H250,H252,H254)</f>
        <v>57290631</v>
      </c>
    </row>
    <row r="229" spans="1:10">
      <c r="A229" s="615"/>
      <c r="B229" s="132">
        <v>2</v>
      </c>
      <c r="C229" s="132"/>
      <c r="D229" s="132"/>
      <c r="E229" s="495" t="s">
        <v>1496</v>
      </c>
      <c r="F229" s="133">
        <v>27559000</v>
      </c>
      <c r="G229" s="133">
        <v>27559000</v>
      </c>
      <c r="H229" s="133">
        <v>30775041</v>
      </c>
    </row>
    <row r="230" spans="1:10">
      <c r="A230" s="615"/>
      <c r="B230" s="132"/>
      <c r="C230" s="132"/>
      <c r="D230" s="132"/>
      <c r="E230" s="495" t="s">
        <v>244</v>
      </c>
      <c r="F230" s="133">
        <v>7441000</v>
      </c>
      <c r="G230" s="133">
        <v>7441000</v>
      </c>
      <c r="H230" s="133">
        <v>8194781</v>
      </c>
    </row>
    <row r="231" spans="1:10">
      <c r="A231" s="615"/>
      <c r="B231" s="132">
        <v>3</v>
      </c>
      <c r="C231" s="132"/>
      <c r="D231" s="132"/>
      <c r="E231" s="495" t="s">
        <v>1497</v>
      </c>
      <c r="F231" s="133">
        <v>24409000</v>
      </c>
      <c r="G231" s="133">
        <v>24409000</v>
      </c>
      <c r="H231" s="133">
        <v>24274935</v>
      </c>
    </row>
    <row r="232" spans="1:10">
      <c r="A232" s="615"/>
      <c r="B232" s="132"/>
      <c r="C232" s="132"/>
      <c r="D232" s="132"/>
      <c r="E232" s="495" t="s">
        <v>244</v>
      </c>
      <c r="F232" s="133">
        <v>6591000</v>
      </c>
      <c r="G232" s="133">
        <v>6591000</v>
      </c>
      <c r="H232" s="133">
        <v>6554232</v>
      </c>
    </row>
    <row r="233" spans="1:10">
      <c r="A233" s="615"/>
      <c r="B233" s="132">
        <v>4</v>
      </c>
      <c r="C233" s="132"/>
      <c r="D233" s="132"/>
      <c r="E233" s="495" t="s">
        <v>1498</v>
      </c>
      <c r="F233" s="133">
        <v>55118000</v>
      </c>
      <c r="G233" s="133">
        <v>78740000</v>
      </c>
      <c r="H233" s="133">
        <v>900000</v>
      </c>
    </row>
    <row r="234" spans="1:10">
      <c r="A234" s="615"/>
      <c r="B234" s="132"/>
      <c r="C234" s="132"/>
      <c r="D234" s="132"/>
      <c r="E234" s="495" t="s">
        <v>244</v>
      </c>
      <c r="F234" s="133">
        <v>14882000</v>
      </c>
      <c r="G234" s="133">
        <v>21260000</v>
      </c>
      <c r="H234" s="133">
        <v>243000</v>
      </c>
      <c r="J234" s="521">
        <f>SUM(G233:G234)</f>
        <v>100000000</v>
      </c>
    </row>
    <row r="235" spans="1:10" ht="31">
      <c r="A235" s="615"/>
      <c r="B235" s="132">
        <v>5</v>
      </c>
      <c r="C235" s="132"/>
      <c r="D235" s="132"/>
      <c r="E235" s="495" t="s">
        <v>1453</v>
      </c>
      <c r="F235" s="133">
        <v>17520000</v>
      </c>
      <c r="G235" s="133">
        <v>24195305</v>
      </c>
      <c r="H235" s="133">
        <v>26811773</v>
      </c>
      <c r="J235" s="521" t="e">
        <f>SUM(G233,#REF!)</f>
        <v>#REF!</v>
      </c>
    </row>
    <row r="236" spans="1:10">
      <c r="A236" s="615"/>
      <c r="B236" s="132"/>
      <c r="C236" s="132"/>
      <c r="D236" s="132"/>
      <c r="E236" s="495" t="s">
        <v>244</v>
      </c>
      <c r="F236" s="133">
        <v>4730000</v>
      </c>
      <c r="G236" s="133">
        <v>939252</v>
      </c>
      <c r="H236" s="133">
        <v>7239179</v>
      </c>
      <c r="J236" s="521" t="e">
        <f>SUM(G234,#REF!)</f>
        <v>#REF!</v>
      </c>
    </row>
    <row r="237" spans="1:10">
      <c r="A237" s="615"/>
      <c r="B237" s="132">
        <v>6</v>
      </c>
      <c r="C237" s="132"/>
      <c r="D237" s="132"/>
      <c r="E237" s="495" t="s">
        <v>1454</v>
      </c>
      <c r="F237" s="133">
        <v>6082435</v>
      </c>
      <c r="G237" s="133">
        <v>3647041</v>
      </c>
      <c r="H237" s="133">
        <v>0</v>
      </c>
    </row>
    <row r="238" spans="1:10">
      <c r="A238" s="615"/>
      <c r="B238" s="132"/>
      <c r="C238" s="132"/>
      <c r="D238" s="132"/>
      <c r="E238" s="495" t="s">
        <v>244</v>
      </c>
      <c r="F238" s="133">
        <v>1642258</v>
      </c>
      <c r="G238" s="133">
        <v>984702</v>
      </c>
      <c r="H238" s="133">
        <v>0</v>
      </c>
    </row>
    <row r="239" spans="1:10">
      <c r="A239" s="615"/>
      <c r="B239" s="132">
        <v>7</v>
      </c>
      <c r="C239" s="132"/>
      <c r="D239" s="132"/>
      <c r="E239" s="495" t="s">
        <v>1455</v>
      </c>
      <c r="F239" s="133">
        <v>3150000</v>
      </c>
      <c r="G239" s="133">
        <v>0</v>
      </c>
      <c r="H239" s="133">
        <v>0</v>
      </c>
    </row>
    <row r="240" spans="1:10">
      <c r="A240" s="615"/>
      <c r="B240" s="132"/>
      <c r="C240" s="132"/>
      <c r="D240" s="132"/>
      <c r="E240" s="495" t="s">
        <v>244</v>
      </c>
      <c r="F240" s="133">
        <v>850000</v>
      </c>
      <c r="G240" s="133">
        <v>0</v>
      </c>
      <c r="H240" s="133">
        <v>0</v>
      </c>
    </row>
    <row r="241" spans="1:10">
      <c r="A241" s="615"/>
      <c r="B241" s="132">
        <v>8</v>
      </c>
      <c r="C241" s="132"/>
      <c r="D241" s="132"/>
      <c r="E241" s="495" t="s">
        <v>1456</v>
      </c>
      <c r="F241" s="133">
        <v>22610000</v>
      </c>
      <c r="G241" s="133">
        <v>22610000</v>
      </c>
      <c r="H241" s="133">
        <v>18028938</v>
      </c>
    </row>
    <row r="242" spans="1:10">
      <c r="A242" s="615"/>
      <c r="B242" s="132"/>
      <c r="C242" s="132"/>
      <c r="D242" s="132"/>
      <c r="E242" s="495" t="s">
        <v>244</v>
      </c>
      <c r="F242" s="133">
        <v>6105000</v>
      </c>
      <c r="G242" s="133">
        <v>6105000</v>
      </c>
      <c r="H242" s="133">
        <v>4867813</v>
      </c>
    </row>
    <row r="243" spans="1:10">
      <c r="A243" s="615"/>
      <c r="B243" s="132">
        <v>9</v>
      </c>
      <c r="C243" s="132"/>
      <c r="D243" s="132"/>
      <c r="E243" s="495" t="s">
        <v>1499</v>
      </c>
      <c r="F243" s="133">
        <v>3150000</v>
      </c>
      <c r="G243" s="133">
        <v>3150000</v>
      </c>
      <c r="H243" s="133">
        <v>2298823</v>
      </c>
    </row>
    <row r="244" spans="1:10">
      <c r="A244" s="615"/>
      <c r="B244" s="132"/>
      <c r="C244" s="132"/>
      <c r="D244" s="132"/>
      <c r="E244" s="495" t="s">
        <v>244</v>
      </c>
      <c r="F244" s="133">
        <v>850000</v>
      </c>
      <c r="G244" s="133">
        <v>850000</v>
      </c>
      <c r="H244" s="133">
        <v>620682</v>
      </c>
    </row>
    <row r="245" spans="1:10">
      <c r="A245" s="615"/>
      <c r="B245" s="132">
        <v>10</v>
      </c>
      <c r="C245" s="132"/>
      <c r="D245" s="132"/>
      <c r="E245" s="495" t="s">
        <v>1561</v>
      </c>
      <c r="F245" s="133">
        <v>0</v>
      </c>
      <c r="G245" s="133">
        <v>0</v>
      </c>
      <c r="H245" s="133">
        <v>50513530</v>
      </c>
    </row>
    <row r="246" spans="1:10">
      <c r="A246" s="615"/>
      <c r="B246" s="132"/>
      <c r="C246" s="132"/>
      <c r="D246" s="132"/>
      <c r="E246" s="495" t="s">
        <v>244</v>
      </c>
      <c r="F246" s="133">
        <v>0</v>
      </c>
      <c r="G246" s="133">
        <v>0</v>
      </c>
      <c r="H246" s="133">
        <v>12527519</v>
      </c>
    </row>
    <row r="247" spans="1:10">
      <c r="A247" s="615"/>
      <c r="B247" s="132">
        <v>11</v>
      </c>
      <c r="C247" s="132"/>
      <c r="D247" s="132"/>
      <c r="E247" s="495" t="s">
        <v>1652</v>
      </c>
      <c r="F247" s="133">
        <v>0</v>
      </c>
      <c r="G247" s="133">
        <v>1188125984</v>
      </c>
      <c r="H247" s="133">
        <v>14153543</v>
      </c>
      <c r="J247" s="521">
        <f>SUM(G247:G248)</f>
        <v>1508920000</v>
      </c>
    </row>
    <row r="248" spans="1:10">
      <c r="A248" s="615"/>
      <c r="B248" s="132"/>
      <c r="C248" s="132"/>
      <c r="D248" s="132"/>
      <c r="E248" s="495" t="s">
        <v>244</v>
      </c>
      <c r="F248" s="133">
        <v>0</v>
      </c>
      <c r="G248" s="133">
        <v>320794016</v>
      </c>
      <c r="H248" s="133">
        <v>3821457</v>
      </c>
    </row>
    <row r="249" spans="1:10">
      <c r="A249" s="615"/>
      <c r="B249" s="132">
        <v>12</v>
      </c>
      <c r="C249" s="132"/>
      <c r="D249" s="132"/>
      <c r="E249" s="495" t="s">
        <v>1660</v>
      </c>
      <c r="F249" s="133">
        <v>0</v>
      </c>
      <c r="G249" s="133">
        <v>2441000</v>
      </c>
      <c r="H249" s="133">
        <v>2360224</v>
      </c>
    </row>
    <row r="250" spans="1:10">
      <c r="A250" s="615"/>
      <c r="B250" s="132"/>
      <c r="C250" s="132"/>
      <c r="D250" s="132"/>
      <c r="E250" s="495" t="s">
        <v>244</v>
      </c>
      <c r="F250" s="133">
        <v>0</v>
      </c>
      <c r="G250" s="133">
        <v>659000</v>
      </c>
      <c r="H250" s="133">
        <v>637260</v>
      </c>
    </row>
    <row r="251" spans="1:10">
      <c r="A251" s="621"/>
      <c r="B251" s="132">
        <v>13</v>
      </c>
      <c r="C251" s="132"/>
      <c r="D251" s="132"/>
      <c r="E251" s="495" t="s">
        <v>1665</v>
      </c>
      <c r="F251" s="133">
        <v>0</v>
      </c>
      <c r="G251" s="133">
        <v>10000000</v>
      </c>
      <c r="H251" s="133">
        <v>10000000</v>
      </c>
      <c r="J251" s="521">
        <f>SUM(G251:G252)</f>
        <v>12700000</v>
      </c>
    </row>
    <row r="252" spans="1:10">
      <c r="A252" s="621"/>
      <c r="B252" s="132"/>
      <c r="C252" s="132"/>
      <c r="D252" s="132"/>
      <c r="E252" s="495" t="s">
        <v>244</v>
      </c>
      <c r="F252" s="133">
        <v>0</v>
      </c>
      <c r="G252" s="133">
        <v>2700000</v>
      </c>
      <c r="H252" s="133">
        <v>2700000</v>
      </c>
    </row>
    <row r="253" spans="1:10">
      <c r="A253" s="615"/>
      <c r="B253" s="132">
        <v>14</v>
      </c>
      <c r="C253" s="132"/>
      <c r="D253" s="132"/>
      <c r="E253" s="495" t="s">
        <v>245</v>
      </c>
      <c r="F253" s="133">
        <v>24382000</v>
      </c>
      <c r="G253" s="133">
        <v>24985000</v>
      </c>
      <c r="H253" s="133">
        <v>24171640</v>
      </c>
    </row>
    <row r="254" spans="1:10" ht="16" thickBot="1">
      <c r="A254" s="615"/>
      <c r="B254" s="132"/>
      <c r="C254" s="132"/>
      <c r="D254" s="132"/>
      <c r="E254" s="495" t="s">
        <v>244</v>
      </c>
      <c r="F254" s="133">
        <v>6583000</v>
      </c>
      <c r="G254" s="133">
        <v>6746000</v>
      </c>
      <c r="H254" s="133">
        <v>5811686</v>
      </c>
    </row>
    <row r="255" spans="1:10" ht="16" thickBot="1">
      <c r="A255" s="147"/>
      <c r="B255" s="148"/>
      <c r="C255" s="148"/>
      <c r="D255" s="148"/>
      <c r="E255" s="149" t="s">
        <v>442</v>
      </c>
      <c r="F255" s="150">
        <f>SUM(F227:F254)</f>
        <v>263654693</v>
      </c>
      <c r="G255" s="150">
        <f>SUM(G227:G254)</f>
        <v>1814932300</v>
      </c>
      <c r="H255" s="150">
        <f>SUM(H227:H254)</f>
        <v>285726346</v>
      </c>
    </row>
    <row r="256" spans="1:10" ht="30">
      <c r="A256" s="160">
        <v>385</v>
      </c>
      <c r="B256" s="153"/>
      <c r="C256" s="153"/>
      <c r="D256" s="161"/>
      <c r="E256" s="185" t="s">
        <v>1500</v>
      </c>
      <c r="F256" s="154"/>
      <c r="G256" s="154"/>
      <c r="H256" s="154"/>
    </row>
    <row r="257" spans="1:8">
      <c r="A257" s="131"/>
      <c r="B257" s="498">
        <v>1</v>
      </c>
      <c r="C257" s="498"/>
      <c r="D257" s="499"/>
      <c r="E257" s="166" t="s">
        <v>1544</v>
      </c>
      <c r="F257" s="501"/>
      <c r="G257" s="501"/>
      <c r="H257" s="501"/>
    </row>
    <row r="258" spans="1:8">
      <c r="A258" s="131"/>
      <c r="B258" s="498"/>
      <c r="C258" s="498">
        <v>1</v>
      </c>
      <c r="D258" s="498"/>
      <c r="E258" s="158" t="s">
        <v>1562</v>
      </c>
      <c r="F258" s="503"/>
      <c r="G258" s="503">
        <v>55750000</v>
      </c>
      <c r="H258" s="503">
        <v>55750000</v>
      </c>
    </row>
    <row r="259" spans="1:8" ht="16" thickBot="1">
      <c r="A259" s="131"/>
      <c r="B259" s="498"/>
      <c r="C259" s="498">
        <v>1</v>
      </c>
      <c r="D259" s="498"/>
      <c r="E259" s="505" t="s">
        <v>1564</v>
      </c>
      <c r="F259" s="503"/>
      <c r="G259" s="503">
        <v>8392280</v>
      </c>
      <c r="H259" s="503">
        <v>8392280</v>
      </c>
    </row>
    <row r="260" spans="1:8" ht="16" hidden="1" thickBot="1">
      <c r="A260" s="186"/>
      <c r="B260" s="187"/>
      <c r="C260" s="187"/>
      <c r="D260" s="187"/>
      <c r="E260" s="166"/>
      <c r="F260" s="159"/>
      <c r="G260" s="159"/>
      <c r="H260" s="159"/>
    </row>
    <row r="261" spans="1:8" ht="16" hidden="1" thickBot="1">
      <c r="A261" s="186"/>
      <c r="B261" s="187"/>
      <c r="C261" s="187"/>
      <c r="D261" s="187"/>
      <c r="E261" s="282"/>
      <c r="F261" s="159"/>
      <c r="G261" s="159"/>
      <c r="H261" s="159"/>
    </row>
    <row r="262" spans="1:8" ht="16" thickBot="1">
      <c r="A262" s="147"/>
      <c r="B262" s="148"/>
      <c r="C262" s="148"/>
      <c r="D262" s="148"/>
      <c r="E262" s="149" t="s">
        <v>1501</v>
      </c>
      <c r="F262" s="150">
        <f>SUM(F257:F261)</f>
        <v>0</v>
      </c>
      <c r="G262" s="150">
        <f t="shared" ref="G262:H262" si="19">SUM(G257:G261)</f>
        <v>64142280</v>
      </c>
      <c r="H262" s="150">
        <f t="shared" si="19"/>
        <v>64142280</v>
      </c>
    </row>
    <row r="263" spans="1:8" ht="30">
      <c r="A263" s="160">
        <v>389</v>
      </c>
      <c r="B263" s="153"/>
      <c r="C263" s="153"/>
      <c r="D263" s="161"/>
      <c r="E263" s="185" t="s">
        <v>421</v>
      </c>
      <c r="F263" s="154"/>
      <c r="G263" s="154">
        <v>0</v>
      </c>
      <c r="H263" s="154">
        <v>0</v>
      </c>
    </row>
    <row r="264" spans="1:8">
      <c r="A264" s="131"/>
      <c r="B264" s="142">
        <v>1</v>
      </c>
      <c r="C264" s="142"/>
      <c r="D264" s="132"/>
      <c r="E264" s="199" t="s">
        <v>1457</v>
      </c>
      <c r="F264" s="156"/>
      <c r="G264" s="156">
        <v>0</v>
      </c>
      <c r="H264" s="156">
        <v>0</v>
      </c>
    </row>
    <row r="265" spans="1:8">
      <c r="A265" s="131"/>
      <c r="B265" s="142"/>
      <c r="C265" s="142">
        <v>1</v>
      </c>
      <c r="D265" s="132"/>
      <c r="E265" s="158" t="s">
        <v>1458</v>
      </c>
      <c r="F265" s="159">
        <v>600000</v>
      </c>
      <c r="G265" s="159">
        <v>600000</v>
      </c>
      <c r="H265" s="159">
        <v>600000</v>
      </c>
    </row>
    <row r="266" spans="1:8">
      <c r="A266" s="131"/>
      <c r="B266" s="142">
        <v>2</v>
      </c>
      <c r="C266" s="142"/>
      <c r="D266" s="142"/>
      <c r="E266" s="166" t="s">
        <v>1654</v>
      </c>
      <c r="F266" s="159"/>
      <c r="G266" s="159">
        <v>0</v>
      </c>
      <c r="H266" s="159">
        <v>0</v>
      </c>
    </row>
    <row r="267" spans="1:8">
      <c r="A267" s="131"/>
      <c r="B267" s="142"/>
      <c r="C267" s="142">
        <v>1</v>
      </c>
      <c r="D267" s="142"/>
      <c r="E267" s="158" t="s">
        <v>1655</v>
      </c>
      <c r="F267" s="159"/>
      <c r="G267" s="159">
        <v>4000000</v>
      </c>
      <c r="H267" s="159">
        <v>4000000</v>
      </c>
    </row>
    <row r="268" spans="1:8">
      <c r="A268" s="186"/>
      <c r="B268" s="187">
        <v>3</v>
      </c>
      <c r="C268" s="187"/>
      <c r="D268" s="187"/>
      <c r="E268" s="166" t="s">
        <v>402</v>
      </c>
      <c r="F268" s="159"/>
      <c r="G268" s="159">
        <v>0</v>
      </c>
      <c r="H268" s="159">
        <v>0</v>
      </c>
    </row>
    <row r="269" spans="1:8" ht="16" thickBot="1">
      <c r="A269" s="186"/>
      <c r="B269" s="187"/>
      <c r="C269" s="187">
        <v>1</v>
      </c>
      <c r="D269" s="187"/>
      <c r="E269" s="282" t="s">
        <v>1459</v>
      </c>
      <c r="F269" s="159"/>
      <c r="G269" s="159">
        <v>3000000</v>
      </c>
      <c r="H269" s="159">
        <v>3000000</v>
      </c>
    </row>
    <row r="270" spans="1:8" ht="16" thickBot="1">
      <c r="A270" s="147"/>
      <c r="B270" s="148"/>
      <c r="C270" s="148"/>
      <c r="D270" s="148"/>
      <c r="E270" s="149" t="s">
        <v>431</v>
      </c>
      <c r="F270" s="150">
        <f>SUM(F264:F269)</f>
        <v>600000</v>
      </c>
      <c r="G270" s="150">
        <f t="shared" ref="G270:H270" si="20">SUM(G264:G269)</f>
        <v>7600000</v>
      </c>
      <c r="H270" s="150">
        <f t="shared" si="20"/>
        <v>7600000</v>
      </c>
    </row>
    <row r="271" spans="1:8">
      <c r="A271" s="160">
        <v>390</v>
      </c>
      <c r="B271" s="153"/>
      <c r="C271" s="153"/>
      <c r="D271" s="161"/>
      <c r="E271" s="185" t="s">
        <v>444</v>
      </c>
      <c r="F271" s="154"/>
      <c r="G271" s="154">
        <v>0</v>
      </c>
      <c r="H271" s="154">
        <v>0</v>
      </c>
    </row>
    <row r="272" spans="1:8">
      <c r="A272" s="186"/>
      <c r="B272" s="187">
        <v>1</v>
      </c>
      <c r="C272" s="187"/>
      <c r="D272" s="187"/>
      <c r="E272" s="158" t="s">
        <v>445</v>
      </c>
      <c r="F272" s="159">
        <v>15729000</v>
      </c>
      <c r="G272" s="159">
        <v>15729000</v>
      </c>
      <c r="H272" s="159">
        <v>15728133</v>
      </c>
    </row>
    <row r="273" spans="1:8" ht="16" thickBot="1">
      <c r="A273" s="186"/>
      <c r="B273" s="187">
        <v>4</v>
      </c>
      <c r="C273" s="187"/>
      <c r="D273" s="187"/>
      <c r="E273" s="282" t="s">
        <v>145</v>
      </c>
      <c r="F273" s="159">
        <v>29967403</v>
      </c>
      <c r="G273" s="159">
        <v>30435054</v>
      </c>
      <c r="H273" s="159">
        <v>30435054</v>
      </c>
    </row>
    <row r="274" spans="1:8" ht="16" thickBot="1">
      <c r="A274" s="147"/>
      <c r="B274" s="148"/>
      <c r="C274" s="148"/>
      <c r="D274" s="148"/>
      <c r="E274" s="149" t="s">
        <v>644</v>
      </c>
      <c r="F274" s="150">
        <f>SUM(F272:F273)</f>
        <v>45696403</v>
      </c>
      <c r="G274" s="150">
        <f t="shared" ref="G274:H274" si="21">SUM(G272:G273)</f>
        <v>46164054</v>
      </c>
      <c r="H274" s="150">
        <f t="shared" si="21"/>
        <v>46163187</v>
      </c>
    </row>
    <row r="275" spans="1:8">
      <c r="A275" s="131">
        <v>394</v>
      </c>
      <c r="B275" s="491"/>
      <c r="C275" s="191"/>
      <c r="D275" s="191"/>
      <c r="E275" s="511" t="s">
        <v>163</v>
      </c>
      <c r="F275" s="159"/>
      <c r="G275" s="159"/>
      <c r="H275" s="159"/>
    </row>
    <row r="276" spans="1:8">
      <c r="A276" s="131"/>
      <c r="B276" s="491">
        <v>1</v>
      </c>
      <c r="C276" s="191"/>
      <c r="D276" s="191"/>
      <c r="E276" s="511" t="s">
        <v>134</v>
      </c>
      <c r="F276" s="159">
        <v>5000000</v>
      </c>
      <c r="G276" s="159">
        <v>0</v>
      </c>
      <c r="H276" s="159">
        <v>0</v>
      </c>
    </row>
    <row r="277" spans="1:8">
      <c r="A277" s="131"/>
      <c r="B277" s="491">
        <v>2</v>
      </c>
      <c r="C277" s="191"/>
      <c r="D277" s="191"/>
      <c r="E277" s="511" t="s">
        <v>492</v>
      </c>
      <c r="F277" s="159">
        <v>111447928</v>
      </c>
      <c r="G277" s="159">
        <v>420884528</v>
      </c>
      <c r="H277" s="159">
        <v>0</v>
      </c>
    </row>
    <row r="278" spans="1:8" ht="16" thickBot="1">
      <c r="A278" s="131"/>
      <c r="B278" s="491">
        <v>3</v>
      </c>
      <c r="C278" s="191"/>
      <c r="D278" s="191"/>
      <c r="E278" s="511" t="s">
        <v>404</v>
      </c>
      <c r="F278" s="159">
        <v>10000000</v>
      </c>
      <c r="G278" s="159">
        <v>4662715</v>
      </c>
      <c r="H278" s="159">
        <v>0</v>
      </c>
    </row>
    <row r="279" spans="1:8" ht="16" thickBot="1">
      <c r="A279" s="613"/>
      <c r="B279" s="614"/>
      <c r="C279" s="614"/>
      <c r="D279" s="614"/>
      <c r="E279" s="192" t="s">
        <v>643</v>
      </c>
      <c r="F279" s="193">
        <f>SUM(F275:F278)</f>
        <v>126447928</v>
      </c>
      <c r="G279" s="193">
        <f t="shared" ref="G279:H279" si="22">SUM(G275:G278)</f>
        <v>425547243</v>
      </c>
      <c r="H279" s="193">
        <f t="shared" si="22"/>
        <v>0</v>
      </c>
    </row>
    <row r="280" spans="1:8" ht="30" hidden="1">
      <c r="A280" s="160">
        <v>389</v>
      </c>
      <c r="B280" s="153"/>
      <c r="C280" s="153"/>
      <c r="D280" s="161"/>
      <c r="E280" s="185" t="s">
        <v>421</v>
      </c>
      <c r="F280" s="154"/>
      <c r="G280" s="154"/>
      <c r="H280" s="154"/>
    </row>
    <row r="281" spans="1:8" hidden="1">
      <c r="A281" s="186"/>
      <c r="B281" s="187">
        <v>1</v>
      </c>
      <c r="C281" s="187"/>
      <c r="D281" s="187"/>
      <c r="E281" s="158" t="s">
        <v>401</v>
      </c>
      <c r="F281" s="159"/>
      <c r="G281" s="159"/>
      <c r="H281" s="159"/>
    </row>
    <row r="282" spans="1:8" hidden="1">
      <c r="A282" s="186"/>
      <c r="B282" s="187"/>
      <c r="C282" s="187">
        <v>1</v>
      </c>
      <c r="D282" s="187"/>
      <c r="E282" s="158" t="s">
        <v>402</v>
      </c>
      <c r="F282" s="159"/>
      <c r="G282" s="159"/>
      <c r="H282" s="159"/>
    </row>
    <row r="283" spans="1:8" ht="16" hidden="1" thickBot="1">
      <c r="A283" s="147"/>
      <c r="B283" s="148"/>
      <c r="C283" s="148"/>
      <c r="D283" s="148"/>
      <c r="E283" s="149" t="s">
        <v>431</v>
      </c>
      <c r="F283" s="150">
        <f>SUM(F281:F282)</f>
        <v>0</v>
      </c>
      <c r="G283" s="150">
        <f t="shared" ref="G283:H283" si="23">SUM(G281:G282)</f>
        <v>0</v>
      </c>
      <c r="H283" s="150">
        <f t="shared" si="23"/>
        <v>0</v>
      </c>
    </row>
    <row r="284" spans="1:8" ht="16" thickBot="1">
      <c r="A284" s="491"/>
      <c r="B284" s="492"/>
      <c r="C284" s="492"/>
      <c r="D284" s="492"/>
      <c r="E284" s="494"/>
      <c r="F284" s="512"/>
      <c r="G284" s="512"/>
      <c r="H284" s="512"/>
    </row>
    <row r="285" spans="1:8" ht="16" thickBot="1">
      <c r="A285" s="147"/>
      <c r="B285" s="148"/>
      <c r="C285" s="148"/>
      <c r="D285" s="148"/>
      <c r="E285" s="149" t="s">
        <v>405</v>
      </c>
      <c r="F285" s="150">
        <f>SUM(F283,F279,F255,F225,F189,F170,F164,F131,F119,F114,F95,F90,F274,F101,F270,F262,F134,F107,F137)</f>
        <v>4628696265</v>
      </c>
      <c r="G285" s="150">
        <f>SUM(G283,G279,G255,G225,G189,G170,G164,G131,G119,G114,G95,G90,G274,G101,G270,G262,G134,G107,G137)</f>
        <v>6894273667</v>
      </c>
      <c r="H285" s="150">
        <f>SUM(H283,H279,H255,H225,H189,H170,H164,H131,H119,H114,H95,H90,H274,H101,H270,H262,H134,H107,H137)</f>
        <v>3574816723</v>
      </c>
    </row>
    <row r="287" spans="1:8">
      <c r="F287" s="195">
        <f>F285-'14A.m (2)'!F183</f>
        <v>0</v>
      </c>
      <c r="G287" s="195">
        <f>'1.1.PMINFO.'!G140-'14B.m (2)'!G285</f>
        <v>0</v>
      </c>
      <c r="H287" s="195">
        <f>'1.1.PMINFO.'!H140-'14B.m (2)'!H285</f>
        <v>0</v>
      </c>
    </row>
    <row r="288" spans="1:8">
      <c r="F288" s="195"/>
      <c r="G288" s="195"/>
      <c r="H288" s="195"/>
    </row>
    <row r="290" spans="6:8">
      <c r="F290" s="195"/>
      <c r="G290" s="195"/>
      <c r="H290" s="195"/>
    </row>
    <row r="292" spans="6:8">
      <c r="F292" s="195"/>
      <c r="G292" s="195"/>
      <c r="H292" s="195"/>
    </row>
  </sheetData>
  <mergeCells count="11">
    <mergeCell ref="A1:H1"/>
    <mergeCell ref="A2:H2"/>
    <mergeCell ref="A3:H3"/>
    <mergeCell ref="H6:H10"/>
    <mergeCell ref="G6:G10"/>
    <mergeCell ref="A4:D5"/>
    <mergeCell ref="A6:A10"/>
    <mergeCell ref="B6:B10"/>
    <mergeCell ref="C6:C10"/>
    <mergeCell ref="D6:D10"/>
    <mergeCell ref="F6:F10"/>
  </mergeCells>
  <printOptions horizontalCentered="1"/>
  <pageMargins left="0" right="0" top="0.70866141732283472" bottom="0.35433070866141736" header="0.31496062992125984" footer="0.19685039370078741"/>
  <pageSetup paperSize="9" scale="75" orientation="portrait" r:id="rId1"/>
  <headerFooter alignWithMargins="0">
    <oddFooter>&amp;R&amp;P</oddFooter>
  </headerFooter>
  <rowBreaks count="4" manualBreakCount="4">
    <brk id="95" max="7" man="1"/>
    <brk id="164" max="7" man="1"/>
    <brk id="225" max="7" man="1"/>
    <brk id="337" max="5" man="1"/>
  </rowBreaks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E1"/>
    </sheetView>
  </sheetViews>
  <sheetFormatPr defaultRowHeight="14.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69"/>
  <sheetViews>
    <sheetView workbookViewId="0">
      <pane ySplit="3" topLeftCell="A253" activePane="bottomLeft" state="frozen"/>
      <selection activeCell="D2" sqref="D1:H1048576"/>
      <selection pane="bottomLeft" activeCell="D2" sqref="D1:H1048576"/>
    </sheetView>
  </sheetViews>
  <sheetFormatPr defaultRowHeight="12.5"/>
  <cols>
    <col min="1" max="1" width="8.1796875" style="293" customWidth="1"/>
    <col min="2" max="2" width="41" style="293" customWidth="1"/>
    <col min="3" max="5" width="32.81640625" style="293" customWidth="1"/>
    <col min="6" max="252" width="9.1796875" style="293"/>
    <col min="253" max="253" width="8.1796875" style="293" customWidth="1"/>
    <col min="254" max="254" width="41" style="293" customWidth="1"/>
    <col min="255" max="261" width="32.81640625" style="293" customWidth="1"/>
    <col min="262" max="508" width="9.1796875" style="293"/>
    <col min="509" max="509" width="8.1796875" style="293" customWidth="1"/>
    <col min="510" max="510" width="41" style="293" customWidth="1"/>
    <col min="511" max="517" width="32.81640625" style="293" customWidth="1"/>
    <col min="518" max="764" width="9.1796875" style="293"/>
    <col min="765" max="765" width="8.1796875" style="293" customWidth="1"/>
    <col min="766" max="766" width="41" style="293" customWidth="1"/>
    <col min="767" max="773" width="32.81640625" style="293" customWidth="1"/>
    <col min="774" max="1020" width="9.1796875" style="293"/>
    <col min="1021" max="1021" width="8.1796875" style="293" customWidth="1"/>
    <col min="1022" max="1022" width="41" style="293" customWidth="1"/>
    <col min="1023" max="1029" width="32.81640625" style="293" customWidth="1"/>
    <col min="1030" max="1276" width="9.1796875" style="293"/>
    <col min="1277" max="1277" width="8.1796875" style="293" customWidth="1"/>
    <col min="1278" max="1278" width="41" style="293" customWidth="1"/>
    <col min="1279" max="1285" width="32.81640625" style="293" customWidth="1"/>
    <col min="1286" max="1532" width="9.1796875" style="293"/>
    <col min="1533" max="1533" width="8.1796875" style="293" customWidth="1"/>
    <col min="1534" max="1534" width="41" style="293" customWidth="1"/>
    <col min="1535" max="1541" width="32.81640625" style="293" customWidth="1"/>
    <col min="1542" max="1788" width="9.1796875" style="293"/>
    <col min="1789" max="1789" width="8.1796875" style="293" customWidth="1"/>
    <col min="1790" max="1790" width="41" style="293" customWidth="1"/>
    <col min="1791" max="1797" width="32.81640625" style="293" customWidth="1"/>
    <col min="1798" max="2044" width="9.1796875" style="293"/>
    <col min="2045" max="2045" width="8.1796875" style="293" customWidth="1"/>
    <col min="2046" max="2046" width="41" style="293" customWidth="1"/>
    <col min="2047" max="2053" width="32.81640625" style="293" customWidth="1"/>
    <col min="2054" max="2300" width="9.1796875" style="293"/>
    <col min="2301" max="2301" width="8.1796875" style="293" customWidth="1"/>
    <col min="2302" max="2302" width="41" style="293" customWidth="1"/>
    <col min="2303" max="2309" width="32.81640625" style="293" customWidth="1"/>
    <col min="2310" max="2556" width="9.1796875" style="293"/>
    <col min="2557" max="2557" width="8.1796875" style="293" customWidth="1"/>
    <col min="2558" max="2558" width="41" style="293" customWidth="1"/>
    <col min="2559" max="2565" width="32.81640625" style="293" customWidth="1"/>
    <col min="2566" max="2812" width="9.1796875" style="293"/>
    <col min="2813" max="2813" width="8.1796875" style="293" customWidth="1"/>
    <col min="2814" max="2814" width="41" style="293" customWidth="1"/>
    <col min="2815" max="2821" width="32.81640625" style="293" customWidth="1"/>
    <col min="2822" max="3068" width="9.1796875" style="293"/>
    <col min="3069" max="3069" width="8.1796875" style="293" customWidth="1"/>
    <col min="3070" max="3070" width="41" style="293" customWidth="1"/>
    <col min="3071" max="3077" width="32.81640625" style="293" customWidth="1"/>
    <col min="3078" max="3324" width="9.1796875" style="293"/>
    <col min="3325" max="3325" width="8.1796875" style="293" customWidth="1"/>
    <col min="3326" max="3326" width="41" style="293" customWidth="1"/>
    <col min="3327" max="3333" width="32.81640625" style="293" customWidth="1"/>
    <col min="3334" max="3580" width="9.1796875" style="293"/>
    <col min="3581" max="3581" width="8.1796875" style="293" customWidth="1"/>
    <col min="3582" max="3582" width="41" style="293" customWidth="1"/>
    <col min="3583" max="3589" width="32.81640625" style="293" customWidth="1"/>
    <col min="3590" max="3836" width="9.1796875" style="293"/>
    <col min="3837" max="3837" width="8.1796875" style="293" customWidth="1"/>
    <col min="3838" max="3838" width="41" style="293" customWidth="1"/>
    <col min="3839" max="3845" width="32.81640625" style="293" customWidth="1"/>
    <col min="3846" max="4092" width="9.1796875" style="293"/>
    <col min="4093" max="4093" width="8.1796875" style="293" customWidth="1"/>
    <col min="4094" max="4094" width="41" style="293" customWidth="1"/>
    <col min="4095" max="4101" width="32.81640625" style="293" customWidth="1"/>
    <col min="4102" max="4348" width="9.1796875" style="293"/>
    <col min="4349" max="4349" width="8.1796875" style="293" customWidth="1"/>
    <col min="4350" max="4350" width="41" style="293" customWidth="1"/>
    <col min="4351" max="4357" width="32.81640625" style="293" customWidth="1"/>
    <col min="4358" max="4604" width="9.1796875" style="293"/>
    <col min="4605" max="4605" width="8.1796875" style="293" customWidth="1"/>
    <col min="4606" max="4606" width="41" style="293" customWidth="1"/>
    <col min="4607" max="4613" width="32.81640625" style="293" customWidth="1"/>
    <col min="4614" max="4860" width="9.1796875" style="293"/>
    <col min="4861" max="4861" width="8.1796875" style="293" customWidth="1"/>
    <col min="4862" max="4862" width="41" style="293" customWidth="1"/>
    <col min="4863" max="4869" width="32.81640625" style="293" customWidth="1"/>
    <col min="4870" max="5116" width="9.1796875" style="293"/>
    <col min="5117" max="5117" width="8.1796875" style="293" customWidth="1"/>
    <col min="5118" max="5118" width="41" style="293" customWidth="1"/>
    <col min="5119" max="5125" width="32.81640625" style="293" customWidth="1"/>
    <col min="5126" max="5372" width="9.1796875" style="293"/>
    <col min="5373" max="5373" width="8.1796875" style="293" customWidth="1"/>
    <col min="5374" max="5374" width="41" style="293" customWidth="1"/>
    <col min="5375" max="5381" width="32.81640625" style="293" customWidth="1"/>
    <col min="5382" max="5628" width="9.1796875" style="293"/>
    <col min="5629" max="5629" width="8.1796875" style="293" customWidth="1"/>
    <col min="5630" max="5630" width="41" style="293" customWidth="1"/>
    <col min="5631" max="5637" width="32.81640625" style="293" customWidth="1"/>
    <col min="5638" max="5884" width="9.1796875" style="293"/>
    <col min="5885" max="5885" width="8.1796875" style="293" customWidth="1"/>
    <col min="5886" max="5886" width="41" style="293" customWidth="1"/>
    <col min="5887" max="5893" width="32.81640625" style="293" customWidth="1"/>
    <col min="5894" max="6140" width="9.1796875" style="293"/>
    <col min="6141" max="6141" width="8.1796875" style="293" customWidth="1"/>
    <col min="6142" max="6142" width="41" style="293" customWidth="1"/>
    <col min="6143" max="6149" width="32.81640625" style="293" customWidth="1"/>
    <col min="6150" max="6396" width="9.1796875" style="293"/>
    <col min="6397" max="6397" width="8.1796875" style="293" customWidth="1"/>
    <col min="6398" max="6398" width="41" style="293" customWidth="1"/>
    <col min="6399" max="6405" width="32.81640625" style="293" customWidth="1"/>
    <col min="6406" max="6652" width="9.1796875" style="293"/>
    <col min="6653" max="6653" width="8.1796875" style="293" customWidth="1"/>
    <col min="6654" max="6654" width="41" style="293" customWidth="1"/>
    <col min="6655" max="6661" width="32.81640625" style="293" customWidth="1"/>
    <col min="6662" max="6908" width="9.1796875" style="293"/>
    <col min="6909" max="6909" width="8.1796875" style="293" customWidth="1"/>
    <col min="6910" max="6910" width="41" style="293" customWidth="1"/>
    <col min="6911" max="6917" width="32.81640625" style="293" customWidth="1"/>
    <col min="6918" max="7164" width="9.1796875" style="293"/>
    <col min="7165" max="7165" width="8.1796875" style="293" customWidth="1"/>
    <col min="7166" max="7166" width="41" style="293" customWidth="1"/>
    <col min="7167" max="7173" width="32.81640625" style="293" customWidth="1"/>
    <col min="7174" max="7420" width="9.1796875" style="293"/>
    <col min="7421" max="7421" width="8.1796875" style="293" customWidth="1"/>
    <col min="7422" max="7422" width="41" style="293" customWidth="1"/>
    <col min="7423" max="7429" width="32.81640625" style="293" customWidth="1"/>
    <col min="7430" max="7676" width="9.1796875" style="293"/>
    <col min="7677" max="7677" width="8.1796875" style="293" customWidth="1"/>
    <col min="7678" max="7678" width="41" style="293" customWidth="1"/>
    <col min="7679" max="7685" width="32.81640625" style="293" customWidth="1"/>
    <col min="7686" max="7932" width="9.1796875" style="293"/>
    <col min="7933" max="7933" width="8.1796875" style="293" customWidth="1"/>
    <col min="7934" max="7934" width="41" style="293" customWidth="1"/>
    <col min="7935" max="7941" width="32.81640625" style="293" customWidth="1"/>
    <col min="7942" max="8188" width="9.1796875" style="293"/>
    <col min="8189" max="8189" width="8.1796875" style="293" customWidth="1"/>
    <col min="8190" max="8190" width="41" style="293" customWidth="1"/>
    <col min="8191" max="8197" width="32.81640625" style="293" customWidth="1"/>
    <col min="8198" max="8444" width="9.1796875" style="293"/>
    <col min="8445" max="8445" width="8.1796875" style="293" customWidth="1"/>
    <col min="8446" max="8446" width="41" style="293" customWidth="1"/>
    <col min="8447" max="8453" width="32.81640625" style="293" customWidth="1"/>
    <col min="8454" max="8700" width="9.1796875" style="293"/>
    <col min="8701" max="8701" width="8.1796875" style="293" customWidth="1"/>
    <col min="8702" max="8702" width="41" style="293" customWidth="1"/>
    <col min="8703" max="8709" width="32.81640625" style="293" customWidth="1"/>
    <col min="8710" max="8956" width="9.1796875" style="293"/>
    <col min="8957" max="8957" width="8.1796875" style="293" customWidth="1"/>
    <col min="8958" max="8958" width="41" style="293" customWidth="1"/>
    <col min="8959" max="8965" width="32.81640625" style="293" customWidth="1"/>
    <col min="8966" max="9212" width="9.1796875" style="293"/>
    <col min="9213" max="9213" width="8.1796875" style="293" customWidth="1"/>
    <col min="9214" max="9214" width="41" style="293" customWidth="1"/>
    <col min="9215" max="9221" width="32.81640625" style="293" customWidth="1"/>
    <col min="9222" max="9468" width="9.1796875" style="293"/>
    <col min="9469" max="9469" width="8.1796875" style="293" customWidth="1"/>
    <col min="9470" max="9470" width="41" style="293" customWidth="1"/>
    <col min="9471" max="9477" width="32.81640625" style="293" customWidth="1"/>
    <col min="9478" max="9724" width="9.1796875" style="293"/>
    <col min="9725" max="9725" width="8.1796875" style="293" customWidth="1"/>
    <col min="9726" max="9726" width="41" style="293" customWidth="1"/>
    <col min="9727" max="9733" width="32.81640625" style="293" customWidth="1"/>
    <col min="9734" max="9980" width="9.1796875" style="293"/>
    <col min="9981" max="9981" width="8.1796875" style="293" customWidth="1"/>
    <col min="9982" max="9982" width="41" style="293" customWidth="1"/>
    <col min="9983" max="9989" width="32.81640625" style="293" customWidth="1"/>
    <col min="9990" max="10236" width="9.1796875" style="293"/>
    <col min="10237" max="10237" width="8.1796875" style="293" customWidth="1"/>
    <col min="10238" max="10238" width="41" style="293" customWidth="1"/>
    <col min="10239" max="10245" width="32.81640625" style="293" customWidth="1"/>
    <col min="10246" max="10492" width="9.1796875" style="293"/>
    <col min="10493" max="10493" width="8.1796875" style="293" customWidth="1"/>
    <col min="10494" max="10494" width="41" style="293" customWidth="1"/>
    <col min="10495" max="10501" width="32.81640625" style="293" customWidth="1"/>
    <col min="10502" max="10748" width="9.1796875" style="293"/>
    <col min="10749" max="10749" width="8.1796875" style="293" customWidth="1"/>
    <col min="10750" max="10750" width="41" style="293" customWidth="1"/>
    <col min="10751" max="10757" width="32.81640625" style="293" customWidth="1"/>
    <col min="10758" max="11004" width="9.1796875" style="293"/>
    <col min="11005" max="11005" width="8.1796875" style="293" customWidth="1"/>
    <col min="11006" max="11006" width="41" style="293" customWidth="1"/>
    <col min="11007" max="11013" width="32.81640625" style="293" customWidth="1"/>
    <col min="11014" max="11260" width="9.1796875" style="293"/>
    <col min="11261" max="11261" width="8.1796875" style="293" customWidth="1"/>
    <col min="11262" max="11262" width="41" style="293" customWidth="1"/>
    <col min="11263" max="11269" width="32.81640625" style="293" customWidth="1"/>
    <col min="11270" max="11516" width="9.1796875" style="293"/>
    <col min="11517" max="11517" width="8.1796875" style="293" customWidth="1"/>
    <col min="11518" max="11518" width="41" style="293" customWidth="1"/>
    <col min="11519" max="11525" width="32.81640625" style="293" customWidth="1"/>
    <col min="11526" max="11772" width="9.1796875" style="293"/>
    <col min="11773" max="11773" width="8.1796875" style="293" customWidth="1"/>
    <col min="11774" max="11774" width="41" style="293" customWidth="1"/>
    <col min="11775" max="11781" width="32.81640625" style="293" customWidth="1"/>
    <col min="11782" max="12028" width="9.1796875" style="293"/>
    <col min="12029" max="12029" width="8.1796875" style="293" customWidth="1"/>
    <col min="12030" max="12030" width="41" style="293" customWidth="1"/>
    <col min="12031" max="12037" width="32.81640625" style="293" customWidth="1"/>
    <col min="12038" max="12284" width="9.1796875" style="293"/>
    <col min="12285" max="12285" width="8.1796875" style="293" customWidth="1"/>
    <col min="12286" max="12286" width="41" style="293" customWidth="1"/>
    <col min="12287" max="12293" width="32.81640625" style="293" customWidth="1"/>
    <col min="12294" max="12540" width="9.1796875" style="293"/>
    <col min="12541" max="12541" width="8.1796875" style="293" customWidth="1"/>
    <col min="12542" max="12542" width="41" style="293" customWidth="1"/>
    <col min="12543" max="12549" width="32.81640625" style="293" customWidth="1"/>
    <col min="12550" max="12796" width="9.1796875" style="293"/>
    <col min="12797" max="12797" width="8.1796875" style="293" customWidth="1"/>
    <col min="12798" max="12798" width="41" style="293" customWidth="1"/>
    <col min="12799" max="12805" width="32.81640625" style="293" customWidth="1"/>
    <col min="12806" max="13052" width="9.1796875" style="293"/>
    <col min="13053" max="13053" width="8.1796875" style="293" customWidth="1"/>
    <col min="13054" max="13054" width="41" style="293" customWidth="1"/>
    <col min="13055" max="13061" width="32.81640625" style="293" customWidth="1"/>
    <col min="13062" max="13308" width="9.1796875" style="293"/>
    <col min="13309" max="13309" width="8.1796875" style="293" customWidth="1"/>
    <col min="13310" max="13310" width="41" style="293" customWidth="1"/>
    <col min="13311" max="13317" width="32.81640625" style="293" customWidth="1"/>
    <col min="13318" max="13564" width="9.1796875" style="293"/>
    <col min="13565" max="13565" width="8.1796875" style="293" customWidth="1"/>
    <col min="13566" max="13566" width="41" style="293" customWidth="1"/>
    <col min="13567" max="13573" width="32.81640625" style="293" customWidth="1"/>
    <col min="13574" max="13820" width="9.1796875" style="293"/>
    <col min="13821" max="13821" width="8.1796875" style="293" customWidth="1"/>
    <col min="13822" max="13822" width="41" style="293" customWidth="1"/>
    <col min="13823" max="13829" width="32.81640625" style="293" customWidth="1"/>
    <col min="13830" max="14076" width="9.1796875" style="293"/>
    <col min="14077" max="14077" width="8.1796875" style="293" customWidth="1"/>
    <col min="14078" max="14078" width="41" style="293" customWidth="1"/>
    <col min="14079" max="14085" width="32.81640625" style="293" customWidth="1"/>
    <col min="14086" max="14332" width="9.1796875" style="293"/>
    <col min="14333" max="14333" width="8.1796875" style="293" customWidth="1"/>
    <col min="14334" max="14334" width="41" style="293" customWidth="1"/>
    <col min="14335" max="14341" width="32.81640625" style="293" customWidth="1"/>
    <col min="14342" max="14588" width="9.1796875" style="293"/>
    <col min="14589" max="14589" width="8.1796875" style="293" customWidth="1"/>
    <col min="14590" max="14590" width="41" style="293" customWidth="1"/>
    <col min="14591" max="14597" width="32.81640625" style="293" customWidth="1"/>
    <col min="14598" max="14844" width="9.1796875" style="293"/>
    <col min="14845" max="14845" width="8.1796875" style="293" customWidth="1"/>
    <col min="14846" max="14846" width="41" style="293" customWidth="1"/>
    <col min="14847" max="14853" width="32.81640625" style="293" customWidth="1"/>
    <col min="14854" max="15100" width="9.1796875" style="293"/>
    <col min="15101" max="15101" width="8.1796875" style="293" customWidth="1"/>
    <col min="15102" max="15102" width="41" style="293" customWidth="1"/>
    <col min="15103" max="15109" width="32.81640625" style="293" customWidth="1"/>
    <col min="15110" max="15356" width="9.1796875" style="293"/>
    <col min="15357" max="15357" width="8.1796875" style="293" customWidth="1"/>
    <col min="15358" max="15358" width="41" style="293" customWidth="1"/>
    <col min="15359" max="15365" width="32.81640625" style="293" customWidth="1"/>
    <col min="15366" max="15612" width="9.1796875" style="293"/>
    <col min="15613" max="15613" width="8.1796875" style="293" customWidth="1"/>
    <col min="15614" max="15614" width="41" style="293" customWidth="1"/>
    <col min="15615" max="15621" width="32.81640625" style="293" customWidth="1"/>
    <col min="15622" max="15868" width="9.1796875" style="293"/>
    <col min="15869" max="15869" width="8.1796875" style="293" customWidth="1"/>
    <col min="15870" max="15870" width="41" style="293" customWidth="1"/>
    <col min="15871" max="15877" width="32.81640625" style="293" customWidth="1"/>
    <col min="15878" max="16124" width="9.1796875" style="293"/>
    <col min="16125" max="16125" width="8.1796875" style="293" customWidth="1"/>
    <col min="16126" max="16126" width="41" style="293" customWidth="1"/>
    <col min="16127" max="16133" width="32.81640625" style="293" customWidth="1"/>
    <col min="16134" max="16384" width="9.1796875" style="293"/>
  </cols>
  <sheetData>
    <row r="1" spans="1:5">
      <c r="A1" s="1012" t="s">
        <v>705</v>
      </c>
      <c r="B1" s="1013"/>
      <c r="C1" s="1013"/>
      <c r="D1" s="1013"/>
      <c r="E1" s="1013"/>
    </row>
    <row r="2" spans="1:5" ht="15.5">
      <c r="A2" s="294" t="s">
        <v>706</v>
      </c>
      <c r="B2" s="294" t="s">
        <v>155</v>
      </c>
      <c r="C2" s="294" t="s">
        <v>707</v>
      </c>
      <c r="D2" s="294" t="s">
        <v>708</v>
      </c>
      <c r="E2" s="294" t="s">
        <v>709</v>
      </c>
    </row>
    <row r="3" spans="1:5" ht="15.5">
      <c r="A3" s="294">
        <v>2</v>
      </c>
      <c r="B3" s="294">
        <v>3</v>
      </c>
      <c r="C3" s="294">
        <v>4</v>
      </c>
      <c r="D3" s="294">
        <v>5</v>
      </c>
      <c r="E3" s="294">
        <v>10</v>
      </c>
    </row>
    <row r="4" spans="1:5" ht="25">
      <c r="A4" s="295" t="s">
        <v>710</v>
      </c>
      <c r="B4" s="296" t="s">
        <v>711</v>
      </c>
      <c r="C4" s="297">
        <v>579692000</v>
      </c>
      <c r="D4" s="297">
        <v>633080899</v>
      </c>
      <c r="E4" s="297">
        <v>506996990</v>
      </c>
    </row>
    <row r="5" spans="1:5">
      <c r="A5" s="295" t="s">
        <v>712</v>
      </c>
      <c r="B5" s="296" t="s">
        <v>713</v>
      </c>
      <c r="C5" s="297">
        <v>417000</v>
      </c>
      <c r="D5" s="297">
        <v>417000</v>
      </c>
      <c r="E5" s="297">
        <v>417000</v>
      </c>
    </row>
    <row r="6" spans="1:5">
      <c r="A6" s="295" t="s">
        <v>714</v>
      </c>
      <c r="B6" s="296" t="s">
        <v>715</v>
      </c>
      <c r="C6" s="297">
        <v>0</v>
      </c>
      <c r="D6" s="297">
        <v>300000</v>
      </c>
      <c r="E6" s="297">
        <v>300000</v>
      </c>
    </row>
    <row r="7" spans="1:5" ht="25">
      <c r="A7" s="295" t="s">
        <v>716</v>
      </c>
      <c r="B7" s="296" t="s">
        <v>717</v>
      </c>
      <c r="C7" s="297">
        <v>5966000</v>
      </c>
      <c r="D7" s="297">
        <v>6101623</v>
      </c>
      <c r="E7" s="297">
        <v>1363083</v>
      </c>
    </row>
    <row r="8" spans="1:5">
      <c r="A8" s="295" t="s">
        <v>718</v>
      </c>
      <c r="B8" s="296" t="s">
        <v>719</v>
      </c>
      <c r="C8" s="297">
        <v>0</v>
      </c>
      <c r="D8" s="297">
        <v>0</v>
      </c>
      <c r="E8" s="297">
        <v>0</v>
      </c>
    </row>
    <row r="9" spans="1:5">
      <c r="A9" s="295" t="s">
        <v>720</v>
      </c>
      <c r="B9" s="296" t="s">
        <v>721</v>
      </c>
      <c r="C9" s="297">
        <v>9825000</v>
      </c>
      <c r="D9" s="297">
        <v>9831700</v>
      </c>
      <c r="E9" s="297">
        <v>4916150</v>
      </c>
    </row>
    <row r="10" spans="1:5">
      <c r="A10" s="295" t="s">
        <v>722</v>
      </c>
      <c r="B10" s="296" t="s">
        <v>723</v>
      </c>
      <c r="C10" s="297">
        <v>16651000</v>
      </c>
      <c r="D10" s="297">
        <v>17123710</v>
      </c>
      <c r="E10" s="297">
        <v>16252936</v>
      </c>
    </row>
    <row r="11" spans="1:5">
      <c r="A11" s="295" t="s">
        <v>724</v>
      </c>
      <c r="B11" s="296" t="s">
        <v>725</v>
      </c>
      <c r="C11" s="297">
        <v>0</v>
      </c>
      <c r="D11" s="297">
        <v>0</v>
      </c>
      <c r="E11" s="297">
        <v>0</v>
      </c>
    </row>
    <row r="12" spans="1:5">
      <c r="A12" s="295" t="s">
        <v>726</v>
      </c>
      <c r="B12" s="296" t="s">
        <v>727</v>
      </c>
      <c r="C12" s="297">
        <v>6218000</v>
      </c>
      <c r="D12" s="297">
        <v>6418000</v>
      </c>
      <c r="E12" s="297">
        <v>4453785</v>
      </c>
    </row>
    <row r="13" spans="1:5">
      <c r="A13" s="295" t="s">
        <v>498</v>
      </c>
      <c r="B13" s="296" t="s">
        <v>728</v>
      </c>
      <c r="C13" s="297">
        <v>1356000</v>
      </c>
      <c r="D13" s="297">
        <v>745000</v>
      </c>
      <c r="E13" s="297">
        <v>155000</v>
      </c>
    </row>
    <row r="14" spans="1:5">
      <c r="A14" s="295" t="s">
        <v>499</v>
      </c>
      <c r="B14" s="296" t="s">
        <v>729</v>
      </c>
      <c r="C14" s="297">
        <v>0</v>
      </c>
      <c r="D14" s="297">
        <v>0</v>
      </c>
      <c r="E14" s="297">
        <v>0</v>
      </c>
    </row>
    <row r="15" spans="1:5">
      <c r="A15" s="295" t="s">
        <v>500</v>
      </c>
      <c r="B15" s="296" t="s">
        <v>730</v>
      </c>
      <c r="C15" s="297">
        <v>260000</v>
      </c>
      <c r="D15" s="297">
        <v>260000</v>
      </c>
      <c r="E15" s="297">
        <v>140000</v>
      </c>
    </row>
    <row r="16" spans="1:5" ht="25">
      <c r="A16" s="295" t="s">
        <v>501</v>
      </c>
      <c r="B16" s="296" t="s">
        <v>731</v>
      </c>
      <c r="C16" s="297">
        <v>3258000</v>
      </c>
      <c r="D16" s="297">
        <v>9816585</v>
      </c>
      <c r="E16" s="297">
        <v>7010247</v>
      </c>
    </row>
    <row r="17" spans="1:5">
      <c r="A17" s="295" t="s">
        <v>502</v>
      </c>
      <c r="B17" s="296" t="s">
        <v>732</v>
      </c>
      <c r="C17" s="297">
        <v>0</v>
      </c>
      <c r="D17" s="297">
        <v>0</v>
      </c>
      <c r="E17" s="297">
        <v>0</v>
      </c>
    </row>
    <row r="18" spans="1:5" ht="25">
      <c r="A18" s="295" t="s">
        <v>503</v>
      </c>
      <c r="B18" s="296" t="s">
        <v>733</v>
      </c>
      <c r="C18" s="297">
        <v>623643000</v>
      </c>
      <c r="D18" s="297">
        <v>684094517</v>
      </c>
      <c r="E18" s="297">
        <v>542005191</v>
      </c>
    </row>
    <row r="19" spans="1:5">
      <c r="A19" s="295" t="s">
        <v>504</v>
      </c>
      <c r="B19" s="296" t="s">
        <v>734</v>
      </c>
      <c r="C19" s="297">
        <v>35656000</v>
      </c>
      <c r="D19" s="297">
        <v>35656000</v>
      </c>
      <c r="E19" s="297">
        <v>23269570</v>
      </c>
    </row>
    <row r="20" spans="1:5" ht="37.5">
      <c r="A20" s="295" t="s">
        <v>505</v>
      </c>
      <c r="B20" s="296" t="s">
        <v>735</v>
      </c>
      <c r="C20" s="297">
        <v>30860000</v>
      </c>
      <c r="D20" s="297">
        <v>31162370</v>
      </c>
      <c r="E20" s="297">
        <v>18770085</v>
      </c>
    </row>
    <row r="21" spans="1:5">
      <c r="A21" s="295" t="s">
        <v>506</v>
      </c>
      <c r="B21" s="296" t="s">
        <v>736</v>
      </c>
      <c r="C21" s="297">
        <v>6924000</v>
      </c>
      <c r="D21" s="297">
        <v>16388091</v>
      </c>
      <c r="E21" s="297">
        <v>13415133</v>
      </c>
    </row>
    <row r="22" spans="1:5">
      <c r="A22" s="295" t="s">
        <v>507</v>
      </c>
      <c r="B22" s="296" t="s">
        <v>737</v>
      </c>
      <c r="C22" s="297">
        <v>73440000</v>
      </c>
      <c r="D22" s="297">
        <v>83206461</v>
      </c>
      <c r="E22" s="297">
        <v>55454788</v>
      </c>
    </row>
    <row r="23" spans="1:5" ht="13">
      <c r="A23" s="298" t="s">
        <v>508</v>
      </c>
      <c r="B23" s="299" t="s">
        <v>738</v>
      </c>
      <c r="C23" s="300">
        <v>697083000</v>
      </c>
      <c r="D23" s="300">
        <v>767300978</v>
      </c>
      <c r="E23" s="300">
        <v>597459979</v>
      </c>
    </row>
    <row r="24" spans="1:5" ht="26">
      <c r="A24" s="298" t="s">
        <v>509</v>
      </c>
      <c r="B24" s="299" t="s">
        <v>1395</v>
      </c>
      <c r="C24" s="300">
        <v>140350000</v>
      </c>
      <c r="D24" s="300">
        <v>147038432</v>
      </c>
      <c r="E24" s="300">
        <v>112635222</v>
      </c>
    </row>
    <row r="25" spans="1:5">
      <c r="A25" s="295" t="s">
        <v>510</v>
      </c>
      <c r="B25" s="296" t="s">
        <v>739</v>
      </c>
      <c r="C25" s="297">
        <v>0</v>
      </c>
      <c r="D25" s="297">
        <v>0</v>
      </c>
      <c r="E25" s="297">
        <v>107332460</v>
      </c>
    </row>
    <row r="26" spans="1:5">
      <c r="A26" s="295" t="s">
        <v>511</v>
      </c>
      <c r="B26" s="296" t="s">
        <v>740</v>
      </c>
      <c r="C26" s="297">
        <v>0</v>
      </c>
      <c r="D26" s="297">
        <v>0</v>
      </c>
      <c r="E26" s="297">
        <v>1507000</v>
      </c>
    </row>
    <row r="27" spans="1:5">
      <c r="A27" s="295" t="s">
        <v>512</v>
      </c>
      <c r="B27" s="296" t="s">
        <v>741</v>
      </c>
      <c r="C27" s="297">
        <v>0</v>
      </c>
      <c r="D27" s="297">
        <v>0</v>
      </c>
      <c r="E27" s="297">
        <v>365956</v>
      </c>
    </row>
    <row r="28" spans="1:5">
      <c r="A28" s="295" t="s">
        <v>513</v>
      </c>
      <c r="B28" s="296" t="s">
        <v>742</v>
      </c>
      <c r="C28" s="297">
        <v>0</v>
      </c>
      <c r="D28" s="297">
        <v>0</v>
      </c>
      <c r="E28" s="297">
        <v>820034</v>
      </c>
    </row>
    <row r="29" spans="1:5" ht="37.5">
      <c r="A29" s="295" t="s">
        <v>514</v>
      </c>
      <c r="B29" s="296" t="s">
        <v>743</v>
      </c>
      <c r="C29" s="297">
        <v>0</v>
      </c>
      <c r="D29" s="297">
        <v>0</v>
      </c>
      <c r="E29" s="297">
        <v>0</v>
      </c>
    </row>
    <row r="30" spans="1:5" ht="25">
      <c r="A30" s="295" t="s">
        <v>515</v>
      </c>
      <c r="B30" s="296" t="s">
        <v>744</v>
      </c>
      <c r="C30" s="297">
        <v>0</v>
      </c>
      <c r="D30" s="297">
        <v>0</v>
      </c>
      <c r="E30" s="297">
        <v>2609772</v>
      </c>
    </row>
    <row r="31" spans="1:5">
      <c r="A31" s="295" t="s">
        <v>516</v>
      </c>
      <c r="B31" s="296" t="s">
        <v>745</v>
      </c>
      <c r="C31" s="297">
        <v>4658000</v>
      </c>
      <c r="D31" s="297">
        <v>6819148</v>
      </c>
      <c r="E31" s="297">
        <v>4520064</v>
      </c>
    </row>
    <row r="32" spans="1:5">
      <c r="A32" s="295" t="s">
        <v>517</v>
      </c>
      <c r="B32" s="296" t="s">
        <v>746</v>
      </c>
      <c r="C32" s="297">
        <v>17724000</v>
      </c>
      <c r="D32" s="297">
        <v>20630808</v>
      </c>
      <c r="E32" s="297">
        <v>13828875</v>
      </c>
    </row>
    <row r="33" spans="1:5">
      <c r="A33" s="295" t="s">
        <v>518</v>
      </c>
      <c r="B33" s="296" t="s">
        <v>747</v>
      </c>
      <c r="C33" s="297">
        <v>0</v>
      </c>
      <c r="D33" s="297">
        <v>36504</v>
      </c>
      <c r="E33" s="297">
        <v>36504</v>
      </c>
    </row>
    <row r="34" spans="1:5">
      <c r="A34" s="295" t="s">
        <v>519</v>
      </c>
      <c r="B34" s="296" t="s">
        <v>1396</v>
      </c>
      <c r="C34" s="297">
        <v>22382000</v>
      </c>
      <c r="D34" s="297">
        <v>27486460</v>
      </c>
      <c r="E34" s="297">
        <v>18385443</v>
      </c>
    </row>
    <row r="35" spans="1:5">
      <c r="A35" s="295" t="s">
        <v>520</v>
      </c>
      <c r="B35" s="296" t="s">
        <v>748</v>
      </c>
      <c r="C35" s="297">
        <v>6007000</v>
      </c>
      <c r="D35" s="297">
        <v>7491199</v>
      </c>
      <c r="E35" s="297">
        <v>6121561</v>
      </c>
    </row>
    <row r="36" spans="1:5">
      <c r="A36" s="295" t="s">
        <v>521</v>
      </c>
      <c r="B36" s="296" t="s">
        <v>749</v>
      </c>
      <c r="C36" s="297">
        <v>5656000</v>
      </c>
      <c r="D36" s="297">
        <v>5209273</v>
      </c>
      <c r="E36" s="297">
        <v>3601192</v>
      </c>
    </row>
    <row r="37" spans="1:5">
      <c r="A37" s="295" t="s">
        <v>522</v>
      </c>
      <c r="B37" s="296" t="s">
        <v>1397</v>
      </c>
      <c r="C37" s="297">
        <v>11663000</v>
      </c>
      <c r="D37" s="297">
        <v>12700472</v>
      </c>
      <c r="E37" s="297">
        <v>9722753</v>
      </c>
    </row>
    <row r="38" spans="1:5">
      <c r="A38" s="295" t="s">
        <v>523</v>
      </c>
      <c r="B38" s="296" t="s">
        <v>750</v>
      </c>
      <c r="C38" s="297">
        <v>74746950</v>
      </c>
      <c r="D38" s="297">
        <v>78798446</v>
      </c>
      <c r="E38" s="297">
        <v>61679907</v>
      </c>
    </row>
    <row r="39" spans="1:5">
      <c r="A39" s="295" t="s">
        <v>524</v>
      </c>
      <c r="B39" s="296" t="s">
        <v>751</v>
      </c>
      <c r="C39" s="297">
        <v>115975000</v>
      </c>
      <c r="D39" s="297">
        <v>115975000</v>
      </c>
      <c r="E39" s="297">
        <v>80185086</v>
      </c>
    </row>
    <row r="40" spans="1:5">
      <c r="A40" s="295" t="s">
        <v>525</v>
      </c>
      <c r="B40" s="296" t="s">
        <v>1398</v>
      </c>
      <c r="C40" s="297">
        <v>3383000</v>
      </c>
      <c r="D40" s="297">
        <v>4536703</v>
      </c>
      <c r="E40" s="297">
        <v>2971701</v>
      </c>
    </row>
    <row r="41" spans="1:5" ht="37.5">
      <c r="A41" s="295" t="s">
        <v>526</v>
      </c>
      <c r="B41" s="296" t="s">
        <v>752</v>
      </c>
      <c r="C41" s="297">
        <v>0</v>
      </c>
      <c r="D41" s="297">
        <v>0</v>
      </c>
      <c r="E41" s="297">
        <v>0</v>
      </c>
    </row>
    <row r="42" spans="1:5">
      <c r="A42" s="295" t="s">
        <v>527</v>
      </c>
      <c r="B42" s="296" t="s">
        <v>753</v>
      </c>
      <c r="C42" s="297">
        <v>45164950</v>
      </c>
      <c r="D42" s="297">
        <v>49973189</v>
      </c>
      <c r="E42" s="297">
        <v>39739010</v>
      </c>
    </row>
    <row r="43" spans="1:5">
      <c r="A43" s="295" t="s">
        <v>528</v>
      </c>
      <c r="B43" s="296" t="s">
        <v>1399</v>
      </c>
      <c r="C43" s="297">
        <v>2437000</v>
      </c>
      <c r="D43" s="297">
        <v>2441600</v>
      </c>
      <c r="E43" s="297">
        <v>1649034</v>
      </c>
    </row>
    <row r="44" spans="1:5">
      <c r="A44" s="295" t="s">
        <v>529</v>
      </c>
      <c r="B44" s="296" t="s">
        <v>754</v>
      </c>
      <c r="C44" s="297">
        <v>0</v>
      </c>
      <c r="D44" s="297">
        <v>0</v>
      </c>
      <c r="E44" s="297">
        <v>156966</v>
      </c>
    </row>
    <row r="45" spans="1:5" ht="25">
      <c r="A45" s="295" t="s">
        <v>530</v>
      </c>
      <c r="B45" s="296" t="s">
        <v>755</v>
      </c>
      <c r="C45" s="297">
        <v>64953000</v>
      </c>
      <c r="D45" s="297">
        <v>109548254</v>
      </c>
      <c r="E45" s="297">
        <v>68466502</v>
      </c>
    </row>
    <row r="46" spans="1:5">
      <c r="A46" s="295" t="s">
        <v>531</v>
      </c>
      <c r="B46" s="296" t="s">
        <v>756</v>
      </c>
      <c r="C46" s="297">
        <v>43940000</v>
      </c>
      <c r="D46" s="297">
        <v>45699333</v>
      </c>
      <c r="E46" s="297">
        <v>34433104</v>
      </c>
    </row>
    <row r="47" spans="1:5">
      <c r="A47" s="295" t="s">
        <v>532</v>
      </c>
      <c r="B47" s="296" t="s">
        <v>757</v>
      </c>
      <c r="C47" s="297">
        <v>0</v>
      </c>
      <c r="D47" s="297">
        <v>0</v>
      </c>
      <c r="E47" s="297">
        <v>2673319</v>
      </c>
    </row>
    <row r="48" spans="1:5" ht="25">
      <c r="A48" s="295" t="s">
        <v>533</v>
      </c>
      <c r="B48" s="296" t="s">
        <v>1400</v>
      </c>
      <c r="C48" s="297">
        <v>350599900</v>
      </c>
      <c r="D48" s="297">
        <v>406972525</v>
      </c>
      <c r="E48" s="297">
        <v>289124344</v>
      </c>
    </row>
    <row r="49" spans="1:5">
      <c r="A49" s="295" t="s">
        <v>534</v>
      </c>
      <c r="B49" s="296" t="s">
        <v>758</v>
      </c>
      <c r="C49" s="297">
        <v>1853000</v>
      </c>
      <c r="D49" s="297">
        <v>1941910</v>
      </c>
      <c r="E49" s="297">
        <v>986640</v>
      </c>
    </row>
    <row r="50" spans="1:5">
      <c r="A50" s="295" t="s">
        <v>535</v>
      </c>
      <c r="B50" s="296" t="s">
        <v>759</v>
      </c>
      <c r="C50" s="297">
        <v>804000</v>
      </c>
      <c r="D50" s="297">
        <v>1867892</v>
      </c>
      <c r="E50" s="297">
        <v>1288459</v>
      </c>
    </row>
    <row r="51" spans="1:5" ht="25">
      <c r="A51" s="295" t="s">
        <v>536</v>
      </c>
      <c r="B51" s="296" t="s">
        <v>1401</v>
      </c>
      <c r="C51" s="297">
        <v>2657000</v>
      </c>
      <c r="D51" s="297">
        <v>3809802</v>
      </c>
      <c r="E51" s="297">
        <v>2275099</v>
      </c>
    </row>
    <row r="52" spans="1:5" ht="25">
      <c r="A52" s="295" t="s">
        <v>537</v>
      </c>
      <c r="B52" s="296" t="s">
        <v>760</v>
      </c>
      <c r="C52" s="297">
        <v>106544577</v>
      </c>
      <c r="D52" s="297">
        <v>113725707</v>
      </c>
      <c r="E52" s="297">
        <v>68949646</v>
      </c>
    </row>
    <row r="53" spans="1:5">
      <c r="A53" s="295" t="s">
        <v>538</v>
      </c>
      <c r="B53" s="296" t="s">
        <v>761</v>
      </c>
      <c r="C53" s="297">
        <v>13258000</v>
      </c>
      <c r="D53" s="297">
        <v>49682163</v>
      </c>
      <c r="E53" s="297">
        <v>49341815</v>
      </c>
    </row>
    <row r="54" spans="1:5">
      <c r="A54" s="295" t="s">
        <v>539</v>
      </c>
      <c r="B54" s="296" t="s">
        <v>1402</v>
      </c>
      <c r="C54" s="297">
        <v>5840000</v>
      </c>
      <c r="D54" s="297">
        <v>5840000</v>
      </c>
      <c r="E54" s="297">
        <v>3595061</v>
      </c>
    </row>
    <row r="55" spans="1:5">
      <c r="A55" s="295" t="s">
        <v>540</v>
      </c>
      <c r="B55" s="296" t="s">
        <v>762</v>
      </c>
      <c r="C55" s="297">
        <v>0</v>
      </c>
      <c r="D55" s="297">
        <v>0</v>
      </c>
      <c r="E55" s="297">
        <v>1126</v>
      </c>
    </row>
    <row r="56" spans="1:5">
      <c r="A56" s="295" t="s">
        <v>541</v>
      </c>
      <c r="B56" s="296" t="s">
        <v>763</v>
      </c>
      <c r="C56" s="297">
        <v>0</v>
      </c>
      <c r="D56" s="297">
        <v>0</v>
      </c>
      <c r="E56" s="297">
        <v>0</v>
      </c>
    </row>
    <row r="57" spans="1:5" ht="25">
      <c r="A57" s="295" t="s">
        <v>542</v>
      </c>
      <c r="B57" s="296" t="s">
        <v>1403</v>
      </c>
      <c r="C57" s="297">
        <v>0</v>
      </c>
      <c r="D57" s="297">
        <v>0</v>
      </c>
      <c r="E57" s="297">
        <v>0</v>
      </c>
    </row>
    <row r="58" spans="1:5" ht="25">
      <c r="A58" s="295" t="s">
        <v>543</v>
      </c>
      <c r="B58" s="296" t="s">
        <v>764</v>
      </c>
      <c r="C58" s="297">
        <v>0</v>
      </c>
      <c r="D58" s="297">
        <v>0</v>
      </c>
      <c r="E58" s="297">
        <v>0</v>
      </c>
    </row>
    <row r="59" spans="1:5" ht="25">
      <c r="A59" s="295" t="s">
        <v>544</v>
      </c>
      <c r="B59" s="296" t="s">
        <v>765</v>
      </c>
      <c r="C59" s="297">
        <v>0</v>
      </c>
      <c r="D59" s="297">
        <v>0</v>
      </c>
      <c r="E59" s="297">
        <v>0</v>
      </c>
    </row>
    <row r="60" spans="1:5" ht="25">
      <c r="A60" s="295" t="s">
        <v>545</v>
      </c>
      <c r="B60" s="296" t="s">
        <v>766</v>
      </c>
      <c r="C60" s="297">
        <v>0</v>
      </c>
      <c r="D60" s="297">
        <v>0</v>
      </c>
      <c r="E60" s="297">
        <v>0</v>
      </c>
    </row>
    <row r="61" spans="1:5">
      <c r="A61" s="295" t="s">
        <v>546</v>
      </c>
      <c r="B61" s="296" t="s">
        <v>767</v>
      </c>
      <c r="C61" s="297">
        <v>138663600</v>
      </c>
      <c r="D61" s="297">
        <v>87005970</v>
      </c>
      <c r="E61" s="297">
        <v>74906541</v>
      </c>
    </row>
    <row r="62" spans="1:5" ht="25">
      <c r="A62" s="295" t="s">
        <v>547</v>
      </c>
      <c r="B62" s="296" t="s">
        <v>1404</v>
      </c>
      <c r="C62" s="297">
        <v>264306177</v>
      </c>
      <c r="D62" s="297">
        <v>256253840</v>
      </c>
      <c r="E62" s="297">
        <v>196793063</v>
      </c>
    </row>
    <row r="63" spans="1:5" ht="13">
      <c r="A63" s="298" t="s">
        <v>548</v>
      </c>
      <c r="B63" s="299" t="s">
        <v>1405</v>
      </c>
      <c r="C63" s="300">
        <v>651608077</v>
      </c>
      <c r="D63" s="300">
        <v>707223099</v>
      </c>
      <c r="E63" s="300">
        <v>516300702</v>
      </c>
    </row>
    <row r="64" spans="1:5">
      <c r="A64" s="295" t="s">
        <v>549</v>
      </c>
      <c r="B64" s="296" t="s">
        <v>768</v>
      </c>
      <c r="C64" s="297">
        <v>0</v>
      </c>
      <c r="D64" s="297">
        <v>0</v>
      </c>
      <c r="E64" s="297">
        <v>0</v>
      </c>
    </row>
    <row r="65" spans="1:5">
      <c r="A65" s="295" t="s">
        <v>550</v>
      </c>
      <c r="B65" s="296" t="s">
        <v>1406</v>
      </c>
      <c r="C65" s="297">
        <v>368000</v>
      </c>
      <c r="D65" s="297">
        <v>368000</v>
      </c>
      <c r="E65" s="297">
        <v>244530</v>
      </c>
    </row>
    <row r="66" spans="1:5">
      <c r="A66" s="295" t="s">
        <v>551</v>
      </c>
      <c r="B66" s="296" t="s">
        <v>769</v>
      </c>
      <c r="C66" s="297">
        <v>0</v>
      </c>
      <c r="D66" s="297">
        <v>0</v>
      </c>
      <c r="E66" s="297">
        <v>0</v>
      </c>
    </row>
    <row r="67" spans="1:5">
      <c r="A67" s="295" t="s">
        <v>552</v>
      </c>
      <c r="B67" s="296" t="s">
        <v>770</v>
      </c>
      <c r="C67" s="297">
        <v>0</v>
      </c>
      <c r="D67" s="297">
        <v>0</v>
      </c>
      <c r="E67" s="297">
        <v>0</v>
      </c>
    </row>
    <row r="68" spans="1:5">
      <c r="A68" s="295" t="s">
        <v>553</v>
      </c>
      <c r="B68" s="296" t="s">
        <v>771</v>
      </c>
      <c r="C68" s="297">
        <v>0</v>
      </c>
      <c r="D68" s="297">
        <v>0</v>
      </c>
      <c r="E68" s="297">
        <v>0</v>
      </c>
    </row>
    <row r="69" spans="1:5">
      <c r="A69" s="295" t="s">
        <v>554</v>
      </c>
      <c r="B69" s="296" t="s">
        <v>772</v>
      </c>
      <c r="C69" s="297">
        <v>0</v>
      </c>
      <c r="D69" s="297">
        <v>0</v>
      </c>
      <c r="E69" s="297">
        <v>0</v>
      </c>
    </row>
    <row r="70" spans="1:5" ht="25">
      <c r="A70" s="295" t="s">
        <v>555</v>
      </c>
      <c r="B70" s="296" t="s">
        <v>773</v>
      </c>
      <c r="C70" s="297">
        <v>0</v>
      </c>
      <c r="D70" s="297">
        <v>0</v>
      </c>
      <c r="E70" s="297">
        <v>0</v>
      </c>
    </row>
    <row r="71" spans="1:5">
      <c r="A71" s="295" t="s">
        <v>556</v>
      </c>
      <c r="B71" s="296" t="s">
        <v>774</v>
      </c>
      <c r="C71" s="297">
        <v>0</v>
      </c>
      <c r="D71" s="297">
        <v>0</v>
      </c>
      <c r="E71" s="297">
        <v>0</v>
      </c>
    </row>
    <row r="72" spans="1:5">
      <c r="A72" s="295" t="s">
        <v>557</v>
      </c>
      <c r="B72" s="296" t="s">
        <v>775</v>
      </c>
      <c r="C72" s="297">
        <v>0</v>
      </c>
      <c r="D72" s="297">
        <v>0</v>
      </c>
      <c r="E72" s="297">
        <v>0</v>
      </c>
    </row>
    <row r="73" spans="1:5">
      <c r="A73" s="295" t="s">
        <v>558</v>
      </c>
      <c r="B73" s="296" t="s">
        <v>776</v>
      </c>
      <c r="C73" s="297">
        <v>0</v>
      </c>
      <c r="D73" s="297">
        <v>0</v>
      </c>
      <c r="E73" s="297">
        <v>0</v>
      </c>
    </row>
    <row r="74" spans="1:5" ht="25">
      <c r="A74" s="295" t="s">
        <v>559</v>
      </c>
      <c r="B74" s="296" t="s">
        <v>1407</v>
      </c>
      <c r="C74" s="297">
        <v>0</v>
      </c>
      <c r="D74" s="297">
        <v>0</v>
      </c>
      <c r="E74" s="297">
        <v>0</v>
      </c>
    </row>
    <row r="75" spans="1:5" ht="25">
      <c r="A75" s="295" t="s">
        <v>560</v>
      </c>
      <c r="B75" s="296" t="s">
        <v>777</v>
      </c>
      <c r="C75" s="297">
        <v>0</v>
      </c>
      <c r="D75" s="297">
        <v>0</v>
      </c>
      <c r="E75" s="297">
        <v>244530</v>
      </c>
    </row>
    <row r="76" spans="1:5">
      <c r="A76" s="295" t="s">
        <v>561</v>
      </c>
      <c r="B76" s="296" t="s">
        <v>778</v>
      </c>
      <c r="C76" s="297">
        <v>0</v>
      </c>
      <c r="D76" s="297">
        <v>0</v>
      </c>
      <c r="E76" s="297">
        <v>0</v>
      </c>
    </row>
    <row r="77" spans="1:5" ht="37.5">
      <c r="A77" s="295" t="s">
        <v>562</v>
      </c>
      <c r="B77" s="296" t="s">
        <v>1408</v>
      </c>
      <c r="C77" s="297">
        <v>0</v>
      </c>
      <c r="D77" s="297">
        <v>0</v>
      </c>
      <c r="E77" s="297">
        <v>0</v>
      </c>
    </row>
    <row r="78" spans="1:5">
      <c r="A78" s="295" t="s">
        <v>563</v>
      </c>
      <c r="B78" s="296" t="s">
        <v>779</v>
      </c>
      <c r="C78" s="297">
        <v>0</v>
      </c>
      <c r="D78" s="297">
        <v>0</v>
      </c>
      <c r="E78" s="297">
        <v>0</v>
      </c>
    </row>
    <row r="79" spans="1:5" ht="25">
      <c r="A79" s="295" t="s">
        <v>564</v>
      </c>
      <c r="B79" s="296" t="s">
        <v>780</v>
      </c>
      <c r="C79" s="297">
        <v>0</v>
      </c>
      <c r="D79" s="297">
        <v>0</v>
      </c>
      <c r="E79" s="297">
        <v>0</v>
      </c>
    </row>
    <row r="80" spans="1:5" s="329" customFormat="1">
      <c r="A80" s="295" t="s">
        <v>565</v>
      </c>
      <c r="B80" s="296" t="s">
        <v>1409</v>
      </c>
      <c r="C80" s="297">
        <v>0</v>
      </c>
      <c r="D80" s="297">
        <v>0</v>
      </c>
      <c r="E80" s="297">
        <v>0</v>
      </c>
    </row>
    <row r="81" spans="1:5" ht="25">
      <c r="A81" s="295" t="s">
        <v>566</v>
      </c>
      <c r="B81" s="296" t="s">
        <v>781</v>
      </c>
      <c r="C81" s="297">
        <v>0</v>
      </c>
      <c r="D81" s="297">
        <v>0</v>
      </c>
      <c r="E81" s="297">
        <v>0</v>
      </c>
    </row>
    <row r="82" spans="1:5" ht="37.5">
      <c r="A82" s="295" t="s">
        <v>567</v>
      </c>
      <c r="B82" s="296" t="s">
        <v>782</v>
      </c>
      <c r="C82" s="297">
        <v>0</v>
      </c>
      <c r="D82" s="297">
        <v>0</v>
      </c>
      <c r="E82" s="297">
        <v>0</v>
      </c>
    </row>
    <row r="83" spans="1:5" ht="25">
      <c r="A83" s="295" t="s">
        <v>568</v>
      </c>
      <c r="B83" s="296" t="s">
        <v>783</v>
      </c>
      <c r="C83" s="297">
        <v>0</v>
      </c>
      <c r="D83" s="297">
        <v>0</v>
      </c>
      <c r="E83" s="297">
        <v>0</v>
      </c>
    </row>
    <row r="84" spans="1:5">
      <c r="A84" s="295" t="s">
        <v>569</v>
      </c>
      <c r="B84" s="296" t="s">
        <v>784</v>
      </c>
      <c r="C84" s="297">
        <v>0</v>
      </c>
      <c r="D84" s="297">
        <v>0</v>
      </c>
      <c r="E84" s="297">
        <v>0</v>
      </c>
    </row>
    <row r="85" spans="1:5" ht="37.5">
      <c r="A85" s="295" t="s">
        <v>570</v>
      </c>
      <c r="B85" s="296" t="s">
        <v>785</v>
      </c>
      <c r="C85" s="297">
        <v>0</v>
      </c>
      <c r="D85" s="297">
        <v>0</v>
      </c>
      <c r="E85" s="297">
        <v>0</v>
      </c>
    </row>
    <row r="86" spans="1:5" ht="25">
      <c r="A86" s="295" t="s">
        <v>571</v>
      </c>
      <c r="B86" s="296" t="s">
        <v>1410</v>
      </c>
      <c r="C86" s="297">
        <v>0</v>
      </c>
      <c r="D86" s="297">
        <v>0</v>
      </c>
      <c r="E86" s="297">
        <v>0</v>
      </c>
    </row>
    <row r="87" spans="1:5" ht="75">
      <c r="A87" s="295" t="s">
        <v>572</v>
      </c>
      <c r="B87" s="296" t="s">
        <v>786</v>
      </c>
      <c r="C87" s="297">
        <v>0</v>
      </c>
      <c r="D87" s="297">
        <v>0</v>
      </c>
      <c r="E87" s="297">
        <v>0</v>
      </c>
    </row>
    <row r="88" spans="1:5" ht="25">
      <c r="A88" s="295" t="s">
        <v>573</v>
      </c>
      <c r="B88" s="296" t="s">
        <v>787</v>
      </c>
      <c r="C88" s="297">
        <v>0</v>
      </c>
      <c r="D88" s="297">
        <v>0</v>
      </c>
      <c r="E88" s="297">
        <v>0</v>
      </c>
    </row>
    <row r="89" spans="1:5">
      <c r="A89" s="295" t="s">
        <v>574</v>
      </c>
      <c r="B89" s="296" t="s">
        <v>788</v>
      </c>
      <c r="C89" s="297">
        <v>0</v>
      </c>
      <c r="D89" s="297">
        <v>0</v>
      </c>
      <c r="E89" s="297">
        <v>0</v>
      </c>
    </row>
    <row r="90" spans="1:5">
      <c r="A90" s="295" t="s">
        <v>575</v>
      </c>
      <c r="B90" s="296" t="s">
        <v>789</v>
      </c>
      <c r="C90" s="297">
        <v>0</v>
      </c>
      <c r="D90" s="297">
        <v>0</v>
      </c>
      <c r="E90" s="297">
        <v>0</v>
      </c>
    </row>
    <row r="91" spans="1:5" ht="25">
      <c r="A91" s="295" t="s">
        <v>576</v>
      </c>
      <c r="B91" s="296" t="s">
        <v>790</v>
      </c>
      <c r="C91" s="297">
        <v>0</v>
      </c>
      <c r="D91" s="297">
        <v>0</v>
      </c>
      <c r="E91" s="297">
        <v>0</v>
      </c>
    </row>
    <row r="92" spans="1:5">
      <c r="A92" s="295" t="s">
        <v>577</v>
      </c>
      <c r="B92" s="296" t="s">
        <v>791</v>
      </c>
      <c r="C92" s="297">
        <v>0</v>
      </c>
      <c r="D92" s="297">
        <v>0</v>
      </c>
      <c r="E92" s="297">
        <v>0</v>
      </c>
    </row>
    <row r="93" spans="1:5" ht="25">
      <c r="A93" s="295" t="s">
        <v>578</v>
      </c>
      <c r="B93" s="296" t="s">
        <v>792</v>
      </c>
      <c r="C93" s="297">
        <v>0</v>
      </c>
      <c r="D93" s="297">
        <v>0</v>
      </c>
      <c r="E93" s="297">
        <v>0</v>
      </c>
    </row>
    <row r="94" spans="1:5" ht="25">
      <c r="A94" s="295" t="s">
        <v>579</v>
      </c>
      <c r="B94" s="296" t="s">
        <v>793</v>
      </c>
      <c r="C94" s="297">
        <v>0</v>
      </c>
      <c r="D94" s="297">
        <v>0</v>
      </c>
      <c r="E94" s="297">
        <v>0</v>
      </c>
    </row>
    <row r="95" spans="1:5" ht="25">
      <c r="A95" s="295" t="s">
        <v>580</v>
      </c>
      <c r="B95" s="296" t="s">
        <v>1411</v>
      </c>
      <c r="C95" s="297">
        <v>0</v>
      </c>
      <c r="D95" s="297">
        <v>0</v>
      </c>
      <c r="E95" s="297">
        <v>0</v>
      </c>
    </row>
    <row r="96" spans="1:5" ht="25">
      <c r="A96" s="295" t="s">
        <v>581</v>
      </c>
      <c r="B96" s="296" t="s">
        <v>794</v>
      </c>
      <c r="C96" s="297">
        <v>0</v>
      </c>
      <c r="D96" s="297">
        <v>0</v>
      </c>
      <c r="E96" s="297">
        <v>0</v>
      </c>
    </row>
    <row r="97" spans="1:5">
      <c r="A97" s="295" t="s">
        <v>582</v>
      </c>
      <c r="B97" s="296" t="s">
        <v>795</v>
      </c>
      <c r="C97" s="297">
        <v>0</v>
      </c>
      <c r="D97" s="297">
        <v>0</v>
      </c>
      <c r="E97" s="297">
        <v>0</v>
      </c>
    </row>
    <row r="98" spans="1:5" ht="25">
      <c r="A98" s="295" t="s">
        <v>583</v>
      </c>
      <c r="B98" s="296" t="s">
        <v>1412</v>
      </c>
      <c r="C98" s="297">
        <v>0</v>
      </c>
      <c r="D98" s="297">
        <v>0</v>
      </c>
      <c r="E98" s="297">
        <v>0</v>
      </c>
    </row>
    <row r="99" spans="1:5" ht="25">
      <c r="A99" s="295" t="s">
        <v>584</v>
      </c>
      <c r="B99" s="296" t="s">
        <v>796</v>
      </c>
      <c r="C99" s="297">
        <v>0</v>
      </c>
      <c r="D99" s="297">
        <v>0</v>
      </c>
      <c r="E99" s="297">
        <v>0</v>
      </c>
    </row>
    <row r="100" spans="1:5" ht="25">
      <c r="A100" s="295" t="s">
        <v>585</v>
      </c>
      <c r="B100" s="296" t="s">
        <v>797</v>
      </c>
      <c r="C100" s="297">
        <v>0</v>
      </c>
      <c r="D100" s="297">
        <v>0</v>
      </c>
      <c r="E100" s="297">
        <v>0</v>
      </c>
    </row>
    <row r="101" spans="1:5" ht="25">
      <c r="A101" s="295" t="s">
        <v>586</v>
      </c>
      <c r="B101" s="296" t="s">
        <v>1413</v>
      </c>
      <c r="C101" s="297">
        <v>0</v>
      </c>
      <c r="D101" s="297">
        <v>0</v>
      </c>
      <c r="E101" s="297">
        <v>0</v>
      </c>
    </row>
    <row r="102" spans="1:5">
      <c r="A102" s="295" t="s">
        <v>587</v>
      </c>
      <c r="B102" s="296" t="s">
        <v>799</v>
      </c>
      <c r="C102" s="297">
        <v>19044000</v>
      </c>
      <c r="D102" s="297">
        <v>15884900</v>
      </c>
      <c r="E102" s="297">
        <v>9044135</v>
      </c>
    </row>
    <row r="103" spans="1:5" ht="25">
      <c r="A103" s="295" t="s">
        <v>588</v>
      </c>
      <c r="B103" s="296" t="s">
        <v>800</v>
      </c>
      <c r="C103" s="297">
        <v>0</v>
      </c>
      <c r="D103" s="297">
        <v>0</v>
      </c>
      <c r="E103" s="297">
        <v>0</v>
      </c>
    </row>
    <row r="104" spans="1:5" ht="25">
      <c r="A104" s="295" t="s">
        <v>589</v>
      </c>
      <c r="B104" s="296" t="s">
        <v>801</v>
      </c>
      <c r="C104" s="297">
        <v>0</v>
      </c>
      <c r="D104" s="297">
        <v>0</v>
      </c>
      <c r="E104" s="297">
        <v>0</v>
      </c>
    </row>
    <row r="105" spans="1:5">
      <c r="A105" s="295" t="s">
        <v>798</v>
      </c>
      <c r="B105" s="296" t="s">
        <v>802</v>
      </c>
      <c r="C105" s="297">
        <v>0</v>
      </c>
      <c r="D105" s="297">
        <v>0</v>
      </c>
      <c r="E105" s="297">
        <v>0</v>
      </c>
    </row>
    <row r="106" spans="1:5">
      <c r="A106" s="295" t="s">
        <v>590</v>
      </c>
      <c r="B106" s="296" t="s">
        <v>803</v>
      </c>
      <c r="C106" s="297">
        <v>0</v>
      </c>
      <c r="D106" s="297">
        <v>0</v>
      </c>
      <c r="E106" s="297">
        <v>0</v>
      </c>
    </row>
    <row r="107" spans="1:5" ht="37.5">
      <c r="A107" s="295" t="s">
        <v>591</v>
      </c>
      <c r="B107" s="296" t="s">
        <v>804</v>
      </c>
      <c r="C107" s="297">
        <v>0</v>
      </c>
      <c r="D107" s="297">
        <v>0</v>
      </c>
      <c r="E107" s="297">
        <v>0</v>
      </c>
    </row>
    <row r="108" spans="1:5" ht="37.5">
      <c r="A108" s="295" t="s">
        <v>592</v>
      </c>
      <c r="B108" s="296" t="s">
        <v>805</v>
      </c>
      <c r="C108" s="297">
        <v>0</v>
      </c>
      <c r="D108" s="297">
        <v>0</v>
      </c>
      <c r="E108" s="297">
        <v>0</v>
      </c>
    </row>
    <row r="109" spans="1:5" ht="37.5">
      <c r="A109" s="295" t="s">
        <v>593</v>
      </c>
      <c r="B109" s="296" t="s">
        <v>1414</v>
      </c>
      <c r="C109" s="297">
        <v>0</v>
      </c>
      <c r="D109" s="297">
        <v>0</v>
      </c>
      <c r="E109" s="297">
        <v>0</v>
      </c>
    </row>
    <row r="110" spans="1:5" ht="25">
      <c r="A110" s="295" t="s">
        <v>594</v>
      </c>
      <c r="B110" s="296" t="s">
        <v>806</v>
      </c>
      <c r="C110" s="297">
        <v>0</v>
      </c>
      <c r="D110" s="297">
        <v>0</v>
      </c>
      <c r="E110" s="297">
        <v>0</v>
      </c>
    </row>
    <row r="111" spans="1:5" ht="37.5">
      <c r="A111" s="295" t="s">
        <v>595</v>
      </c>
      <c r="B111" s="296" t="s">
        <v>807</v>
      </c>
      <c r="C111" s="297">
        <v>0</v>
      </c>
      <c r="D111" s="297">
        <v>0</v>
      </c>
      <c r="E111" s="297">
        <v>0</v>
      </c>
    </row>
    <row r="112" spans="1:5">
      <c r="A112" s="295" t="s">
        <v>596</v>
      </c>
      <c r="B112" s="296" t="s">
        <v>808</v>
      </c>
      <c r="C112" s="297">
        <v>0</v>
      </c>
      <c r="D112" s="297">
        <v>0</v>
      </c>
      <c r="E112" s="297">
        <v>0</v>
      </c>
    </row>
    <row r="113" spans="1:5" ht="25">
      <c r="A113" s="295" t="s">
        <v>597</v>
      </c>
      <c r="B113" s="296" t="s">
        <v>809</v>
      </c>
      <c r="C113" s="297">
        <v>0</v>
      </c>
      <c r="D113" s="297">
        <v>0</v>
      </c>
      <c r="E113" s="297">
        <v>0</v>
      </c>
    </row>
    <row r="114" spans="1:5">
      <c r="A114" s="295" t="s">
        <v>598</v>
      </c>
      <c r="B114" s="296" t="s">
        <v>810</v>
      </c>
      <c r="C114" s="297">
        <v>0</v>
      </c>
      <c r="D114" s="297">
        <v>0</v>
      </c>
      <c r="E114" s="297">
        <v>0</v>
      </c>
    </row>
    <row r="115" spans="1:5" ht="25">
      <c r="A115" s="295" t="s">
        <v>599</v>
      </c>
      <c r="B115" s="296" t="s">
        <v>811</v>
      </c>
      <c r="C115" s="297">
        <v>0</v>
      </c>
      <c r="D115" s="297">
        <v>0</v>
      </c>
      <c r="E115" s="297">
        <v>0</v>
      </c>
    </row>
    <row r="116" spans="1:5" ht="25">
      <c r="A116" s="295" t="s">
        <v>600</v>
      </c>
      <c r="B116" s="296" t="s">
        <v>812</v>
      </c>
      <c r="C116" s="297">
        <v>0</v>
      </c>
      <c r="D116" s="297">
        <v>0</v>
      </c>
      <c r="E116" s="297">
        <v>0</v>
      </c>
    </row>
    <row r="117" spans="1:5">
      <c r="A117" s="295" t="s">
        <v>601</v>
      </c>
      <c r="B117" s="296" t="s">
        <v>813</v>
      </c>
      <c r="C117" s="297">
        <v>0</v>
      </c>
      <c r="D117" s="297">
        <v>0</v>
      </c>
      <c r="E117" s="297">
        <v>0</v>
      </c>
    </row>
    <row r="118" spans="1:5" ht="25">
      <c r="A118" s="295" t="s">
        <v>602</v>
      </c>
      <c r="B118" s="296" t="s">
        <v>814</v>
      </c>
      <c r="C118" s="297">
        <v>0</v>
      </c>
      <c r="D118" s="297">
        <v>0</v>
      </c>
      <c r="E118" s="297">
        <v>280000</v>
      </c>
    </row>
    <row r="119" spans="1:5" ht="37.5">
      <c r="A119" s="295" t="s">
        <v>603</v>
      </c>
      <c r="B119" s="296" t="s">
        <v>815</v>
      </c>
      <c r="C119" s="297">
        <v>0</v>
      </c>
      <c r="D119" s="297">
        <v>0</v>
      </c>
      <c r="E119" s="297">
        <v>8736935</v>
      </c>
    </row>
    <row r="120" spans="1:5" ht="37.5">
      <c r="A120" s="295" t="s">
        <v>604</v>
      </c>
      <c r="B120" s="296" t="s">
        <v>816</v>
      </c>
      <c r="C120" s="297">
        <v>0</v>
      </c>
      <c r="D120" s="297">
        <v>0</v>
      </c>
      <c r="E120" s="297">
        <v>0</v>
      </c>
    </row>
    <row r="121" spans="1:5" s="333" customFormat="1">
      <c r="A121" s="295"/>
      <c r="B121" s="296"/>
      <c r="C121" s="297">
        <v>0</v>
      </c>
      <c r="D121" s="297">
        <v>0</v>
      </c>
      <c r="E121" s="297">
        <v>27200</v>
      </c>
    </row>
    <row r="122" spans="1:5" ht="26">
      <c r="A122" s="298" t="s">
        <v>605</v>
      </c>
      <c r="B122" s="299" t="s">
        <v>1415</v>
      </c>
      <c r="C122" s="300">
        <v>19412000</v>
      </c>
      <c r="D122" s="300">
        <v>16252900</v>
      </c>
      <c r="E122" s="300">
        <v>9288665</v>
      </c>
    </row>
    <row r="123" spans="1:5">
      <c r="A123" s="295" t="s">
        <v>606</v>
      </c>
      <c r="B123" s="296" t="s">
        <v>1416</v>
      </c>
      <c r="C123" s="297">
        <v>0</v>
      </c>
      <c r="D123" s="297">
        <v>0</v>
      </c>
      <c r="E123" s="297">
        <v>0</v>
      </c>
    </row>
    <row r="124" spans="1:5">
      <c r="A124" s="295" t="s">
        <v>607</v>
      </c>
      <c r="B124" s="296" t="s">
        <v>817</v>
      </c>
      <c r="C124" s="297">
        <v>0</v>
      </c>
      <c r="D124" s="297">
        <v>0</v>
      </c>
      <c r="E124" s="297">
        <v>0</v>
      </c>
    </row>
    <row r="125" spans="1:5" ht="25">
      <c r="A125" s="295" t="s">
        <v>608</v>
      </c>
      <c r="B125" s="296" t="s">
        <v>818</v>
      </c>
      <c r="C125" s="297">
        <v>6100000</v>
      </c>
      <c r="D125" s="297">
        <v>6100000</v>
      </c>
      <c r="E125" s="297">
        <v>6047702</v>
      </c>
    </row>
    <row r="126" spans="1:5" ht="25">
      <c r="A126" s="295" t="s">
        <v>609</v>
      </c>
      <c r="B126" s="296" t="s">
        <v>819</v>
      </c>
      <c r="C126" s="297">
        <v>0</v>
      </c>
      <c r="D126" s="297">
        <v>0</v>
      </c>
      <c r="E126" s="297">
        <v>0</v>
      </c>
    </row>
    <row r="127" spans="1:5">
      <c r="A127" s="295" t="s">
        <v>610</v>
      </c>
      <c r="B127" s="296" t="s">
        <v>820</v>
      </c>
      <c r="C127" s="297">
        <v>0</v>
      </c>
      <c r="D127" s="297">
        <v>0</v>
      </c>
      <c r="E127" s="297">
        <v>0</v>
      </c>
    </row>
    <row r="128" spans="1:5" ht="25">
      <c r="A128" s="295" t="s">
        <v>611</v>
      </c>
      <c r="B128" s="296" t="s">
        <v>1417</v>
      </c>
      <c r="C128" s="297">
        <v>6100000</v>
      </c>
      <c r="D128" s="297">
        <v>6100000</v>
      </c>
      <c r="E128" s="297">
        <v>6047702</v>
      </c>
    </row>
    <row r="129" spans="1:5" ht="37.5">
      <c r="A129" s="295" t="s">
        <v>612</v>
      </c>
      <c r="B129" s="296" t="s">
        <v>821</v>
      </c>
      <c r="C129" s="297">
        <v>0</v>
      </c>
      <c r="D129" s="297">
        <v>0</v>
      </c>
      <c r="E129" s="297">
        <v>0</v>
      </c>
    </row>
    <row r="130" spans="1:5" ht="37.5">
      <c r="A130" s="295" t="s">
        <v>613</v>
      </c>
      <c r="B130" s="296" t="s">
        <v>1418</v>
      </c>
      <c r="C130" s="297">
        <v>0</v>
      </c>
      <c r="D130" s="297">
        <v>0</v>
      </c>
      <c r="E130" s="297">
        <v>0</v>
      </c>
    </row>
    <row r="131" spans="1:5">
      <c r="A131" s="295" t="s">
        <v>614</v>
      </c>
      <c r="B131" s="296" t="s">
        <v>822</v>
      </c>
      <c r="C131" s="297">
        <v>0</v>
      </c>
      <c r="D131" s="297">
        <v>0</v>
      </c>
      <c r="E131" s="297">
        <v>0</v>
      </c>
    </row>
    <row r="132" spans="1:5">
      <c r="A132" s="295" t="s">
        <v>615</v>
      </c>
      <c r="B132" s="296" t="s">
        <v>823</v>
      </c>
      <c r="C132" s="297">
        <v>0</v>
      </c>
      <c r="D132" s="297">
        <v>0</v>
      </c>
      <c r="E132" s="297">
        <v>0</v>
      </c>
    </row>
    <row r="133" spans="1:5" ht="37.5">
      <c r="A133" s="295" t="s">
        <v>616</v>
      </c>
      <c r="B133" s="296" t="s">
        <v>824</v>
      </c>
      <c r="C133" s="297">
        <v>0</v>
      </c>
      <c r="D133" s="297">
        <v>0</v>
      </c>
      <c r="E133" s="297">
        <v>0</v>
      </c>
    </row>
    <row r="134" spans="1:5" ht="25">
      <c r="A134" s="295" t="s">
        <v>617</v>
      </c>
      <c r="B134" s="296" t="s">
        <v>825</v>
      </c>
      <c r="C134" s="297">
        <v>0</v>
      </c>
      <c r="D134" s="297">
        <v>0</v>
      </c>
      <c r="E134" s="297">
        <v>0</v>
      </c>
    </row>
    <row r="135" spans="1:5" ht="25">
      <c r="A135" s="295" t="s">
        <v>687</v>
      </c>
      <c r="B135" s="296" t="s">
        <v>826</v>
      </c>
      <c r="C135" s="297">
        <v>0</v>
      </c>
      <c r="D135" s="297">
        <v>0</v>
      </c>
      <c r="E135" s="297">
        <v>0</v>
      </c>
    </row>
    <row r="136" spans="1:5">
      <c r="A136" s="295" t="s">
        <v>618</v>
      </c>
      <c r="B136" s="296" t="s">
        <v>827</v>
      </c>
      <c r="C136" s="297">
        <v>0</v>
      </c>
      <c r="D136" s="297">
        <v>0</v>
      </c>
      <c r="E136" s="297">
        <v>0</v>
      </c>
    </row>
    <row r="137" spans="1:5" ht="25">
      <c r="A137" s="295" t="s">
        <v>619</v>
      </c>
      <c r="B137" s="296" t="s">
        <v>828</v>
      </c>
      <c r="C137" s="297">
        <v>0</v>
      </c>
      <c r="D137" s="297">
        <v>0</v>
      </c>
      <c r="E137" s="297">
        <v>0</v>
      </c>
    </row>
    <row r="138" spans="1:5" ht="25">
      <c r="A138" s="295" t="s">
        <v>620</v>
      </c>
      <c r="B138" s="296" t="s">
        <v>829</v>
      </c>
      <c r="C138" s="297">
        <v>0</v>
      </c>
      <c r="D138" s="297">
        <v>0</v>
      </c>
      <c r="E138" s="297">
        <v>0</v>
      </c>
    </row>
    <row r="139" spans="1:5" ht="25">
      <c r="A139" s="295" t="s">
        <v>621</v>
      </c>
      <c r="B139" s="296" t="s">
        <v>830</v>
      </c>
      <c r="C139" s="297">
        <v>0</v>
      </c>
      <c r="D139" s="297">
        <v>0</v>
      </c>
      <c r="E139" s="297">
        <v>0</v>
      </c>
    </row>
    <row r="140" spans="1:5" ht="25">
      <c r="A140" s="295" t="s">
        <v>688</v>
      </c>
      <c r="B140" s="296" t="s">
        <v>831</v>
      </c>
      <c r="C140" s="297">
        <v>0</v>
      </c>
      <c r="D140" s="297">
        <v>0</v>
      </c>
      <c r="E140" s="297">
        <v>0</v>
      </c>
    </row>
    <row r="141" spans="1:5" ht="37.5">
      <c r="A141" s="295" t="s">
        <v>689</v>
      </c>
      <c r="B141" s="296" t="s">
        <v>1419</v>
      </c>
      <c r="C141" s="297">
        <v>0</v>
      </c>
      <c r="D141" s="297">
        <v>0</v>
      </c>
      <c r="E141" s="297">
        <v>0</v>
      </c>
    </row>
    <row r="142" spans="1:5">
      <c r="A142" s="295" t="s">
        <v>690</v>
      </c>
      <c r="B142" s="296" t="s">
        <v>832</v>
      </c>
      <c r="C142" s="297">
        <v>0</v>
      </c>
      <c r="D142" s="297">
        <v>0</v>
      </c>
      <c r="E142" s="297">
        <v>0</v>
      </c>
    </row>
    <row r="143" spans="1:5">
      <c r="A143" s="295" t="s">
        <v>691</v>
      </c>
      <c r="B143" s="296" t="s">
        <v>833</v>
      </c>
      <c r="C143" s="297">
        <v>0</v>
      </c>
      <c r="D143" s="297">
        <v>0</v>
      </c>
      <c r="E143" s="297">
        <v>0</v>
      </c>
    </row>
    <row r="144" spans="1:5" ht="37.5">
      <c r="A144" s="295" t="s">
        <v>692</v>
      </c>
      <c r="B144" s="296" t="s">
        <v>834</v>
      </c>
      <c r="C144" s="297">
        <v>0</v>
      </c>
      <c r="D144" s="297">
        <v>0</v>
      </c>
      <c r="E144" s="297">
        <v>0</v>
      </c>
    </row>
    <row r="145" spans="1:5" ht="25">
      <c r="A145" s="295" t="s">
        <v>693</v>
      </c>
      <c r="B145" s="296" t="s">
        <v>835</v>
      </c>
      <c r="C145" s="297">
        <v>0</v>
      </c>
      <c r="D145" s="297">
        <v>0</v>
      </c>
      <c r="E145" s="297">
        <v>0</v>
      </c>
    </row>
    <row r="146" spans="1:5" ht="25">
      <c r="A146" s="295" t="s">
        <v>694</v>
      </c>
      <c r="B146" s="296" t="s">
        <v>836</v>
      </c>
      <c r="C146" s="297">
        <v>0</v>
      </c>
      <c r="D146" s="297">
        <v>0</v>
      </c>
      <c r="E146" s="297">
        <v>0</v>
      </c>
    </row>
    <row r="147" spans="1:5">
      <c r="A147" s="295" t="s">
        <v>695</v>
      </c>
      <c r="B147" s="296" t="s">
        <v>837</v>
      </c>
      <c r="C147" s="297">
        <v>0</v>
      </c>
      <c r="D147" s="297">
        <v>0</v>
      </c>
      <c r="E147" s="297">
        <v>0</v>
      </c>
    </row>
    <row r="148" spans="1:5" ht="25">
      <c r="A148" s="295" t="s">
        <v>696</v>
      </c>
      <c r="B148" s="296" t="s">
        <v>838</v>
      </c>
      <c r="C148" s="297">
        <v>0</v>
      </c>
      <c r="D148" s="297">
        <v>0</v>
      </c>
      <c r="E148" s="297">
        <v>0</v>
      </c>
    </row>
    <row r="149" spans="1:5" ht="25">
      <c r="A149" s="295" t="s">
        <v>697</v>
      </c>
      <c r="B149" s="296" t="s">
        <v>839</v>
      </c>
      <c r="C149" s="297">
        <v>0</v>
      </c>
      <c r="D149" s="297">
        <v>0</v>
      </c>
      <c r="E149" s="297">
        <v>0</v>
      </c>
    </row>
    <row r="150" spans="1:5" ht="25">
      <c r="A150" s="295" t="s">
        <v>698</v>
      </c>
      <c r="B150" s="296" t="s">
        <v>840</v>
      </c>
      <c r="C150" s="297">
        <v>0</v>
      </c>
      <c r="D150" s="297">
        <v>0</v>
      </c>
      <c r="E150" s="297">
        <v>0</v>
      </c>
    </row>
    <row r="151" spans="1:5" ht="25">
      <c r="A151" s="295" t="s">
        <v>699</v>
      </c>
      <c r="B151" s="296" t="s">
        <v>841</v>
      </c>
      <c r="C151" s="297">
        <v>0</v>
      </c>
      <c r="D151" s="297">
        <v>0</v>
      </c>
      <c r="E151" s="297">
        <v>0</v>
      </c>
    </row>
    <row r="152" spans="1:5" ht="25">
      <c r="A152" s="295" t="s">
        <v>700</v>
      </c>
      <c r="B152" s="296" t="s">
        <v>1420</v>
      </c>
      <c r="C152" s="297">
        <v>161719000</v>
      </c>
      <c r="D152" s="297">
        <v>253287484</v>
      </c>
      <c r="E152" s="297">
        <v>231620963</v>
      </c>
    </row>
    <row r="153" spans="1:5">
      <c r="A153" s="295" t="s">
        <v>701</v>
      </c>
      <c r="B153" s="296" t="s">
        <v>844</v>
      </c>
      <c r="C153" s="297">
        <v>0</v>
      </c>
      <c r="D153" s="297">
        <v>0</v>
      </c>
      <c r="E153" s="297">
        <v>3992666</v>
      </c>
    </row>
    <row r="154" spans="1:5">
      <c r="A154" s="295" t="s">
        <v>702</v>
      </c>
      <c r="B154" s="296" t="s">
        <v>846</v>
      </c>
      <c r="C154" s="297">
        <v>0</v>
      </c>
      <c r="D154" s="297">
        <v>0</v>
      </c>
      <c r="E154" s="297">
        <v>0</v>
      </c>
    </row>
    <row r="155" spans="1:5" ht="37.5">
      <c r="A155" s="295" t="s">
        <v>842</v>
      </c>
      <c r="B155" s="296" t="s">
        <v>848</v>
      </c>
      <c r="C155" s="297">
        <v>0</v>
      </c>
      <c r="D155" s="297">
        <v>0</v>
      </c>
      <c r="E155" s="297">
        <v>0</v>
      </c>
    </row>
    <row r="156" spans="1:5" ht="25">
      <c r="A156" s="295" t="s">
        <v>843</v>
      </c>
      <c r="B156" s="296" t="s">
        <v>850</v>
      </c>
      <c r="C156" s="297">
        <v>0</v>
      </c>
      <c r="D156" s="297">
        <v>0</v>
      </c>
      <c r="E156" s="297">
        <v>68782727</v>
      </c>
    </row>
    <row r="157" spans="1:5" ht="25">
      <c r="A157" s="295" t="s">
        <v>845</v>
      </c>
      <c r="B157" s="296" t="s">
        <v>852</v>
      </c>
      <c r="C157" s="297">
        <v>0</v>
      </c>
      <c r="D157" s="297">
        <v>0</v>
      </c>
      <c r="E157" s="297">
        <v>0</v>
      </c>
    </row>
    <row r="158" spans="1:5">
      <c r="A158" s="295" t="s">
        <v>847</v>
      </c>
      <c r="B158" s="296" t="s">
        <v>854</v>
      </c>
      <c r="C158" s="297">
        <v>0</v>
      </c>
      <c r="D158" s="297">
        <v>0</v>
      </c>
      <c r="E158" s="297">
        <v>0</v>
      </c>
    </row>
    <row r="159" spans="1:5" ht="25">
      <c r="A159" s="295" t="s">
        <v>849</v>
      </c>
      <c r="B159" s="296" t="s">
        <v>856</v>
      </c>
      <c r="C159" s="297">
        <v>0</v>
      </c>
      <c r="D159" s="297">
        <v>0</v>
      </c>
      <c r="E159" s="297">
        <v>4971834</v>
      </c>
    </row>
    <row r="160" spans="1:5" ht="25">
      <c r="A160" s="295" t="s">
        <v>851</v>
      </c>
      <c r="B160" s="296" t="s">
        <v>858</v>
      </c>
      <c r="C160" s="297">
        <v>0</v>
      </c>
      <c r="D160" s="297">
        <v>0</v>
      </c>
      <c r="E160" s="297">
        <v>151932736</v>
      </c>
    </row>
    <row r="161" spans="1:5" ht="25">
      <c r="A161" s="295" t="s">
        <v>853</v>
      </c>
      <c r="B161" s="296" t="s">
        <v>860</v>
      </c>
      <c r="C161" s="297">
        <v>0</v>
      </c>
      <c r="D161" s="297">
        <v>0</v>
      </c>
      <c r="E161" s="297">
        <v>1941000</v>
      </c>
    </row>
    <row r="162" spans="1:5" ht="25">
      <c r="A162" s="295" t="s">
        <v>855</v>
      </c>
      <c r="B162" s="296" t="s">
        <v>862</v>
      </c>
      <c r="C162" s="297">
        <v>0</v>
      </c>
      <c r="D162" s="297">
        <v>0</v>
      </c>
      <c r="E162" s="297">
        <v>0</v>
      </c>
    </row>
    <row r="163" spans="1:5" ht="37.5">
      <c r="A163" s="295" t="s">
        <v>857</v>
      </c>
      <c r="B163" s="296" t="s">
        <v>1421</v>
      </c>
      <c r="C163" s="297">
        <v>0</v>
      </c>
      <c r="D163" s="297">
        <v>0</v>
      </c>
      <c r="E163" s="297">
        <v>0</v>
      </c>
    </row>
    <row r="164" spans="1:5" ht="37.5">
      <c r="A164" s="295" t="s">
        <v>859</v>
      </c>
      <c r="B164" s="296" t="s">
        <v>865</v>
      </c>
      <c r="C164" s="297">
        <v>0</v>
      </c>
      <c r="D164" s="297">
        <v>0</v>
      </c>
      <c r="E164" s="297">
        <v>0</v>
      </c>
    </row>
    <row r="165" spans="1:5" ht="37.5">
      <c r="A165" s="295" t="s">
        <v>861</v>
      </c>
      <c r="B165" s="296" t="s">
        <v>1422</v>
      </c>
      <c r="C165" s="297">
        <v>0</v>
      </c>
      <c r="D165" s="297">
        <v>0</v>
      </c>
      <c r="E165" s="297">
        <v>0</v>
      </c>
    </row>
    <row r="166" spans="1:5">
      <c r="A166" s="295" t="s">
        <v>863</v>
      </c>
      <c r="B166" s="296" t="s">
        <v>868</v>
      </c>
      <c r="C166" s="297">
        <v>0</v>
      </c>
      <c r="D166" s="297">
        <v>0</v>
      </c>
      <c r="E166" s="297">
        <v>0</v>
      </c>
    </row>
    <row r="167" spans="1:5">
      <c r="A167" s="295" t="s">
        <v>864</v>
      </c>
      <c r="B167" s="296" t="s">
        <v>870</v>
      </c>
      <c r="C167" s="297">
        <v>0</v>
      </c>
      <c r="D167" s="297">
        <v>0</v>
      </c>
      <c r="E167" s="297">
        <v>0</v>
      </c>
    </row>
    <row r="168" spans="1:5">
      <c r="A168" s="295" t="s">
        <v>866</v>
      </c>
      <c r="B168" s="296" t="s">
        <v>872</v>
      </c>
      <c r="C168" s="297">
        <v>0</v>
      </c>
      <c r="D168" s="297">
        <v>0</v>
      </c>
      <c r="E168" s="297">
        <v>0</v>
      </c>
    </row>
    <row r="169" spans="1:5">
      <c r="A169" s="295" t="s">
        <v>867</v>
      </c>
      <c r="B169" s="296" t="s">
        <v>874</v>
      </c>
      <c r="C169" s="297">
        <v>0</v>
      </c>
      <c r="D169" s="297">
        <v>0</v>
      </c>
      <c r="E169" s="297">
        <v>0</v>
      </c>
    </row>
    <row r="170" spans="1:5">
      <c r="A170" s="295" t="s">
        <v>869</v>
      </c>
      <c r="B170" s="296" t="s">
        <v>876</v>
      </c>
      <c r="C170" s="297">
        <v>0</v>
      </c>
      <c r="D170" s="297">
        <v>0</v>
      </c>
      <c r="E170" s="297">
        <v>0</v>
      </c>
    </row>
    <row r="171" spans="1:5" ht="25">
      <c r="A171" s="295" t="s">
        <v>871</v>
      </c>
      <c r="B171" s="296" t="s">
        <v>878</v>
      </c>
      <c r="C171" s="297">
        <v>0</v>
      </c>
      <c r="D171" s="297">
        <v>0</v>
      </c>
      <c r="E171" s="297">
        <v>0</v>
      </c>
    </row>
    <row r="172" spans="1:5" ht="25">
      <c r="A172" s="295" t="s">
        <v>873</v>
      </c>
      <c r="B172" s="296" t="s">
        <v>880</v>
      </c>
      <c r="C172" s="297">
        <v>0</v>
      </c>
      <c r="D172" s="297">
        <v>0</v>
      </c>
      <c r="E172" s="297">
        <v>0</v>
      </c>
    </row>
    <row r="173" spans="1:5">
      <c r="A173" s="295" t="s">
        <v>875</v>
      </c>
      <c r="B173" s="296" t="s">
        <v>882</v>
      </c>
      <c r="C173" s="297">
        <v>0</v>
      </c>
      <c r="D173" s="297">
        <v>0</v>
      </c>
      <c r="E173" s="297">
        <v>0</v>
      </c>
    </row>
    <row r="174" spans="1:5">
      <c r="A174" s="295" t="s">
        <v>877</v>
      </c>
      <c r="B174" s="296" t="s">
        <v>884</v>
      </c>
      <c r="C174" s="297">
        <v>0</v>
      </c>
      <c r="D174" s="297">
        <v>0</v>
      </c>
      <c r="E174" s="297">
        <v>0</v>
      </c>
    </row>
    <row r="175" spans="1:5" ht="25">
      <c r="A175" s="295" t="s">
        <v>879</v>
      </c>
      <c r="B175" s="296" t="s">
        <v>886</v>
      </c>
      <c r="C175" s="297">
        <v>0</v>
      </c>
      <c r="D175" s="297">
        <v>0</v>
      </c>
      <c r="E175" s="297">
        <v>0</v>
      </c>
    </row>
    <row r="176" spans="1:5">
      <c r="A176" s="295" t="s">
        <v>881</v>
      </c>
      <c r="B176" s="296" t="s">
        <v>888</v>
      </c>
      <c r="C176" s="297">
        <v>0</v>
      </c>
      <c r="D176" s="297">
        <v>0</v>
      </c>
      <c r="E176" s="297">
        <v>0</v>
      </c>
    </row>
    <row r="177" spans="1:5">
      <c r="A177" s="295" t="s">
        <v>883</v>
      </c>
      <c r="B177" s="296" t="s">
        <v>890</v>
      </c>
      <c r="C177" s="297">
        <v>0</v>
      </c>
      <c r="D177" s="297">
        <v>0</v>
      </c>
      <c r="E177" s="297">
        <v>0</v>
      </c>
    </row>
    <row r="178" spans="1:5">
      <c r="A178" s="295" t="s">
        <v>885</v>
      </c>
      <c r="B178" s="296" t="s">
        <v>892</v>
      </c>
      <c r="C178" s="297">
        <v>0</v>
      </c>
      <c r="D178" s="297">
        <v>0</v>
      </c>
      <c r="E178" s="297">
        <v>0</v>
      </c>
    </row>
    <row r="179" spans="1:5" ht="25">
      <c r="A179" s="295" t="s">
        <v>887</v>
      </c>
      <c r="B179" s="296" t="s">
        <v>894</v>
      </c>
      <c r="C179" s="297">
        <v>0</v>
      </c>
      <c r="D179" s="297">
        <v>0</v>
      </c>
      <c r="E179" s="297">
        <v>0</v>
      </c>
    </row>
    <row r="180" spans="1:5" ht="25">
      <c r="A180" s="295" t="s">
        <v>889</v>
      </c>
      <c r="B180" s="296" t="s">
        <v>1423</v>
      </c>
      <c r="C180" s="297">
        <v>204218076</v>
      </c>
      <c r="D180" s="297">
        <v>200441196</v>
      </c>
      <c r="E180" s="297">
        <v>183693609</v>
      </c>
    </row>
    <row r="181" spans="1:5">
      <c r="A181" s="295" t="s">
        <v>891</v>
      </c>
      <c r="B181" s="296" t="s">
        <v>897</v>
      </c>
      <c r="C181" s="297">
        <v>0</v>
      </c>
      <c r="D181" s="297">
        <v>0</v>
      </c>
      <c r="E181" s="297">
        <v>0</v>
      </c>
    </row>
    <row r="182" spans="1:5">
      <c r="A182" s="295" t="s">
        <v>893</v>
      </c>
      <c r="B182" s="296" t="s">
        <v>899</v>
      </c>
      <c r="C182" s="297">
        <v>0</v>
      </c>
      <c r="D182" s="297">
        <v>0</v>
      </c>
      <c r="E182" s="297">
        <v>108100738</v>
      </c>
    </row>
    <row r="183" spans="1:5">
      <c r="A183" s="295" t="s">
        <v>895</v>
      </c>
      <c r="B183" s="296" t="s">
        <v>901</v>
      </c>
      <c r="C183" s="297">
        <v>0</v>
      </c>
      <c r="D183" s="297">
        <v>0</v>
      </c>
      <c r="E183" s="297">
        <v>57693525</v>
      </c>
    </row>
    <row r="184" spans="1:5">
      <c r="A184" s="295" t="s">
        <v>896</v>
      </c>
      <c r="B184" s="296" t="s">
        <v>903</v>
      </c>
      <c r="C184" s="297">
        <v>0</v>
      </c>
      <c r="D184" s="297">
        <v>0</v>
      </c>
      <c r="E184" s="297">
        <v>0</v>
      </c>
    </row>
    <row r="185" spans="1:5">
      <c r="A185" s="295" t="s">
        <v>898</v>
      </c>
      <c r="B185" s="296" t="s">
        <v>905</v>
      </c>
      <c r="C185" s="297">
        <v>0</v>
      </c>
      <c r="D185" s="297">
        <v>0</v>
      </c>
      <c r="E185" s="297">
        <v>0</v>
      </c>
    </row>
    <row r="186" spans="1:5" ht="25">
      <c r="A186" s="295" t="s">
        <v>900</v>
      </c>
      <c r="B186" s="296" t="s">
        <v>907</v>
      </c>
      <c r="C186" s="297">
        <v>0</v>
      </c>
      <c r="D186" s="297">
        <v>0</v>
      </c>
      <c r="E186" s="297">
        <v>0</v>
      </c>
    </row>
    <row r="187" spans="1:5" ht="25">
      <c r="A187" s="295" t="s">
        <v>902</v>
      </c>
      <c r="B187" s="296" t="s">
        <v>909</v>
      </c>
      <c r="C187" s="297">
        <v>0</v>
      </c>
      <c r="D187" s="297">
        <v>0</v>
      </c>
      <c r="E187" s="297">
        <v>0</v>
      </c>
    </row>
    <row r="188" spans="1:5">
      <c r="A188" s="295" t="s">
        <v>904</v>
      </c>
      <c r="B188" s="296" t="s">
        <v>911</v>
      </c>
      <c r="C188" s="297">
        <v>0</v>
      </c>
      <c r="D188" s="297">
        <v>0</v>
      </c>
      <c r="E188" s="297">
        <v>17899346</v>
      </c>
    </row>
    <row r="189" spans="1:5" ht="25">
      <c r="A189" s="295" t="s">
        <v>906</v>
      </c>
      <c r="B189" s="296" t="s">
        <v>913</v>
      </c>
      <c r="C189" s="297">
        <v>0</v>
      </c>
      <c r="D189" s="297">
        <v>0</v>
      </c>
      <c r="E189" s="297">
        <v>0</v>
      </c>
    </row>
    <row r="190" spans="1:5">
      <c r="A190" s="295" t="s">
        <v>908</v>
      </c>
      <c r="B190" s="296" t="s">
        <v>915</v>
      </c>
      <c r="C190" s="297">
        <v>0</v>
      </c>
      <c r="D190" s="297">
        <v>0</v>
      </c>
      <c r="E190" s="297">
        <v>0</v>
      </c>
    </row>
    <row r="191" spans="1:5">
      <c r="A191" s="295" t="s">
        <v>910</v>
      </c>
      <c r="B191" s="296" t="s">
        <v>917</v>
      </c>
      <c r="C191" s="297">
        <v>126447928</v>
      </c>
      <c r="D191" s="297">
        <v>1598768776</v>
      </c>
      <c r="E191" s="297">
        <v>0</v>
      </c>
    </row>
    <row r="192" spans="1:5" ht="39">
      <c r="A192" s="298" t="s">
        <v>912</v>
      </c>
      <c r="B192" s="299" t="s">
        <v>1424</v>
      </c>
      <c r="C192" s="300">
        <v>498485004</v>
      </c>
      <c r="D192" s="300">
        <v>2058597456</v>
      </c>
      <c r="E192" s="300">
        <v>421362274</v>
      </c>
    </row>
    <row r="193" spans="1:5">
      <c r="A193" s="295" t="s">
        <v>914</v>
      </c>
      <c r="B193" s="296" t="s">
        <v>920</v>
      </c>
      <c r="C193" s="297">
        <v>0</v>
      </c>
      <c r="D193" s="297">
        <v>0</v>
      </c>
      <c r="E193" s="297">
        <v>0</v>
      </c>
    </row>
    <row r="194" spans="1:5">
      <c r="A194" s="295" t="s">
        <v>916</v>
      </c>
      <c r="B194" s="296" t="s">
        <v>1425</v>
      </c>
      <c r="C194" s="297">
        <v>2187780088</v>
      </c>
      <c r="D194" s="297">
        <v>2218723012</v>
      </c>
      <c r="E194" s="297">
        <v>707865648</v>
      </c>
    </row>
    <row r="195" spans="1:5">
      <c r="A195" s="295" t="s">
        <v>918</v>
      </c>
      <c r="B195" s="296" t="s">
        <v>923</v>
      </c>
      <c r="C195" s="297">
        <v>0</v>
      </c>
      <c r="D195" s="297">
        <v>0</v>
      </c>
      <c r="E195" s="297">
        <v>0</v>
      </c>
    </row>
    <row r="196" spans="1:5" ht="25">
      <c r="A196" s="295" t="s">
        <v>919</v>
      </c>
      <c r="B196" s="296" t="s">
        <v>925</v>
      </c>
      <c r="C196" s="297">
        <v>2258000</v>
      </c>
      <c r="D196" s="297">
        <v>3355463</v>
      </c>
      <c r="E196" s="297">
        <v>1857653</v>
      </c>
    </row>
    <row r="197" spans="1:5" ht="25">
      <c r="A197" s="295" t="s">
        <v>921</v>
      </c>
      <c r="B197" s="296" t="s">
        <v>927</v>
      </c>
      <c r="C197" s="297">
        <v>25569000</v>
      </c>
      <c r="D197" s="297">
        <v>29208550</v>
      </c>
      <c r="E197" s="297">
        <v>19376494</v>
      </c>
    </row>
    <row r="198" spans="1:5">
      <c r="A198" s="295" t="s">
        <v>922</v>
      </c>
      <c r="B198" s="296" t="s">
        <v>929</v>
      </c>
      <c r="C198" s="297">
        <v>0</v>
      </c>
      <c r="D198" s="297">
        <v>0</v>
      </c>
      <c r="E198" s="297">
        <v>0</v>
      </c>
    </row>
    <row r="199" spans="1:5" ht="25">
      <c r="A199" s="295" t="s">
        <v>924</v>
      </c>
      <c r="B199" s="296" t="s">
        <v>931</v>
      </c>
      <c r="C199" s="297">
        <v>0</v>
      </c>
      <c r="D199" s="297">
        <v>1770000</v>
      </c>
      <c r="E199" s="297">
        <v>1430000</v>
      </c>
    </row>
    <row r="200" spans="1:5" ht="25">
      <c r="A200" s="295" t="s">
        <v>926</v>
      </c>
      <c r="B200" s="296" t="s">
        <v>933</v>
      </c>
      <c r="C200" s="297">
        <v>96200000</v>
      </c>
      <c r="D200" s="297">
        <v>106542043</v>
      </c>
      <c r="E200" s="297">
        <v>15241340</v>
      </c>
    </row>
    <row r="201" spans="1:5" ht="13">
      <c r="A201" s="298" t="s">
        <v>928</v>
      </c>
      <c r="B201" s="299" t="s">
        <v>1426</v>
      </c>
      <c r="C201" s="300">
        <v>2311807088</v>
      </c>
      <c r="D201" s="300">
        <v>2359599068</v>
      </c>
      <c r="E201" s="300">
        <v>745771135</v>
      </c>
    </row>
    <row r="202" spans="1:5">
      <c r="A202" s="295" t="s">
        <v>930</v>
      </c>
      <c r="B202" s="296" t="s">
        <v>936</v>
      </c>
      <c r="C202" s="297">
        <v>212331435</v>
      </c>
      <c r="D202" s="297">
        <v>232844879</v>
      </c>
      <c r="E202" s="297">
        <v>165229506</v>
      </c>
    </row>
    <row r="203" spans="1:5">
      <c r="A203" s="295" t="s">
        <v>932</v>
      </c>
      <c r="B203" s="296" t="s">
        <v>938</v>
      </c>
      <c r="C203" s="297">
        <v>0</v>
      </c>
      <c r="D203" s="297">
        <v>0</v>
      </c>
      <c r="E203" s="297">
        <v>0</v>
      </c>
    </row>
    <row r="204" spans="1:5">
      <c r="A204" s="295" t="s">
        <v>934</v>
      </c>
      <c r="B204" s="296" t="s">
        <v>940</v>
      </c>
      <c r="C204" s="297">
        <v>0</v>
      </c>
      <c r="D204" s="297">
        <v>0</v>
      </c>
      <c r="E204" s="297">
        <v>0</v>
      </c>
    </row>
    <row r="205" spans="1:5" ht="25">
      <c r="A205" s="295" t="s">
        <v>935</v>
      </c>
      <c r="B205" s="296" t="s">
        <v>942</v>
      </c>
      <c r="C205" s="297">
        <v>51323258</v>
      </c>
      <c r="D205" s="297">
        <v>57276408</v>
      </c>
      <c r="E205" s="297">
        <v>41451154</v>
      </c>
    </row>
    <row r="206" spans="1:5" ht="13">
      <c r="A206" s="298" t="s">
        <v>937</v>
      </c>
      <c r="B206" s="299" t="s">
        <v>1427</v>
      </c>
      <c r="C206" s="300">
        <v>263654693</v>
      </c>
      <c r="D206" s="300">
        <v>290121287</v>
      </c>
      <c r="E206" s="300">
        <v>206680660</v>
      </c>
    </row>
    <row r="207" spans="1:5" ht="37.5">
      <c r="A207" s="295" t="s">
        <v>939</v>
      </c>
      <c r="B207" s="296" t="s">
        <v>945</v>
      </c>
      <c r="C207" s="297">
        <v>0</v>
      </c>
      <c r="D207" s="297">
        <v>0</v>
      </c>
      <c r="E207" s="297">
        <v>0</v>
      </c>
    </row>
    <row r="208" spans="1:5" ht="37.5">
      <c r="A208" s="295" t="s">
        <v>941</v>
      </c>
      <c r="B208" s="296" t="s">
        <v>1428</v>
      </c>
      <c r="C208" s="297">
        <v>0</v>
      </c>
      <c r="D208" s="297">
        <v>0</v>
      </c>
      <c r="E208" s="297">
        <v>0</v>
      </c>
    </row>
    <row r="209" spans="1:5">
      <c r="A209" s="295" t="s">
        <v>943</v>
      </c>
      <c r="B209" s="296" t="s">
        <v>948</v>
      </c>
      <c r="C209" s="297">
        <v>0</v>
      </c>
      <c r="D209" s="297">
        <v>0</v>
      </c>
      <c r="E209" s="297">
        <v>0</v>
      </c>
    </row>
    <row r="210" spans="1:5">
      <c r="A210" s="295" t="s">
        <v>944</v>
      </c>
      <c r="B210" s="296" t="s">
        <v>950</v>
      </c>
      <c r="C210" s="297">
        <v>0</v>
      </c>
      <c r="D210" s="297">
        <v>0</v>
      </c>
      <c r="E210" s="297">
        <v>0</v>
      </c>
    </row>
    <row r="211" spans="1:5" ht="37.5">
      <c r="A211" s="295" t="s">
        <v>946</v>
      </c>
      <c r="B211" s="296" t="s">
        <v>952</v>
      </c>
      <c r="C211" s="297">
        <v>0</v>
      </c>
      <c r="D211" s="297">
        <v>0</v>
      </c>
      <c r="E211" s="297">
        <v>0</v>
      </c>
    </row>
    <row r="212" spans="1:5" ht="25">
      <c r="A212" s="295" t="s">
        <v>947</v>
      </c>
      <c r="B212" s="296" t="s">
        <v>954</v>
      </c>
      <c r="C212" s="297">
        <v>0</v>
      </c>
      <c r="D212" s="297">
        <v>0</v>
      </c>
      <c r="E212" s="297">
        <v>0</v>
      </c>
    </row>
    <row r="213" spans="1:5" ht="25">
      <c r="A213" s="295" t="s">
        <v>949</v>
      </c>
      <c r="B213" s="296" t="s">
        <v>956</v>
      </c>
      <c r="C213" s="297">
        <v>0</v>
      </c>
      <c r="D213" s="297">
        <v>0</v>
      </c>
      <c r="E213" s="297">
        <v>0</v>
      </c>
    </row>
    <row r="214" spans="1:5">
      <c r="A214" s="295" t="s">
        <v>951</v>
      </c>
      <c r="B214" s="296" t="s">
        <v>958</v>
      </c>
      <c r="C214" s="297">
        <v>0</v>
      </c>
      <c r="D214" s="297">
        <v>0</v>
      </c>
      <c r="E214" s="297">
        <v>0</v>
      </c>
    </row>
    <row r="215" spans="1:5" ht="25">
      <c r="A215" s="295" t="s">
        <v>953</v>
      </c>
      <c r="B215" s="296" t="s">
        <v>960</v>
      </c>
      <c r="C215" s="297">
        <v>0</v>
      </c>
      <c r="D215" s="297">
        <v>0</v>
      </c>
      <c r="E215" s="297">
        <v>0</v>
      </c>
    </row>
    <row r="216" spans="1:5">
      <c r="A216" s="295" t="s">
        <v>955</v>
      </c>
      <c r="B216" s="296" t="s">
        <v>962</v>
      </c>
      <c r="C216" s="297">
        <v>0</v>
      </c>
      <c r="D216" s="297">
        <v>0</v>
      </c>
      <c r="E216" s="297">
        <v>0</v>
      </c>
    </row>
    <row r="217" spans="1:5" ht="25">
      <c r="A217" s="295" t="s">
        <v>957</v>
      </c>
      <c r="B217" s="296" t="s">
        <v>964</v>
      </c>
      <c r="C217" s="297">
        <v>0</v>
      </c>
      <c r="D217" s="297">
        <v>0</v>
      </c>
      <c r="E217" s="297">
        <v>0</v>
      </c>
    </row>
    <row r="218" spans="1:5" ht="25">
      <c r="A218" s="295" t="s">
        <v>959</v>
      </c>
      <c r="B218" s="296" t="s">
        <v>966</v>
      </c>
      <c r="C218" s="297">
        <v>0</v>
      </c>
      <c r="D218" s="297">
        <v>0</v>
      </c>
      <c r="E218" s="297">
        <v>0</v>
      </c>
    </row>
    <row r="219" spans="1:5" ht="37.5">
      <c r="A219" s="295" t="s">
        <v>961</v>
      </c>
      <c r="B219" s="296" t="s">
        <v>1429</v>
      </c>
      <c r="C219" s="297">
        <v>0</v>
      </c>
      <c r="D219" s="297">
        <v>0</v>
      </c>
      <c r="E219" s="297">
        <v>0</v>
      </c>
    </row>
    <row r="220" spans="1:5">
      <c r="A220" s="295" t="s">
        <v>963</v>
      </c>
      <c r="B220" s="296" t="s">
        <v>969</v>
      </c>
      <c r="C220" s="297">
        <v>0</v>
      </c>
      <c r="D220" s="297">
        <v>0</v>
      </c>
      <c r="E220" s="297">
        <v>0</v>
      </c>
    </row>
    <row r="221" spans="1:5">
      <c r="A221" s="295" t="s">
        <v>965</v>
      </c>
      <c r="B221" s="296" t="s">
        <v>971</v>
      </c>
      <c r="C221" s="297">
        <v>0</v>
      </c>
      <c r="D221" s="297">
        <v>0</v>
      </c>
      <c r="E221" s="297">
        <v>0</v>
      </c>
    </row>
    <row r="222" spans="1:5" ht="37.5">
      <c r="A222" s="295" t="s">
        <v>967</v>
      </c>
      <c r="B222" s="296" t="s">
        <v>973</v>
      </c>
      <c r="C222" s="297">
        <v>0</v>
      </c>
      <c r="D222" s="297">
        <v>0</v>
      </c>
      <c r="E222" s="297">
        <v>0</v>
      </c>
    </row>
    <row r="223" spans="1:5" ht="25">
      <c r="A223" s="295" t="s">
        <v>968</v>
      </c>
      <c r="B223" s="296" t="s">
        <v>975</v>
      </c>
      <c r="C223" s="297">
        <v>0</v>
      </c>
      <c r="D223" s="297">
        <v>0</v>
      </c>
      <c r="E223" s="297">
        <v>0</v>
      </c>
    </row>
    <row r="224" spans="1:5" ht="25">
      <c r="A224" s="295" t="s">
        <v>970</v>
      </c>
      <c r="B224" s="296" t="s">
        <v>977</v>
      </c>
      <c r="C224" s="297">
        <v>0</v>
      </c>
      <c r="D224" s="297">
        <v>0</v>
      </c>
      <c r="E224" s="297">
        <v>0</v>
      </c>
    </row>
    <row r="225" spans="1:5">
      <c r="A225" s="295" t="s">
        <v>972</v>
      </c>
      <c r="B225" s="296" t="s">
        <v>979</v>
      </c>
      <c r="C225" s="297">
        <v>0</v>
      </c>
      <c r="D225" s="297">
        <v>0</v>
      </c>
      <c r="E225" s="297">
        <v>0</v>
      </c>
    </row>
    <row r="226" spans="1:5" ht="25">
      <c r="A226" s="295" t="s">
        <v>974</v>
      </c>
      <c r="B226" s="296" t="s">
        <v>981</v>
      </c>
      <c r="C226" s="297">
        <v>0</v>
      </c>
      <c r="D226" s="297">
        <v>0</v>
      </c>
      <c r="E226" s="297">
        <v>0</v>
      </c>
    </row>
    <row r="227" spans="1:5">
      <c r="A227" s="295" t="s">
        <v>976</v>
      </c>
      <c r="B227" s="296" t="s">
        <v>983</v>
      </c>
      <c r="C227" s="297">
        <v>0</v>
      </c>
      <c r="D227" s="297">
        <v>0</v>
      </c>
      <c r="E227" s="297">
        <v>0</v>
      </c>
    </row>
    <row r="228" spans="1:5" ht="25">
      <c r="A228" s="295" t="s">
        <v>978</v>
      </c>
      <c r="B228" s="296" t="s">
        <v>985</v>
      </c>
      <c r="C228" s="297">
        <v>0</v>
      </c>
      <c r="D228" s="297">
        <v>0</v>
      </c>
      <c r="E228" s="297">
        <v>0</v>
      </c>
    </row>
    <row r="229" spans="1:5" ht="25">
      <c r="A229" s="295" t="s">
        <v>980</v>
      </c>
      <c r="B229" s="296" t="s">
        <v>987</v>
      </c>
      <c r="C229" s="297">
        <v>0</v>
      </c>
      <c r="D229" s="297">
        <v>0</v>
      </c>
      <c r="E229" s="297">
        <v>0</v>
      </c>
    </row>
    <row r="230" spans="1:5" ht="25">
      <c r="A230" s="295" t="s">
        <v>982</v>
      </c>
      <c r="B230" s="296" t="s">
        <v>1430</v>
      </c>
      <c r="C230" s="297">
        <v>0</v>
      </c>
      <c r="D230" s="297">
        <v>0</v>
      </c>
      <c r="E230" s="297">
        <v>0</v>
      </c>
    </row>
    <row r="231" spans="1:5">
      <c r="A231" s="295" t="s">
        <v>984</v>
      </c>
      <c r="B231" s="296" t="s">
        <v>990</v>
      </c>
      <c r="C231" s="297">
        <v>0</v>
      </c>
      <c r="D231" s="297">
        <v>0</v>
      </c>
      <c r="E231" s="297">
        <v>0</v>
      </c>
    </row>
    <row r="232" spans="1:5">
      <c r="A232" s="295" t="s">
        <v>986</v>
      </c>
      <c r="B232" s="296" t="s">
        <v>992</v>
      </c>
      <c r="C232" s="297">
        <v>0</v>
      </c>
      <c r="D232" s="297">
        <v>0</v>
      </c>
      <c r="E232" s="297">
        <v>0</v>
      </c>
    </row>
    <row r="233" spans="1:5" ht="37.5">
      <c r="A233" s="295" t="s">
        <v>988</v>
      </c>
      <c r="B233" s="296" t="s">
        <v>994</v>
      </c>
      <c r="C233" s="297">
        <v>0</v>
      </c>
      <c r="D233" s="297">
        <v>0</v>
      </c>
      <c r="E233" s="297">
        <v>0</v>
      </c>
    </row>
    <row r="234" spans="1:5" ht="25">
      <c r="A234" s="295" t="s">
        <v>989</v>
      </c>
      <c r="B234" s="296" t="s">
        <v>996</v>
      </c>
      <c r="C234" s="297">
        <v>0</v>
      </c>
      <c r="D234" s="297">
        <v>0</v>
      </c>
      <c r="E234" s="297">
        <v>0</v>
      </c>
    </row>
    <row r="235" spans="1:5" ht="25">
      <c r="A235" s="295" t="s">
        <v>991</v>
      </c>
      <c r="B235" s="296" t="s">
        <v>998</v>
      </c>
      <c r="C235" s="297">
        <v>0</v>
      </c>
      <c r="D235" s="297">
        <v>0</v>
      </c>
      <c r="E235" s="297">
        <v>0</v>
      </c>
    </row>
    <row r="236" spans="1:5">
      <c r="A236" s="295" t="s">
        <v>993</v>
      </c>
      <c r="B236" s="296" t="s">
        <v>1000</v>
      </c>
      <c r="C236" s="297">
        <v>0</v>
      </c>
      <c r="D236" s="297">
        <v>0</v>
      </c>
      <c r="E236" s="297">
        <v>0</v>
      </c>
    </row>
    <row r="237" spans="1:5" ht="25">
      <c r="A237" s="295" t="s">
        <v>995</v>
      </c>
      <c r="B237" s="296" t="s">
        <v>1002</v>
      </c>
      <c r="C237" s="297">
        <v>0</v>
      </c>
      <c r="D237" s="297">
        <v>0</v>
      </c>
      <c r="E237" s="297">
        <v>0</v>
      </c>
    </row>
    <row r="238" spans="1:5">
      <c r="A238" s="295" t="s">
        <v>997</v>
      </c>
      <c r="B238" s="296" t="s">
        <v>1004</v>
      </c>
      <c r="C238" s="297">
        <v>0</v>
      </c>
      <c r="D238" s="297">
        <v>0</v>
      </c>
      <c r="E238" s="297">
        <v>0</v>
      </c>
    </row>
    <row r="239" spans="1:5" ht="25">
      <c r="A239" s="295" t="s">
        <v>999</v>
      </c>
      <c r="B239" s="296" t="s">
        <v>1006</v>
      </c>
      <c r="C239" s="297">
        <v>0</v>
      </c>
      <c r="D239" s="297">
        <v>0</v>
      </c>
      <c r="E239" s="297">
        <v>0</v>
      </c>
    </row>
    <row r="240" spans="1:5" ht="25">
      <c r="A240" s="295" t="s">
        <v>1001</v>
      </c>
      <c r="B240" s="296" t="s">
        <v>1008</v>
      </c>
      <c r="C240" s="297">
        <v>0</v>
      </c>
      <c r="D240" s="297">
        <v>0</v>
      </c>
      <c r="E240" s="297">
        <v>0</v>
      </c>
    </row>
    <row r="241" spans="1:5" ht="37.5">
      <c r="A241" s="295" t="s">
        <v>1003</v>
      </c>
      <c r="B241" s="296" t="s">
        <v>1010</v>
      </c>
      <c r="C241" s="297">
        <v>0</v>
      </c>
      <c r="D241" s="297">
        <v>0</v>
      </c>
      <c r="E241" s="297">
        <v>0</v>
      </c>
    </row>
    <row r="242" spans="1:5" ht="37.5">
      <c r="A242" s="295" t="s">
        <v>1005</v>
      </c>
      <c r="B242" s="296" t="s">
        <v>1012</v>
      </c>
      <c r="C242" s="297">
        <v>0</v>
      </c>
      <c r="D242" s="297">
        <v>0</v>
      </c>
      <c r="E242" s="297">
        <v>0</v>
      </c>
    </row>
    <row r="243" spans="1:5" ht="37.5">
      <c r="A243" s="295" t="s">
        <v>1007</v>
      </c>
      <c r="B243" s="296" t="s">
        <v>1431</v>
      </c>
      <c r="C243" s="297">
        <v>0</v>
      </c>
      <c r="D243" s="297">
        <v>0</v>
      </c>
      <c r="E243" s="297">
        <v>0</v>
      </c>
    </row>
    <row r="244" spans="1:5">
      <c r="A244" s="295" t="s">
        <v>1009</v>
      </c>
      <c r="B244" s="296" t="s">
        <v>1015</v>
      </c>
      <c r="C244" s="297">
        <v>0</v>
      </c>
      <c r="D244" s="297">
        <v>0</v>
      </c>
      <c r="E244" s="297">
        <v>0</v>
      </c>
    </row>
    <row r="245" spans="1:5">
      <c r="A245" s="295" t="s">
        <v>1011</v>
      </c>
      <c r="B245" s="296" t="s">
        <v>1017</v>
      </c>
      <c r="C245" s="297">
        <v>0</v>
      </c>
      <c r="D245" s="297">
        <v>0</v>
      </c>
      <c r="E245" s="297">
        <v>0</v>
      </c>
    </row>
    <row r="246" spans="1:5">
      <c r="A246" s="295" t="s">
        <v>1013</v>
      </c>
      <c r="B246" s="296" t="s">
        <v>1019</v>
      </c>
      <c r="C246" s="297">
        <v>0</v>
      </c>
      <c r="D246" s="297">
        <v>0</v>
      </c>
      <c r="E246" s="297">
        <v>0</v>
      </c>
    </row>
    <row r="247" spans="1:5">
      <c r="A247" s="295" t="s">
        <v>1014</v>
      </c>
      <c r="B247" s="296" t="s">
        <v>1021</v>
      </c>
      <c r="C247" s="297">
        <v>0</v>
      </c>
      <c r="D247" s="297">
        <v>0</v>
      </c>
      <c r="E247" s="297">
        <v>0</v>
      </c>
    </row>
    <row r="248" spans="1:5">
      <c r="A248" s="295" t="s">
        <v>1016</v>
      </c>
      <c r="B248" s="296" t="s">
        <v>1023</v>
      </c>
      <c r="C248" s="297">
        <v>0</v>
      </c>
      <c r="D248" s="297">
        <v>0</v>
      </c>
      <c r="E248" s="297">
        <v>0</v>
      </c>
    </row>
    <row r="249" spans="1:5" ht="25">
      <c r="A249" s="295" t="s">
        <v>1018</v>
      </c>
      <c r="B249" s="296" t="s">
        <v>1025</v>
      </c>
      <c r="C249" s="297">
        <v>0</v>
      </c>
      <c r="D249" s="297">
        <v>0</v>
      </c>
      <c r="E249" s="297">
        <v>0</v>
      </c>
    </row>
    <row r="250" spans="1:5" ht="25">
      <c r="A250" s="295" t="s">
        <v>1020</v>
      </c>
      <c r="B250" s="296" t="s">
        <v>1027</v>
      </c>
      <c r="C250" s="297">
        <v>0</v>
      </c>
      <c r="D250" s="297">
        <v>0</v>
      </c>
      <c r="E250" s="297">
        <v>0</v>
      </c>
    </row>
    <row r="251" spans="1:5">
      <c r="A251" s="295" t="s">
        <v>1022</v>
      </c>
      <c r="B251" s="296" t="s">
        <v>1029</v>
      </c>
      <c r="C251" s="297">
        <v>0</v>
      </c>
      <c r="D251" s="297">
        <v>0</v>
      </c>
      <c r="E251" s="297">
        <v>0</v>
      </c>
    </row>
    <row r="252" spans="1:5">
      <c r="A252" s="295" t="s">
        <v>1024</v>
      </c>
      <c r="B252" s="296" t="s">
        <v>1031</v>
      </c>
      <c r="C252" s="297">
        <v>0</v>
      </c>
      <c r="D252" s="297">
        <v>0</v>
      </c>
      <c r="E252" s="297">
        <v>0</v>
      </c>
    </row>
    <row r="253" spans="1:5" ht="25">
      <c r="A253" s="295" t="s">
        <v>1026</v>
      </c>
      <c r="B253" s="296" t="s">
        <v>1033</v>
      </c>
      <c r="C253" s="297">
        <v>0</v>
      </c>
      <c r="D253" s="297">
        <v>0</v>
      </c>
      <c r="E253" s="297">
        <v>0</v>
      </c>
    </row>
    <row r="254" spans="1:5">
      <c r="A254" s="295" t="s">
        <v>1028</v>
      </c>
      <c r="B254" s="296" t="s">
        <v>1035</v>
      </c>
      <c r="C254" s="297">
        <v>0</v>
      </c>
      <c r="D254" s="297">
        <v>0</v>
      </c>
      <c r="E254" s="297">
        <v>0</v>
      </c>
    </row>
    <row r="255" spans="1:5">
      <c r="A255" s="295" t="s">
        <v>1030</v>
      </c>
      <c r="B255" s="296" t="s">
        <v>1037</v>
      </c>
      <c r="C255" s="297">
        <v>0</v>
      </c>
      <c r="D255" s="297">
        <v>0</v>
      </c>
      <c r="E255" s="297">
        <v>0</v>
      </c>
    </row>
    <row r="256" spans="1:5" ht="25">
      <c r="A256" s="295" t="s">
        <v>1032</v>
      </c>
      <c r="B256" s="296" t="s">
        <v>1039</v>
      </c>
      <c r="C256" s="297">
        <v>0</v>
      </c>
      <c r="D256" s="297">
        <v>0</v>
      </c>
      <c r="E256" s="297">
        <v>0</v>
      </c>
    </row>
    <row r="257" spans="1:5" ht="25">
      <c r="A257" s="295" t="s">
        <v>1034</v>
      </c>
      <c r="B257" s="296" t="s">
        <v>1432</v>
      </c>
      <c r="C257" s="297">
        <v>600000</v>
      </c>
      <c r="D257" s="297">
        <v>7600000</v>
      </c>
      <c r="E257" s="297">
        <v>7600000</v>
      </c>
    </row>
    <row r="258" spans="1:5">
      <c r="A258" s="295" t="s">
        <v>1036</v>
      </c>
      <c r="B258" s="296" t="s">
        <v>1042</v>
      </c>
      <c r="C258" s="297">
        <v>0</v>
      </c>
      <c r="D258" s="297">
        <v>0</v>
      </c>
      <c r="E258" s="297">
        <v>0</v>
      </c>
    </row>
    <row r="259" spans="1:5">
      <c r="A259" s="295" t="s">
        <v>1038</v>
      </c>
      <c r="B259" s="296" t="s">
        <v>1044</v>
      </c>
      <c r="C259" s="297">
        <v>0</v>
      </c>
      <c r="D259" s="297">
        <v>0</v>
      </c>
      <c r="E259" s="297">
        <v>0</v>
      </c>
    </row>
    <row r="260" spans="1:5">
      <c r="A260" s="295" t="s">
        <v>1040</v>
      </c>
      <c r="B260" s="296" t="s">
        <v>1046</v>
      </c>
      <c r="C260" s="297">
        <v>0</v>
      </c>
      <c r="D260" s="297">
        <v>0</v>
      </c>
      <c r="E260" s="297">
        <v>600000</v>
      </c>
    </row>
    <row r="261" spans="1:5">
      <c r="A261" s="295" t="s">
        <v>1041</v>
      </c>
      <c r="B261" s="296" t="s">
        <v>1048</v>
      </c>
      <c r="C261" s="297">
        <v>0</v>
      </c>
      <c r="D261" s="297">
        <v>0</v>
      </c>
      <c r="E261" s="297">
        <v>0</v>
      </c>
    </row>
    <row r="262" spans="1:5">
      <c r="A262" s="295" t="s">
        <v>1043</v>
      </c>
      <c r="B262" s="296" t="s">
        <v>1050</v>
      </c>
      <c r="C262" s="297">
        <v>0</v>
      </c>
      <c r="D262" s="297">
        <v>0</v>
      </c>
      <c r="E262" s="297">
        <v>0</v>
      </c>
    </row>
    <row r="263" spans="1:5" ht="25">
      <c r="A263" s="295" t="s">
        <v>1045</v>
      </c>
      <c r="B263" s="296" t="s">
        <v>1052</v>
      </c>
      <c r="C263" s="297">
        <v>0</v>
      </c>
      <c r="D263" s="297">
        <v>0</v>
      </c>
      <c r="E263" s="297">
        <v>0</v>
      </c>
    </row>
    <row r="264" spans="1:5" ht="25">
      <c r="A264" s="295" t="s">
        <v>1047</v>
      </c>
      <c r="B264" s="296" t="s">
        <v>1054</v>
      </c>
      <c r="C264" s="297">
        <v>0</v>
      </c>
      <c r="D264" s="297">
        <v>0</v>
      </c>
      <c r="E264" s="297">
        <v>0</v>
      </c>
    </row>
    <row r="265" spans="1:5">
      <c r="A265" s="295" t="s">
        <v>1049</v>
      </c>
      <c r="B265" s="296" t="s">
        <v>1056</v>
      </c>
      <c r="C265" s="297">
        <v>0</v>
      </c>
      <c r="D265" s="297">
        <v>0</v>
      </c>
      <c r="E265" s="297">
        <v>7000000</v>
      </c>
    </row>
    <row r="266" spans="1:5" ht="25">
      <c r="A266" s="295" t="s">
        <v>1051</v>
      </c>
      <c r="B266" s="296" t="s">
        <v>1058</v>
      </c>
      <c r="C266" s="297">
        <v>0</v>
      </c>
      <c r="D266" s="297">
        <v>0</v>
      </c>
      <c r="E266" s="297">
        <v>0</v>
      </c>
    </row>
    <row r="267" spans="1:5">
      <c r="A267" s="295" t="s">
        <v>1053</v>
      </c>
      <c r="B267" s="296" t="s">
        <v>1060</v>
      </c>
      <c r="C267" s="297">
        <v>0</v>
      </c>
      <c r="D267" s="297">
        <v>0</v>
      </c>
      <c r="E267" s="297">
        <v>0</v>
      </c>
    </row>
    <row r="268" spans="1:5" ht="39">
      <c r="A268" s="298" t="s">
        <v>1055</v>
      </c>
      <c r="B268" s="299" t="s">
        <v>1433</v>
      </c>
      <c r="C268" s="300">
        <v>600000</v>
      </c>
      <c r="D268" s="300">
        <v>7600000</v>
      </c>
      <c r="E268" s="300">
        <v>7600000</v>
      </c>
    </row>
    <row r="269" spans="1:5" ht="26">
      <c r="A269" s="298" t="s">
        <v>1057</v>
      </c>
      <c r="B269" s="299" t="s">
        <v>1434</v>
      </c>
      <c r="C269" s="300">
        <v>4582999862</v>
      </c>
      <c r="D269" s="300">
        <v>6353733220</v>
      </c>
      <c r="E269" s="300">
        <v>2617098637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85"/>
  <sheetViews>
    <sheetView workbookViewId="0">
      <pane ySplit="3" topLeftCell="A166" activePane="bottomLeft" state="frozen"/>
      <selection activeCell="D2" sqref="D1:H1048576"/>
      <selection pane="bottomLeft" activeCell="D2" sqref="D1:H1048576"/>
    </sheetView>
  </sheetViews>
  <sheetFormatPr defaultRowHeight="12.5"/>
  <cols>
    <col min="1" max="1" width="8.1796875" style="293" customWidth="1"/>
    <col min="2" max="2" width="41" style="293" customWidth="1"/>
    <col min="3" max="5" width="32.81640625" style="293" customWidth="1"/>
    <col min="6" max="254" width="9.1796875" style="293"/>
    <col min="255" max="255" width="8.1796875" style="293" customWidth="1"/>
    <col min="256" max="256" width="41" style="293" customWidth="1"/>
    <col min="257" max="261" width="32.81640625" style="293" customWidth="1"/>
    <col min="262" max="510" width="9.1796875" style="293"/>
    <col min="511" max="511" width="8.1796875" style="293" customWidth="1"/>
    <col min="512" max="512" width="41" style="293" customWidth="1"/>
    <col min="513" max="517" width="32.81640625" style="293" customWidth="1"/>
    <col min="518" max="766" width="9.1796875" style="293"/>
    <col min="767" max="767" width="8.1796875" style="293" customWidth="1"/>
    <col min="768" max="768" width="41" style="293" customWidth="1"/>
    <col min="769" max="773" width="32.81640625" style="293" customWidth="1"/>
    <col min="774" max="1022" width="9.1796875" style="293"/>
    <col min="1023" max="1023" width="8.1796875" style="293" customWidth="1"/>
    <col min="1024" max="1024" width="41" style="293" customWidth="1"/>
    <col min="1025" max="1029" width="32.81640625" style="293" customWidth="1"/>
    <col min="1030" max="1278" width="9.1796875" style="293"/>
    <col min="1279" max="1279" width="8.1796875" style="293" customWidth="1"/>
    <col min="1280" max="1280" width="41" style="293" customWidth="1"/>
    <col min="1281" max="1285" width="32.81640625" style="293" customWidth="1"/>
    <col min="1286" max="1534" width="9.1796875" style="293"/>
    <col min="1535" max="1535" width="8.1796875" style="293" customWidth="1"/>
    <col min="1536" max="1536" width="41" style="293" customWidth="1"/>
    <col min="1537" max="1541" width="32.81640625" style="293" customWidth="1"/>
    <col min="1542" max="1790" width="9.1796875" style="293"/>
    <col min="1791" max="1791" width="8.1796875" style="293" customWidth="1"/>
    <col min="1792" max="1792" width="41" style="293" customWidth="1"/>
    <col min="1793" max="1797" width="32.81640625" style="293" customWidth="1"/>
    <col min="1798" max="2046" width="9.1796875" style="293"/>
    <col min="2047" max="2047" width="8.1796875" style="293" customWidth="1"/>
    <col min="2048" max="2048" width="41" style="293" customWidth="1"/>
    <col min="2049" max="2053" width="32.81640625" style="293" customWidth="1"/>
    <col min="2054" max="2302" width="9.1796875" style="293"/>
    <col min="2303" max="2303" width="8.1796875" style="293" customWidth="1"/>
    <col min="2304" max="2304" width="41" style="293" customWidth="1"/>
    <col min="2305" max="2309" width="32.81640625" style="293" customWidth="1"/>
    <col min="2310" max="2558" width="9.1796875" style="293"/>
    <col min="2559" max="2559" width="8.1796875" style="293" customWidth="1"/>
    <col min="2560" max="2560" width="41" style="293" customWidth="1"/>
    <col min="2561" max="2565" width="32.81640625" style="293" customWidth="1"/>
    <col min="2566" max="2814" width="9.1796875" style="293"/>
    <col min="2815" max="2815" width="8.1796875" style="293" customWidth="1"/>
    <col min="2816" max="2816" width="41" style="293" customWidth="1"/>
    <col min="2817" max="2821" width="32.81640625" style="293" customWidth="1"/>
    <col min="2822" max="3070" width="9.1796875" style="293"/>
    <col min="3071" max="3071" width="8.1796875" style="293" customWidth="1"/>
    <col min="3072" max="3072" width="41" style="293" customWidth="1"/>
    <col min="3073" max="3077" width="32.81640625" style="293" customWidth="1"/>
    <col min="3078" max="3326" width="9.1796875" style="293"/>
    <col min="3327" max="3327" width="8.1796875" style="293" customWidth="1"/>
    <col min="3328" max="3328" width="41" style="293" customWidth="1"/>
    <col min="3329" max="3333" width="32.81640625" style="293" customWidth="1"/>
    <col min="3334" max="3582" width="9.1796875" style="293"/>
    <col min="3583" max="3583" width="8.1796875" style="293" customWidth="1"/>
    <col min="3584" max="3584" width="41" style="293" customWidth="1"/>
    <col min="3585" max="3589" width="32.81640625" style="293" customWidth="1"/>
    <col min="3590" max="3838" width="9.1796875" style="293"/>
    <col min="3839" max="3839" width="8.1796875" style="293" customWidth="1"/>
    <col min="3840" max="3840" width="41" style="293" customWidth="1"/>
    <col min="3841" max="3845" width="32.81640625" style="293" customWidth="1"/>
    <col min="3846" max="4094" width="9.1796875" style="293"/>
    <col min="4095" max="4095" width="8.1796875" style="293" customWidth="1"/>
    <col min="4096" max="4096" width="41" style="293" customWidth="1"/>
    <col min="4097" max="4101" width="32.81640625" style="293" customWidth="1"/>
    <col min="4102" max="4350" width="9.1796875" style="293"/>
    <col min="4351" max="4351" width="8.1796875" style="293" customWidth="1"/>
    <col min="4352" max="4352" width="41" style="293" customWidth="1"/>
    <col min="4353" max="4357" width="32.81640625" style="293" customWidth="1"/>
    <col min="4358" max="4606" width="9.1796875" style="293"/>
    <col min="4607" max="4607" width="8.1796875" style="293" customWidth="1"/>
    <col min="4608" max="4608" width="41" style="293" customWidth="1"/>
    <col min="4609" max="4613" width="32.81640625" style="293" customWidth="1"/>
    <col min="4614" max="4862" width="9.1796875" style="293"/>
    <col min="4863" max="4863" width="8.1796875" style="293" customWidth="1"/>
    <col min="4864" max="4864" width="41" style="293" customWidth="1"/>
    <col min="4865" max="4869" width="32.81640625" style="293" customWidth="1"/>
    <col min="4870" max="5118" width="9.1796875" style="293"/>
    <col min="5119" max="5119" width="8.1796875" style="293" customWidth="1"/>
    <col min="5120" max="5120" width="41" style="293" customWidth="1"/>
    <col min="5121" max="5125" width="32.81640625" style="293" customWidth="1"/>
    <col min="5126" max="5374" width="9.1796875" style="293"/>
    <col min="5375" max="5375" width="8.1796875" style="293" customWidth="1"/>
    <col min="5376" max="5376" width="41" style="293" customWidth="1"/>
    <col min="5377" max="5381" width="32.81640625" style="293" customWidth="1"/>
    <col min="5382" max="5630" width="9.1796875" style="293"/>
    <col min="5631" max="5631" width="8.1796875" style="293" customWidth="1"/>
    <col min="5632" max="5632" width="41" style="293" customWidth="1"/>
    <col min="5633" max="5637" width="32.81640625" style="293" customWidth="1"/>
    <col min="5638" max="5886" width="9.1796875" style="293"/>
    <col min="5887" max="5887" width="8.1796875" style="293" customWidth="1"/>
    <col min="5888" max="5888" width="41" style="293" customWidth="1"/>
    <col min="5889" max="5893" width="32.81640625" style="293" customWidth="1"/>
    <col min="5894" max="6142" width="9.1796875" style="293"/>
    <col min="6143" max="6143" width="8.1796875" style="293" customWidth="1"/>
    <col min="6144" max="6144" width="41" style="293" customWidth="1"/>
    <col min="6145" max="6149" width="32.81640625" style="293" customWidth="1"/>
    <col min="6150" max="6398" width="9.1796875" style="293"/>
    <col min="6399" max="6399" width="8.1796875" style="293" customWidth="1"/>
    <col min="6400" max="6400" width="41" style="293" customWidth="1"/>
    <col min="6401" max="6405" width="32.81640625" style="293" customWidth="1"/>
    <col min="6406" max="6654" width="9.1796875" style="293"/>
    <col min="6655" max="6655" width="8.1796875" style="293" customWidth="1"/>
    <col min="6656" max="6656" width="41" style="293" customWidth="1"/>
    <col min="6657" max="6661" width="32.81640625" style="293" customWidth="1"/>
    <col min="6662" max="6910" width="9.1796875" style="293"/>
    <col min="6911" max="6911" width="8.1796875" style="293" customWidth="1"/>
    <col min="6912" max="6912" width="41" style="293" customWidth="1"/>
    <col min="6913" max="6917" width="32.81640625" style="293" customWidth="1"/>
    <col min="6918" max="7166" width="9.1796875" style="293"/>
    <col min="7167" max="7167" width="8.1796875" style="293" customWidth="1"/>
    <col min="7168" max="7168" width="41" style="293" customWidth="1"/>
    <col min="7169" max="7173" width="32.81640625" style="293" customWidth="1"/>
    <col min="7174" max="7422" width="9.1796875" style="293"/>
    <col min="7423" max="7423" width="8.1796875" style="293" customWidth="1"/>
    <col min="7424" max="7424" width="41" style="293" customWidth="1"/>
    <col min="7425" max="7429" width="32.81640625" style="293" customWidth="1"/>
    <col min="7430" max="7678" width="9.1796875" style="293"/>
    <col min="7679" max="7679" width="8.1796875" style="293" customWidth="1"/>
    <col min="7680" max="7680" width="41" style="293" customWidth="1"/>
    <col min="7681" max="7685" width="32.81640625" style="293" customWidth="1"/>
    <col min="7686" max="7934" width="9.1796875" style="293"/>
    <col min="7935" max="7935" width="8.1796875" style="293" customWidth="1"/>
    <col min="7936" max="7936" width="41" style="293" customWidth="1"/>
    <col min="7937" max="7941" width="32.81640625" style="293" customWidth="1"/>
    <col min="7942" max="8190" width="9.1796875" style="293"/>
    <col min="8191" max="8191" width="8.1796875" style="293" customWidth="1"/>
    <col min="8192" max="8192" width="41" style="293" customWidth="1"/>
    <col min="8193" max="8197" width="32.81640625" style="293" customWidth="1"/>
    <col min="8198" max="8446" width="9.1796875" style="293"/>
    <col min="8447" max="8447" width="8.1796875" style="293" customWidth="1"/>
    <col min="8448" max="8448" width="41" style="293" customWidth="1"/>
    <col min="8449" max="8453" width="32.81640625" style="293" customWidth="1"/>
    <col min="8454" max="8702" width="9.1796875" style="293"/>
    <col min="8703" max="8703" width="8.1796875" style="293" customWidth="1"/>
    <col min="8704" max="8704" width="41" style="293" customWidth="1"/>
    <col min="8705" max="8709" width="32.81640625" style="293" customWidth="1"/>
    <col min="8710" max="8958" width="9.1796875" style="293"/>
    <col min="8959" max="8959" width="8.1796875" style="293" customWidth="1"/>
    <col min="8960" max="8960" width="41" style="293" customWidth="1"/>
    <col min="8961" max="8965" width="32.81640625" style="293" customWidth="1"/>
    <col min="8966" max="9214" width="9.1796875" style="293"/>
    <col min="9215" max="9215" width="8.1796875" style="293" customWidth="1"/>
    <col min="9216" max="9216" width="41" style="293" customWidth="1"/>
    <col min="9217" max="9221" width="32.81640625" style="293" customWidth="1"/>
    <col min="9222" max="9470" width="9.1796875" style="293"/>
    <col min="9471" max="9471" width="8.1796875" style="293" customWidth="1"/>
    <col min="9472" max="9472" width="41" style="293" customWidth="1"/>
    <col min="9473" max="9477" width="32.81640625" style="293" customWidth="1"/>
    <col min="9478" max="9726" width="9.1796875" style="293"/>
    <col min="9727" max="9727" width="8.1796875" style="293" customWidth="1"/>
    <col min="9728" max="9728" width="41" style="293" customWidth="1"/>
    <col min="9729" max="9733" width="32.81640625" style="293" customWidth="1"/>
    <col min="9734" max="9982" width="9.1796875" style="293"/>
    <col min="9983" max="9983" width="8.1796875" style="293" customWidth="1"/>
    <col min="9984" max="9984" width="41" style="293" customWidth="1"/>
    <col min="9985" max="9989" width="32.81640625" style="293" customWidth="1"/>
    <col min="9990" max="10238" width="9.1796875" style="293"/>
    <col min="10239" max="10239" width="8.1796875" style="293" customWidth="1"/>
    <col min="10240" max="10240" width="41" style="293" customWidth="1"/>
    <col min="10241" max="10245" width="32.81640625" style="293" customWidth="1"/>
    <col min="10246" max="10494" width="9.1796875" style="293"/>
    <col min="10495" max="10495" width="8.1796875" style="293" customWidth="1"/>
    <col min="10496" max="10496" width="41" style="293" customWidth="1"/>
    <col min="10497" max="10501" width="32.81640625" style="293" customWidth="1"/>
    <col min="10502" max="10750" width="9.1796875" style="293"/>
    <col min="10751" max="10751" width="8.1796875" style="293" customWidth="1"/>
    <col min="10752" max="10752" width="41" style="293" customWidth="1"/>
    <col min="10753" max="10757" width="32.81640625" style="293" customWidth="1"/>
    <col min="10758" max="11006" width="9.1796875" style="293"/>
    <col min="11007" max="11007" width="8.1796875" style="293" customWidth="1"/>
    <col min="11008" max="11008" width="41" style="293" customWidth="1"/>
    <col min="11009" max="11013" width="32.81640625" style="293" customWidth="1"/>
    <col min="11014" max="11262" width="9.1796875" style="293"/>
    <col min="11263" max="11263" width="8.1796875" style="293" customWidth="1"/>
    <col min="11264" max="11264" width="41" style="293" customWidth="1"/>
    <col min="11265" max="11269" width="32.81640625" style="293" customWidth="1"/>
    <col min="11270" max="11518" width="9.1796875" style="293"/>
    <col min="11519" max="11519" width="8.1796875" style="293" customWidth="1"/>
    <col min="11520" max="11520" width="41" style="293" customWidth="1"/>
    <col min="11521" max="11525" width="32.81640625" style="293" customWidth="1"/>
    <col min="11526" max="11774" width="9.1796875" style="293"/>
    <col min="11775" max="11775" width="8.1796875" style="293" customWidth="1"/>
    <col min="11776" max="11776" width="41" style="293" customWidth="1"/>
    <col min="11777" max="11781" width="32.81640625" style="293" customWidth="1"/>
    <col min="11782" max="12030" width="9.1796875" style="293"/>
    <col min="12031" max="12031" width="8.1796875" style="293" customWidth="1"/>
    <col min="12032" max="12032" width="41" style="293" customWidth="1"/>
    <col min="12033" max="12037" width="32.81640625" style="293" customWidth="1"/>
    <col min="12038" max="12286" width="9.1796875" style="293"/>
    <col min="12287" max="12287" width="8.1796875" style="293" customWidth="1"/>
    <col min="12288" max="12288" width="41" style="293" customWidth="1"/>
    <col min="12289" max="12293" width="32.81640625" style="293" customWidth="1"/>
    <col min="12294" max="12542" width="9.1796875" style="293"/>
    <col min="12543" max="12543" width="8.1796875" style="293" customWidth="1"/>
    <col min="12544" max="12544" width="41" style="293" customWidth="1"/>
    <col min="12545" max="12549" width="32.81640625" style="293" customWidth="1"/>
    <col min="12550" max="12798" width="9.1796875" style="293"/>
    <col min="12799" max="12799" width="8.1796875" style="293" customWidth="1"/>
    <col min="12800" max="12800" width="41" style="293" customWidth="1"/>
    <col min="12801" max="12805" width="32.81640625" style="293" customWidth="1"/>
    <col min="12806" max="13054" width="9.1796875" style="293"/>
    <col min="13055" max="13055" width="8.1796875" style="293" customWidth="1"/>
    <col min="13056" max="13056" width="41" style="293" customWidth="1"/>
    <col min="13057" max="13061" width="32.81640625" style="293" customWidth="1"/>
    <col min="13062" max="13310" width="9.1796875" style="293"/>
    <col min="13311" max="13311" width="8.1796875" style="293" customWidth="1"/>
    <col min="13312" max="13312" width="41" style="293" customWidth="1"/>
    <col min="13313" max="13317" width="32.81640625" style="293" customWidth="1"/>
    <col min="13318" max="13566" width="9.1796875" style="293"/>
    <col min="13567" max="13567" width="8.1796875" style="293" customWidth="1"/>
    <col min="13568" max="13568" width="41" style="293" customWidth="1"/>
    <col min="13569" max="13573" width="32.81640625" style="293" customWidth="1"/>
    <col min="13574" max="13822" width="9.1796875" style="293"/>
    <col min="13823" max="13823" width="8.1796875" style="293" customWidth="1"/>
    <col min="13824" max="13824" width="41" style="293" customWidth="1"/>
    <col min="13825" max="13829" width="32.81640625" style="293" customWidth="1"/>
    <col min="13830" max="14078" width="9.1796875" style="293"/>
    <col min="14079" max="14079" width="8.1796875" style="293" customWidth="1"/>
    <col min="14080" max="14080" width="41" style="293" customWidth="1"/>
    <col min="14081" max="14085" width="32.81640625" style="293" customWidth="1"/>
    <col min="14086" max="14334" width="9.1796875" style="293"/>
    <col min="14335" max="14335" width="8.1796875" style="293" customWidth="1"/>
    <col min="14336" max="14336" width="41" style="293" customWidth="1"/>
    <col min="14337" max="14341" width="32.81640625" style="293" customWidth="1"/>
    <col min="14342" max="14590" width="9.1796875" style="293"/>
    <col min="14591" max="14591" width="8.1796875" style="293" customWidth="1"/>
    <col min="14592" max="14592" width="41" style="293" customWidth="1"/>
    <col min="14593" max="14597" width="32.81640625" style="293" customWidth="1"/>
    <col min="14598" max="14846" width="9.1796875" style="293"/>
    <col min="14847" max="14847" width="8.1796875" style="293" customWidth="1"/>
    <col min="14848" max="14848" width="41" style="293" customWidth="1"/>
    <col min="14849" max="14853" width="32.81640625" style="293" customWidth="1"/>
    <col min="14854" max="15102" width="9.1796875" style="293"/>
    <col min="15103" max="15103" width="8.1796875" style="293" customWidth="1"/>
    <col min="15104" max="15104" width="41" style="293" customWidth="1"/>
    <col min="15105" max="15109" width="32.81640625" style="293" customWidth="1"/>
    <col min="15110" max="15358" width="9.1796875" style="293"/>
    <col min="15359" max="15359" width="8.1796875" style="293" customWidth="1"/>
    <col min="15360" max="15360" width="41" style="293" customWidth="1"/>
    <col min="15361" max="15365" width="32.81640625" style="293" customWidth="1"/>
    <col min="15366" max="15614" width="9.1796875" style="293"/>
    <col min="15615" max="15615" width="8.1796875" style="293" customWidth="1"/>
    <col min="15616" max="15616" width="41" style="293" customWidth="1"/>
    <col min="15617" max="15621" width="32.81640625" style="293" customWidth="1"/>
    <col min="15622" max="15870" width="9.1796875" style="293"/>
    <col min="15871" max="15871" width="8.1796875" style="293" customWidth="1"/>
    <col min="15872" max="15872" width="41" style="293" customWidth="1"/>
    <col min="15873" max="15877" width="32.81640625" style="293" customWidth="1"/>
    <col min="15878" max="16126" width="9.1796875" style="293"/>
    <col min="16127" max="16127" width="8.1796875" style="293" customWidth="1"/>
    <col min="16128" max="16128" width="41" style="293" customWidth="1"/>
    <col min="16129" max="16133" width="32.81640625" style="293" customWidth="1"/>
    <col min="16134" max="16384" width="9.1796875" style="293"/>
  </cols>
  <sheetData>
    <row r="1" spans="1:5">
      <c r="A1" s="1012" t="s">
        <v>1063</v>
      </c>
      <c r="B1" s="1013"/>
      <c r="C1" s="1013"/>
      <c r="D1" s="1013"/>
      <c r="E1" s="1013"/>
    </row>
    <row r="2" spans="1:5" ht="15.5">
      <c r="A2" s="294" t="s">
        <v>706</v>
      </c>
      <c r="B2" s="294" t="s">
        <v>155</v>
      </c>
      <c r="C2" s="294" t="s">
        <v>707</v>
      </c>
      <c r="D2" s="294" t="s">
        <v>708</v>
      </c>
      <c r="E2" s="294" t="s">
        <v>709</v>
      </c>
    </row>
    <row r="3" spans="1:5" ht="15.5">
      <c r="A3" s="294">
        <v>2</v>
      </c>
      <c r="B3" s="294">
        <v>3</v>
      </c>
      <c r="C3" s="294">
        <v>4</v>
      </c>
      <c r="D3" s="294">
        <v>5</v>
      </c>
      <c r="E3" s="294">
        <v>8</v>
      </c>
    </row>
    <row r="4" spans="1:5" ht="25">
      <c r="A4" s="513" t="s">
        <v>710</v>
      </c>
      <c r="B4" s="514" t="s">
        <v>1064</v>
      </c>
      <c r="C4" s="297">
        <v>247082176</v>
      </c>
      <c r="D4" s="297">
        <v>254066255</v>
      </c>
      <c r="E4" s="297">
        <v>216042869</v>
      </c>
    </row>
    <row r="5" spans="1:5" ht="25">
      <c r="A5" s="513" t="s">
        <v>712</v>
      </c>
      <c r="B5" s="514" t="s">
        <v>1065</v>
      </c>
      <c r="C5" s="297">
        <v>297972383</v>
      </c>
      <c r="D5" s="297">
        <v>303733491</v>
      </c>
      <c r="E5" s="297">
        <v>254519186</v>
      </c>
    </row>
    <row r="6" spans="1:5" ht="37.5">
      <c r="A6" s="513" t="s">
        <v>714</v>
      </c>
      <c r="B6" s="514" t="s">
        <v>1066</v>
      </c>
      <c r="C6" s="297">
        <v>285609938</v>
      </c>
      <c r="D6" s="297">
        <v>334079025</v>
      </c>
      <c r="E6" s="297">
        <v>288767034</v>
      </c>
    </row>
    <row r="7" spans="1:5" ht="25">
      <c r="A7" s="513" t="s">
        <v>716</v>
      </c>
      <c r="B7" s="514" t="s">
        <v>1067</v>
      </c>
      <c r="C7" s="297">
        <v>18992570</v>
      </c>
      <c r="D7" s="297">
        <v>24380054</v>
      </c>
      <c r="E7" s="297">
        <v>23051247</v>
      </c>
    </row>
    <row r="8" spans="1:5" ht="25">
      <c r="A8" s="513" t="s">
        <v>718</v>
      </c>
      <c r="B8" s="514" t="s">
        <v>1068</v>
      </c>
      <c r="C8" s="297">
        <v>0</v>
      </c>
      <c r="D8" s="297">
        <v>34690163</v>
      </c>
      <c r="E8" s="297">
        <v>33180400</v>
      </c>
    </row>
    <row r="9" spans="1:5">
      <c r="A9" s="513" t="s">
        <v>720</v>
      </c>
      <c r="B9" s="514" t="s">
        <v>1069</v>
      </c>
      <c r="C9" s="297">
        <v>0</v>
      </c>
      <c r="D9" s="297">
        <v>731600</v>
      </c>
      <c r="E9" s="297">
        <v>731600</v>
      </c>
    </row>
    <row r="10" spans="1:5" ht="25">
      <c r="A10" s="513" t="s">
        <v>722</v>
      </c>
      <c r="B10" s="514" t="s">
        <v>1070</v>
      </c>
      <c r="C10" s="297">
        <v>849657067</v>
      </c>
      <c r="D10" s="297">
        <v>951680588</v>
      </c>
      <c r="E10" s="297">
        <v>816292336</v>
      </c>
    </row>
    <row r="11" spans="1:5">
      <c r="A11" s="513" t="s">
        <v>724</v>
      </c>
      <c r="B11" s="514" t="s">
        <v>1071</v>
      </c>
      <c r="C11" s="297">
        <v>0</v>
      </c>
      <c r="D11" s="297">
        <v>0</v>
      </c>
      <c r="E11" s="297">
        <v>0</v>
      </c>
    </row>
    <row r="12" spans="1:5" ht="37.5">
      <c r="A12" s="513" t="s">
        <v>726</v>
      </c>
      <c r="B12" s="514" t="s">
        <v>1072</v>
      </c>
      <c r="C12" s="297">
        <v>0</v>
      </c>
      <c r="D12" s="297">
        <v>0</v>
      </c>
      <c r="E12" s="297">
        <v>0</v>
      </c>
    </row>
    <row r="13" spans="1:5" ht="37.5">
      <c r="A13" s="513" t="s">
        <v>498</v>
      </c>
      <c r="B13" s="514" t="s">
        <v>1073</v>
      </c>
      <c r="C13" s="297">
        <v>0</v>
      </c>
      <c r="D13" s="297">
        <v>0</v>
      </c>
      <c r="E13" s="297">
        <v>0</v>
      </c>
    </row>
    <row r="14" spans="1:5">
      <c r="A14" s="513" t="s">
        <v>499</v>
      </c>
      <c r="B14" s="514" t="s">
        <v>1074</v>
      </c>
      <c r="C14" s="297">
        <v>0</v>
      </c>
      <c r="D14" s="297">
        <v>0</v>
      </c>
      <c r="E14" s="297">
        <v>0</v>
      </c>
    </row>
    <row r="15" spans="1:5">
      <c r="A15" s="513" t="s">
        <v>500</v>
      </c>
      <c r="B15" s="514" t="s">
        <v>1075</v>
      </c>
      <c r="C15" s="297">
        <v>0</v>
      </c>
      <c r="D15" s="297">
        <v>0</v>
      </c>
      <c r="E15" s="297">
        <v>0</v>
      </c>
    </row>
    <row r="16" spans="1:5" ht="37.5">
      <c r="A16" s="513" t="s">
        <v>501</v>
      </c>
      <c r="B16" s="514" t="s">
        <v>1076</v>
      </c>
      <c r="C16" s="297">
        <v>0</v>
      </c>
      <c r="D16" s="297">
        <v>0</v>
      </c>
      <c r="E16" s="297">
        <v>0</v>
      </c>
    </row>
    <row r="17" spans="1:5" ht="25">
      <c r="A17" s="513" t="s">
        <v>502</v>
      </c>
      <c r="B17" s="514" t="s">
        <v>1077</v>
      </c>
      <c r="C17" s="297">
        <v>0</v>
      </c>
      <c r="D17" s="297">
        <v>0</v>
      </c>
      <c r="E17" s="297">
        <v>0</v>
      </c>
    </row>
    <row r="18" spans="1:5" ht="25">
      <c r="A18" s="513" t="s">
        <v>503</v>
      </c>
      <c r="B18" s="514" t="s">
        <v>1078</v>
      </c>
      <c r="C18" s="297">
        <v>0</v>
      </c>
      <c r="D18" s="297">
        <v>0</v>
      </c>
      <c r="E18" s="297">
        <v>0</v>
      </c>
    </row>
    <row r="19" spans="1:5">
      <c r="A19" s="513" t="s">
        <v>504</v>
      </c>
      <c r="B19" s="514" t="s">
        <v>1079</v>
      </c>
      <c r="C19" s="297">
        <v>0</v>
      </c>
      <c r="D19" s="297">
        <v>0</v>
      </c>
      <c r="E19" s="297">
        <v>0</v>
      </c>
    </row>
    <row r="20" spans="1:5" ht="25">
      <c r="A20" s="513" t="s">
        <v>505</v>
      </c>
      <c r="B20" s="514" t="s">
        <v>1080</v>
      </c>
      <c r="C20" s="297">
        <v>0</v>
      </c>
      <c r="D20" s="297">
        <v>0</v>
      </c>
      <c r="E20" s="297">
        <v>0</v>
      </c>
    </row>
    <row r="21" spans="1:5">
      <c r="A21" s="513" t="s">
        <v>506</v>
      </c>
      <c r="B21" s="514" t="s">
        <v>1081</v>
      </c>
      <c r="C21" s="297">
        <v>0</v>
      </c>
      <c r="D21" s="297">
        <v>0</v>
      </c>
      <c r="E21" s="297">
        <v>0</v>
      </c>
    </row>
    <row r="22" spans="1:5" ht="25">
      <c r="A22" s="513" t="s">
        <v>507</v>
      </c>
      <c r="B22" s="514" t="s">
        <v>1082</v>
      </c>
      <c r="C22" s="297">
        <v>0</v>
      </c>
      <c r="D22" s="297">
        <v>0</v>
      </c>
      <c r="E22" s="297">
        <v>0</v>
      </c>
    </row>
    <row r="23" spans="1:5" ht="25">
      <c r="A23" s="513" t="s">
        <v>508</v>
      </c>
      <c r="B23" s="514" t="s">
        <v>1083</v>
      </c>
      <c r="C23" s="297">
        <v>0</v>
      </c>
      <c r="D23" s="297">
        <v>0</v>
      </c>
      <c r="E23" s="297">
        <v>0</v>
      </c>
    </row>
    <row r="24" spans="1:5" ht="37.5">
      <c r="A24" s="513" t="s">
        <v>509</v>
      </c>
      <c r="B24" s="514" t="s">
        <v>1084</v>
      </c>
      <c r="C24" s="297">
        <v>0</v>
      </c>
      <c r="D24" s="297">
        <v>0</v>
      </c>
      <c r="E24" s="297">
        <v>0</v>
      </c>
    </row>
    <row r="25" spans="1:5">
      <c r="A25" s="513" t="s">
        <v>510</v>
      </c>
      <c r="B25" s="514" t="s">
        <v>1085</v>
      </c>
      <c r="C25" s="297">
        <v>0</v>
      </c>
      <c r="D25" s="297">
        <v>0</v>
      </c>
      <c r="E25" s="297">
        <v>0</v>
      </c>
    </row>
    <row r="26" spans="1:5">
      <c r="A26" s="513" t="s">
        <v>511</v>
      </c>
      <c r="B26" s="514" t="s">
        <v>1086</v>
      </c>
      <c r="C26" s="297">
        <v>0</v>
      </c>
      <c r="D26" s="297">
        <v>0</v>
      </c>
      <c r="E26" s="297">
        <v>0</v>
      </c>
    </row>
    <row r="27" spans="1:5" ht="37.5">
      <c r="A27" s="513" t="s">
        <v>512</v>
      </c>
      <c r="B27" s="514" t="s">
        <v>1087</v>
      </c>
      <c r="C27" s="297">
        <v>0</v>
      </c>
      <c r="D27" s="297">
        <v>0</v>
      </c>
      <c r="E27" s="297">
        <v>0</v>
      </c>
    </row>
    <row r="28" spans="1:5" ht="25">
      <c r="A28" s="513" t="s">
        <v>513</v>
      </c>
      <c r="B28" s="514" t="s">
        <v>1088</v>
      </c>
      <c r="C28" s="297">
        <v>0</v>
      </c>
      <c r="D28" s="297">
        <v>0</v>
      </c>
      <c r="E28" s="297">
        <v>0</v>
      </c>
    </row>
    <row r="29" spans="1:5" ht="25">
      <c r="A29" s="513" t="s">
        <v>514</v>
      </c>
      <c r="B29" s="514" t="s">
        <v>1089</v>
      </c>
      <c r="C29" s="297">
        <v>0</v>
      </c>
      <c r="D29" s="297">
        <v>0</v>
      </c>
      <c r="E29" s="297">
        <v>0</v>
      </c>
    </row>
    <row r="30" spans="1:5">
      <c r="A30" s="513" t="s">
        <v>515</v>
      </c>
      <c r="B30" s="514" t="s">
        <v>1090</v>
      </c>
      <c r="C30" s="297">
        <v>0</v>
      </c>
      <c r="D30" s="297">
        <v>0</v>
      </c>
      <c r="E30" s="297">
        <v>0</v>
      </c>
    </row>
    <row r="31" spans="1:5" ht="25">
      <c r="A31" s="513" t="s">
        <v>516</v>
      </c>
      <c r="B31" s="514" t="s">
        <v>1091</v>
      </c>
      <c r="C31" s="297">
        <v>0</v>
      </c>
      <c r="D31" s="297">
        <v>0</v>
      </c>
      <c r="E31" s="297">
        <v>0</v>
      </c>
    </row>
    <row r="32" spans="1:5">
      <c r="A32" s="513" t="s">
        <v>517</v>
      </c>
      <c r="B32" s="514" t="s">
        <v>1092</v>
      </c>
      <c r="C32" s="297">
        <v>0</v>
      </c>
      <c r="D32" s="297">
        <v>0</v>
      </c>
      <c r="E32" s="297">
        <v>0</v>
      </c>
    </row>
    <row r="33" spans="1:5" ht="25">
      <c r="A33" s="513" t="s">
        <v>518</v>
      </c>
      <c r="B33" s="514" t="s">
        <v>1093</v>
      </c>
      <c r="C33" s="297">
        <v>0</v>
      </c>
      <c r="D33" s="297">
        <v>0</v>
      </c>
      <c r="E33" s="297">
        <v>0</v>
      </c>
    </row>
    <row r="34" spans="1:5" ht="25">
      <c r="A34" s="513" t="s">
        <v>519</v>
      </c>
      <c r="B34" s="514" t="s">
        <v>1094</v>
      </c>
      <c r="C34" s="297">
        <v>0</v>
      </c>
      <c r="D34" s="297">
        <v>0</v>
      </c>
      <c r="E34" s="297">
        <v>0</v>
      </c>
    </row>
    <row r="35" spans="1:5" ht="25">
      <c r="A35" s="513" t="s">
        <v>520</v>
      </c>
      <c r="B35" s="514" t="s">
        <v>1095</v>
      </c>
      <c r="C35" s="297">
        <v>79276000</v>
      </c>
      <c r="D35" s="297">
        <v>169319037</v>
      </c>
      <c r="E35" s="297">
        <v>136298971</v>
      </c>
    </row>
    <row r="36" spans="1:5">
      <c r="A36" s="513" t="s">
        <v>521</v>
      </c>
      <c r="B36" s="514" t="s">
        <v>1096</v>
      </c>
      <c r="C36" s="297">
        <v>0</v>
      </c>
      <c r="D36" s="297">
        <v>0</v>
      </c>
      <c r="E36" s="297">
        <v>4295116</v>
      </c>
    </row>
    <row r="37" spans="1:5">
      <c r="A37" s="513" t="s">
        <v>522</v>
      </c>
      <c r="B37" s="514" t="s">
        <v>1097</v>
      </c>
      <c r="C37" s="297">
        <v>0</v>
      </c>
      <c r="D37" s="297">
        <v>0</v>
      </c>
      <c r="E37" s="297">
        <v>0</v>
      </c>
    </row>
    <row r="38" spans="1:5" ht="37.5">
      <c r="A38" s="513" t="s">
        <v>523</v>
      </c>
      <c r="B38" s="514" t="s">
        <v>1098</v>
      </c>
      <c r="C38" s="297">
        <v>0</v>
      </c>
      <c r="D38" s="297">
        <v>0</v>
      </c>
      <c r="E38" s="297">
        <v>38403840</v>
      </c>
    </row>
    <row r="39" spans="1:5" ht="25">
      <c r="A39" s="513" t="s">
        <v>524</v>
      </c>
      <c r="B39" s="514" t="s">
        <v>1099</v>
      </c>
      <c r="C39" s="297">
        <v>0</v>
      </c>
      <c r="D39" s="297">
        <v>0</v>
      </c>
      <c r="E39" s="297">
        <v>23858554</v>
      </c>
    </row>
    <row r="40" spans="1:5" ht="25">
      <c r="A40" s="513" t="s">
        <v>525</v>
      </c>
      <c r="B40" s="514" t="s">
        <v>1100</v>
      </c>
      <c r="C40" s="297">
        <v>0</v>
      </c>
      <c r="D40" s="297">
        <v>0</v>
      </c>
      <c r="E40" s="297">
        <v>23444900</v>
      </c>
    </row>
    <row r="41" spans="1:5">
      <c r="A41" s="513" t="s">
        <v>526</v>
      </c>
      <c r="B41" s="514" t="s">
        <v>1101</v>
      </c>
      <c r="C41" s="297">
        <v>0</v>
      </c>
      <c r="D41" s="297">
        <v>0</v>
      </c>
      <c r="E41" s="297">
        <v>31240109</v>
      </c>
    </row>
    <row r="42" spans="1:5" ht="25">
      <c r="A42" s="513" t="s">
        <v>527</v>
      </c>
      <c r="B42" s="514" t="s">
        <v>1102</v>
      </c>
      <c r="C42" s="297">
        <v>0</v>
      </c>
      <c r="D42" s="297">
        <v>0</v>
      </c>
      <c r="E42" s="297">
        <v>10789060</v>
      </c>
    </row>
    <row r="43" spans="1:5">
      <c r="A43" s="513" t="s">
        <v>528</v>
      </c>
      <c r="B43" s="514" t="s">
        <v>1103</v>
      </c>
      <c r="C43" s="297">
        <v>0</v>
      </c>
      <c r="D43" s="297">
        <v>0</v>
      </c>
      <c r="E43" s="297">
        <v>4167392</v>
      </c>
    </row>
    <row r="44" spans="1:5" ht="25">
      <c r="A44" s="513" t="s">
        <v>529</v>
      </c>
      <c r="B44" s="514" t="s">
        <v>1104</v>
      </c>
      <c r="C44" s="297">
        <v>0</v>
      </c>
      <c r="D44" s="297">
        <v>0</v>
      </c>
      <c r="E44" s="297">
        <v>100000</v>
      </c>
    </row>
    <row r="45" spans="1:5" ht="25">
      <c r="A45" s="513" t="s">
        <v>530</v>
      </c>
      <c r="B45" s="514" t="s">
        <v>1105</v>
      </c>
      <c r="C45" s="297">
        <v>0</v>
      </c>
      <c r="D45" s="297">
        <v>0</v>
      </c>
      <c r="E45" s="297">
        <v>0</v>
      </c>
    </row>
    <row r="46" spans="1:5" ht="26">
      <c r="A46" s="515" t="s">
        <v>531</v>
      </c>
      <c r="B46" s="516" t="s">
        <v>1106</v>
      </c>
      <c r="C46" s="300">
        <v>928933067</v>
      </c>
      <c r="D46" s="300">
        <v>1120999625</v>
      </c>
      <c r="E46" s="300">
        <v>952591307</v>
      </c>
    </row>
    <row r="47" spans="1:5" ht="25">
      <c r="A47" s="513" t="s">
        <v>532</v>
      </c>
      <c r="B47" s="514" t="s">
        <v>1107</v>
      </c>
      <c r="C47" s="297">
        <v>0</v>
      </c>
      <c r="D47" s="297">
        <v>0</v>
      </c>
      <c r="E47" s="297">
        <v>30000000</v>
      </c>
    </row>
    <row r="48" spans="1:5" ht="37.5">
      <c r="A48" s="513" t="s">
        <v>533</v>
      </c>
      <c r="B48" s="514" t="s">
        <v>1108</v>
      </c>
      <c r="C48" s="297">
        <v>0</v>
      </c>
      <c r="D48" s="297">
        <v>0</v>
      </c>
      <c r="E48" s="297">
        <v>0</v>
      </c>
    </row>
    <row r="49" spans="1:5" ht="37.5">
      <c r="A49" s="513" t="s">
        <v>534</v>
      </c>
      <c r="B49" s="514" t="s">
        <v>1109</v>
      </c>
      <c r="C49" s="297">
        <v>0</v>
      </c>
      <c r="D49" s="297">
        <v>0</v>
      </c>
      <c r="E49" s="297">
        <v>0</v>
      </c>
    </row>
    <row r="50" spans="1:5">
      <c r="A50" s="513" t="s">
        <v>535</v>
      </c>
      <c r="B50" s="514" t="s">
        <v>1110</v>
      </c>
      <c r="C50" s="297">
        <v>0</v>
      </c>
      <c r="D50" s="297">
        <v>0</v>
      </c>
      <c r="E50" s="297">
        <v>0</v>
      </c>
    </row>
    <row r="51" spans="1:5">
      <c r="A51" s="513" t="s">
        <v>536</v>
      </c>
      <c r="B51" s="514" t="s">
        <v>1111</v>
      </c>
      <c r="C51" s="297">
        <v>0</v>
      </c>
      <c r="D51" s="297">
        <v>0</v>
      </c>
      <c r="E51" s="297">
        <v>0</v>
      </c>
    </row>
    <row r="52" spans="1:5" ht="37.5">
      <c r="A52" s="513" t="s">
        <v>537</v>
      </c>
      <c r="B52" s="514" t="s">
        <v>1112</v>
      </c>
      <c r="C52" s="297">
        <v>0</v>
      </c>
      <c r="D52" s="297">
        <v>0</v>
      </c>
      <c r="E52" s="297">
        <v>0</v>
      </c>
    </row>
    <row r="53" spans="1:5" ht="25">
      <c r="A53" s="513" t="s">
        <v>538</v>
      </c>
      <c r="B53" s="514" t="s">
        <v>1113</v>
      </c>
      <c r="C53" s="297">
        <v>0</v>
      </c>
      <c r="D53" s="297">
        <v>0</v>
      </c>
      <c r="E53" s="297">
        <v>0</v>
      </c>
    </row>
    <row r="54" spans="1:5" ht="25">
      <c r="A54" s="513" t="s">
        <v>539</v>
      </c>
      <c r="B54" s="514" t="s">
        <v>1114</v>
      </c>
      <c r="C54" s="297">
        <v>0</v>
      </c>
      <c r="D54" s="297">
        <v>0</v>
      </c>
      <c r="E54" s="297">
        <v>0</v>
      </c>
    </row>
    <row r="55" spans="1:5">
      <c r="A55" s="513" t="s">
        <v>540</v>
      </c>
      <c r="B55" s="514" t="s">
        <v>1115</v>
      </c>
      <c r="C55" s="297">
        <v>0</v>
      </c>
      <c r="D55" s="297">
        <v>0</v>
      </c>
      <c r="E55" s="297">
        <v>0</v>
      </c>
    </row>
    <row r="56" spans="1:5" ht="25">
      <c r="A56" s="513" t="s">
        <v>541</v>
      </c>
      <c r="B56" s="514" t="s">
        <v>1116</v>
      </c>
      <c r="C56" s="297">
        <v>0</v>
      </c>
      <c r="D56" s="297">
        <v>0</v>
      </c>
      <c r="E56" s="297">
        <v>0</v>
      </c>
    </row>
    <row r="57" spans="1:5">
      <c r="A57" s="513" t="s">
        <v>542</v>
      </c>
      <c r="B57" s="514" t="s">
        <v>1117</v>
      </c>
      <c r="C57" s="297">
        <v>0</v>
      </c>
      <c r="D57" s="297">
        <v>0</v>
      </c>
      <c r="E57" s="297">
        <v>0</v>
      </c>
    </row>
    <row r="58" spans="1:5" ht="25">
      <c r="A58" s="513" t="s">
        <v>543</v>
      </c>
      <c r="B58" s="514" t="s">
        <v>1118</v>
      </c>
      <c r="C58" s="297">
        <v>0</v>
      </c>
      <c r="D58" s="297">
        <v>0</v>
      </c>
      <c r="E58" s="297">
        <v>0</v>
      </c>
    </row>
    <row r="59" spans="1:5" ht="25">
      <c r="A59" s="513" t="s">
        <v>544</v>
      </c>
      <c r="B59" s="514" t="s">
        <v>1119</v>
      </c>
      <c r="C59" s="297">
        <v>0</v>
      </c>
      <c r="D59" s="297">
        <v>0</v>
      </c>
      <c r="E59" s="297">
        <v>0</v>
      </c>
    </row>
    <row r="60" spans="1:5" ht="37.5">
      <c r="A60" s="513" t="s">
        <v>545</v>
      </c>
      <c r="B60" s="514" t="s">
        <v>1120</v>
      </c>
      <c r="C60" s="297">
        <v>0</v>
      </c>
      <c r="D60" s="297">
        <v>0</v>
      </c>
      <c r="E60" s="297">
        <v>0</v>
      </c>
    </row>
    <row r="61" spans="1:5">
      <c r="A61" s="513" t="s">
        <v>546</v>
      </c>
      <c r="B61" s="514" t="s">
        <v>1121</v>
      </c>
      <c r="C61" s="297">
        <v>0</v>
      </c>
      <c r="D61" s="297">
        <v>0</v>
      </c>
      <c r="E61" s="297">
        <v>0</v>
      </c>
    </row>
    <row r="62" spans="1:5">
      <c r="A62" s="513" t="s">
        <v>547</v>
      </c>
      <c r="B62" s="514" t="s">
        <v>1122</v>
      </c>
      <c r="C62" s="297">
        <v>0</v>
      </c>
      <c r="D62" s="297">
        <v>0</v>
      </c>
      <c r="E62" s="297">
        <v>0</v>
      </c>
    </row>
    <row r="63" spans="1:5" ht="37.5">
      <c r="A63" s="513" t="s">
        <v>548</v>
      </c>
      <c r="B63" s="514" t="s">
        <v>1123</v>
      </c>
      <c r="C63" s="297">
        <v>0</v>
      </c>
      <c r="D63" s="297">
        <v>0</v>
      </c>
      <c r="E63" s="297">
        <v>0</v>
      </c>
    </row>
    <row r="64" spans="1:5" ht="25">
      <c r="A64" s="513" t="s">
        <v>549</v>
      </c>
      <c r="B64" s="514" t="s">
        <v>1124</v>
      </c>
      <c r="C64" s="297">
        <v>0</v>
      </c>
      <c r="D64" s="297">
        <v>0</v>
      </c>
      <c r="E64" s="297">
        <v>0</v>
      </c>
    </row>
    <row r="65" spans="1:5" ht="25">
      <c r="A65" s="513" t="s">
        <v>550</v>
      </c>
      <c r="B65" s="514" t="s">
        <v>1125</v>
      </c>
      <c r="C65" s="297">
        <v>0</v>
      </c>
      <c r="D65" s="297">
        <v>0</v>
      </c>
      <c r="E65" s="297">
        <v>0</v>
      </c>
    </row>
    <row r="66" spans="1:5">
      <c r="A66" s="513" t="s">
        <v>551</v>
      </c>
      <c r="B66" s="514" t="s">
        <v>1126</v>
      </c>
      <c r="C66" s="297">
        <v>0</v>
      </c>
      <c r="D66" s="297">
        <v>0</v>
      </c>
      <c r="E66" s="297">
        <v>0</v>
      </c>
    </row>
    <row r="67" spans="1:5" ht="25">
      <c r="A67" s="513" t="s">
        <v>552</v>
      </c>
      <c r="B67" s="514" t="s">
        <v>1127</v>
      </c>
      <c r="C67" s="297">
        <v>0</v>
      </c>
      <c r="D67" s="297">
        <v>0</v>
      </c>
      <c r="E67" s="297">
        <v>0</v>
      </c>
    </row>
    <row r="68" spans="1:5">
      <c r="A68" s="513" t="s">
        <v>553</v>
      </c>
      <c r="B68" s="514" t="s">
        <v>1128</v>
      </c>
      <c r="C68" s="297">
        <v>0</v>
      </c>
      <c r="D68" s="297">
        <v>0</v>
      </c>
      <c r="E68" s="297">
        <v>0</v>
      </c>
    </row>
    <row r="69" spans="1:5" ht="25">
      <c r="A69" s="513" t="s">
        <v>554</v>
      </c>
      <c r="B69" s="514" t="s">
        <v>1129</v>
      </c>
      <c r="C69" s="297">
        <v>0</v>
      </c>
      <c r="D69" s="297">
        <v>0</v>
      </c>
      <c r="E69" s="297">
        <v>0</v>
      </c>
    </row>
    <row r="70" spans="1:5" ht="25">
      <c r="A70" s="513" t="s">
        <v>555</v>
      </c>
      <c r="B70" s="514" t="s">
        <v>1130</v>
      </c>
      <c r="C70" s="297">
        <v>0</v>
      </c>
      <c r="D70" s="297">
        <v>0</v>
      </c>
      <c r="E70" s="297">
        <v>0</v>
      </c>
    </row>
    <row r="71" spans="1:5" ht="25">
      <c r="A71" s="513" t="s">
        <v>556</v>
      </c>
      <c r="B71" s="514" t="s">
        <v>1131</v>
      </c>
      <c r="C71" s="297">
        <v>1235449693</v>
      </c>
      <c r="D71" s="297">
        <v>2779929693</v>
      </c>
      <c r="E71" s="297">
        <v>1204111505</v>
      </c>
    </row>
    <row r="72" spans="1:5">
      <c r="A72" s="513" t="s">
        <v>557</v>
      </c>
      <c r="B72" s="514" t="s">
        <v>1132</v>
      </c>
      <c r="C72" s="297">
        <v>0</v>
      </c>
      <c r="D72" s="297">
        <v>0</v>
      </c>
      <c r="E72" s="297">
        <v>0</v>
      </c>
    </row>
    <row r="73" spans="1:5">
      <c r="A73" s="513" t="s">
        <v>558</v>
      </c>
      <c r="B73" s="514" t="s">
        <v>1133</v>
      </c>
      <c r="C73" s="297">
        <v>0</v>
      </c>
      <c r="D73" s="297">
        <v>0</v>
      </c>
      <c r="E73" s="297">
        <v>0</v>
      </c>
    </row>
    <row r="74" spans="1:5" ht="37.5">
      <c r="A74" s="513" t="s">
        <v>559</v>
      </c>
      <c r="B74" s="514" t="s">
        <v>1134</v>
      </c>
      <c r="C74" s="297">
        <v>0</v>
      </c>
      <c r="D74" s="297">
        <v>0</v>
      </c>
      <c r="E74" s="297">
        <v>636931505</v>
      </c>
    </row>
    <row r="75" spans="1:5" ht="25">
      <c r="A75" s="513" t="s">
        <v>560</v>
      </c>
      <c r="B75" s="514" t="s">
        <v>1135</v>
      </c>
      <c r="C75" s="297">
        <v>0</v>
      </c>
      <c r="D75" s="297">
        <v>0</v>
      </c>
      <c r="E75" s="297">
        <v>567180000</v>
      </c>
    </row>
    <row r="76" spans="1:5" ht="25">
      <c r="A76" s="513" t="s">
        <v>561</v>
      </c>
      <c r="B76" s="514" t="s">
        <v>1136</v>
      </c>
      <c r="C76" s="297">
        <v>0</v>
      </c>
      <c r="D76" s="297">
        <v>0</v>
      </c>
      <c r="E76" s="297">
        <v>0</v>
      </c>
    </row>
    <row r="77" spans="1:5">
      <c r="A77" s="513" t="s">
        <v>562</v>
      </c>
      <c r="B77" s="514" t="s">
        <v>1137</v>
      </c>
      <c r="C77" s="297">
        <v>0</v>
      </c>
      <c r="D77" s="297">
        <v>0</v>
      </c>
      <c r="E77" s="297">
        <v>0</v>
      </c>
    </row>
    <row r="78" spans="1:5" ht="25">
      <c r="A78" s="513" t="s">
        <v>563</v>
      </c>
      <c r="B78" s="514" t="s">
        <v>1138</v>
      </c>
      <c r="C78" s="297">
        <v>0</v>
      </c>
      <c r="D78" s="297">
        <v>0</v>
      </c>
      <c r="E78" s="297">
        <v>0</v>
      </c>
    </row>
    <row r="79" spans="1:5">
      <c r="A79" s="513" t="s">
        <v>564</v>
      </c>
      <c r="B79" s="514" t="s">
        <v>1139</v>
      </c>
      <c r="C79" s="297">
        <v>0</v>
      </c>
      <c r="D79" s="297">
        <v>0</v>
      </c>
      <c r="E79" s="297">
        <v>0</v>
      </c>
    </row>
    <row r="80" spans="1:5" ht="25">
      <c r="A80" s="513" t="s">
        <v>565</v>
      </c>
      <c r="B80" s="514" t="s">
        <v>1140</v>
      </c>
      <c r="C80" s="297">
        <v>0</v>
      </c>
      <c r="D80" s="297">
        <v>0</v>
      </c>
      <c r="E80" s="297">
        <v>0</v>
      </c>
    </row>
    <row r="81" spans="1:5" ht="25">
      <c r="A81" s="513" t="s">
        <v>566</v>
      </c>
      <c r="B81" s="514" t="s">
        <v>1141</v>
      </c>
      <c r="C81" s="297">
        <v>0</v>
      </c>
      <c r="D81" s="297">
        <v>0</v>
      </c>
      <c r="E81" s="297">
        <v>0</v>
      </c>
    </row>
    <row r="82" spans="1:5" ht="39">
      <c r="A82" s="515" t="s">
        <v>567</v>
      </c>
      <c r="B82" s="516" t="s">
        <v>1142</v>
      </c>
      <c r="C82" s="300">
        <v>1235449693</v>
      </c>
      <c r="D82" s="300">
        <v>2779929693</v>
      </c>
      <c r="E82" s="300">
        <v>1234111505</v>
      </c>
    </row>
    <row r="83" spans="1:5" ht="25">
      <c r="A83" s="513" t="s">
        <v>568</v>
      </c>
      <c r="B83" s="514" t="s">
        <v>1502</v>
      </c>
      <c r="C83" s="297">
        <v>0</v>
      </c>
      <c r="D83" s="297">
        <v>0</v>
      </c>
      <c r="E83" s="297">
        <v>82335</v>
      </c>
    </row>
    <row r="84" spans="1:5">
      <c r="A84" s="513" t="s">
        <v>569</v>
      </c>
      <c r="B84" s="514" t="s">
        <v>1143</v>
      </c>
      <c r="C84" s="297">
        <v>0</v>
      </c>
      <c r="D84" s="297">
        <v>0</v>
      </c>
      <c r="E84" s="297">
        <v>0</v>
      </c>
    </row>
    <row r="85" spans="1:5" ht="25">
      <c r="A85" s="513" t="s">
        <v>570</v>
      </c>
      <c r="B85" s="514" t="s">
        <v>1144</v>
      </c>
      <c r="C85" s="297">
        <v>0</v>
      </c>
      <c r="D85" s="297">
        <v>0</v>
      </c>
      <c r="E85" s="297">
        <v>82335</v>
      </c>
    </row>
    <row r="86" spans="1:5">
      <c r="A86" s="513" t="s">
        <v>571</v>
      </c>
      <c r="B86" s="514" t="s">
        <v>1503</v>
      </c>
      <c r="C86" s="297">
        <v>0</v>
      </c>
      <c r="D86" s="297">
        <v>0</v>
      </c>
      <c r="E86" s="297">
        <v>0</v>
      </c>
    </row>
    <row r="87" spans="1:5">
      <c r="A87" s="513" t="s">
        <v>572</v>
      </c>
      <c r="B87" s="514" t="s">
        <v>1145</v>
      </c>
      <c r="C87" s="297">
        <v>0</v>
      </c>
      <c r="D87" s="297">
        <v>0</v>
      </c>
      <c r="E87" s="297">
        <v>0</v>
      </c>
    </row>
    <row r="88" spans="1:5">
      <c r="A88" s="513" t="s">
        <v>573</v>
      </c>
      <c r="B88" s="514" t="s">
        <v>1146</v>
      </c>
      <c r="C88" s="297">
        <v>0</v>
      </c>
      <c r="D88" s="297">
        <v>0</v>
      </c>
      <c r="E88" s="297">
        <v>0</v>
      </c>
    </row>
    <row r="89" spans="1:5">
      <c r="A89" s="513" t="s">
        <v>574</v>
      </c>
      <c r="B89" s="514" t="s">
        <v>1504</v>
      </c>
      <c r="C89" s="297">
        <v>0</v>
      </c>
      <c r="D89" s="297">
        <v>0</v>
      </c>
      <c r="E89" s="297">
        <v>0</v>
      </c>
    </row>
    <row r="90" spans="1:5">
      <c r="A90" s="513" t="s">
        <v>575</v>
      </c>
      <c r="B90" s="514" t="s">
        <v>1147</v>
      </c>
      <c r="C90" s="297">
        <v>0</v>
      </c>
      <c r="D90" s="297">
        <v>0</v>
      </c>
      <c r="E90" s="297">
        <v>0</v>
      </c>
    </row>
    <row r="91" spans="1:5">
      <c r="A91" s="513" t="s">
        <v>576</v>
      </c>
      <c r="B91" s="514" t="s">
        <v>1148</v>
      </c>
      <c r="C91" s="297">
        <v>0</v>
      </c>
      <c r="D91" s="297">
        <v>0</v>
      </c>
      <c r="E91" s="297">
        <v>0</v>
      </c>
    </row>
    <row r="92" spans="1:5">
      <c r="A92" s="513" t="s">
        <v>577</v>
      </c>
      <c r="B92" s="514" t="s">
        <v>1149</v>
      </c>
      <c r="C92" s="297">
        <v>0</v>
      </c>
      <c r="D92" s="297">
        <v>0</v>
      </c>
      <c r="E92" s="297">
        <v>0</v>
      </c>
    </row>
    <row r="93" spans="1:5">
      <c r="A93" s="513" t="s">
        <v>578</v>
      </c>
      <c r="B93" s="514" t="s">
        <v>1150</v>
      </c>
      <c r="C93" s="297">
        <v>0</v>
      </c>
      <c r="D93" s="297">
        <v>0</v>
      </c>
      <c r="E93" s="297">
        <v>0</v>
      </c>
    </row>
    <row r="94" spans="1:5" ht="25">
      <c r="A94" s="513" t="s">
        <v>579</v>
      </c>
      <c r="B94" s="514" t="s">
        <v>1151</v>
      </c>
      <c r="C94" s="297">
        <v>0</v>
      </c>
      <c r="D94" s="297">
        <v>0</v>
      </c>
      <c r="E94" s="297">
        <v>0</v>
      </c>
    </row>
    <row r="95" spans="1:5">
      <c r="A95" s="513" t="s">
        <v>580</v>
      </c>
      <c r="B95" s="514" t="s">
        <v>1505</v>
      </c>
      <c r="C95" s="297">
        <v>0</v>
      </c>
      <c r="D95" s="297">
        <v>0</v>
      </c>
      <c r="E95" s="297">
        <v>82335</v>
      </c>
    </row>
    <row r="96" spans="1:5" ht="25">
      <c r="A96" s="513" t="s">
        <v>581</v>
      </c>
      <c r="B96" s="514" t="s">
        <v>1506</v>
      </c>
      <c r="C96" s="297">
        <v>0</v>
      </c>
      <c r="D96" s="297">
        <v>0</v>
      </c>
      <c r="E96" s="297">
        <v>0</v>
      </c>
    </row>
    <row r="97" spans="1:5">
      <c r="A97" s="513" t="s">
        <v>582</v>
      </c>
      <c r="B97" s="514" t="s">
        <v>1152</v>
      </c>
      <c r="C97" s="297">
        <v>0</v>
      </c>
      <c r="D97" s="297">
        <v>0</v>
      </c>
      <c r="E97" s="297">
        <v>0</v>
      </c>
    </row>
    <row r="98" spans="1:5">
      <c r="A98" s="513" t="s">
        <v>583</v>
      </c>
      <c r="B98" s="514" t="s">
        <v>1153</v>
      </c>
      <c r="C98" s="297">
        <v>0</v>
      </c>
      <c r="D98" s="297">
        <v>0</v>
      </c>
      <c r="E98" s="297">
        <v>0</v>
      </c>
    </row>
    <row r="99" spans="1:5">
      <c r="A99" s="513" t="s">
        <v>584</v>
      </c>
      <c r="B99" s="514" t="s">
        <v>1154</v>
      </c>
      <c r="C99" s="297">
        <v>0</v>
      </c>
      <c r="D99" s="297">
        <v>0</v>
      </c>
      <c r="E99" s="297">
        <v>0</v>
      </c>
    </row>
    <row r="100" spans="1:5" ht="25">
      <c r="A100" s="513" t="s">
        <v>585</v>
      </c>
      <c r="B100" s="514" t="s">
        <v>1155</v>
      </c>
      <c r="C100" s="297">
        <v>0</v>
      </c>
      <c r="D100" s="297">
        <v>0</v>
      </c>
      <c r="E100" s="297">
        <v>0</v>
      </c>
    </row>
    <row r="101" spans="1:5">
      <c r="A101" s="513" t="s">
        <v>586</v>
      </c>
      <c r="B101" s="514" t="s">
        <v>1156</v>
      </c>
      <c r="C101" s="297">
        <v>0</v>
      </c>
      <c r="D101" s="297">
        <v>0</v>
      </c>
      <c r="E101" s="297">
        <v>0</v>
      </c>
    </row>
    <row r="102" spans="1:5" ht="25">
      <c r="A102" s="513" t="s">
        <v>587</v>
      </c>
      <c r="B102" s="514" t="s">
        <v>1157</v>
      </c>
      <c r="C102" s="297">
        <v>0</v>
      </c>
      <c r="D102" s="297">
        <v>0</v>
      </c>
      <c r="E102" s="297">
        <v>0</v>
      </c>
    </row>
    <row r="103" spans="1:5" ht="25">
      <c r="A103" s="513" t="s">
        <v>588</v>
      </c>
      <c r="B103" s="514" t="s">
        <v>1158</v>
      </c>
      <c r="C103" s="297">
        <v>0</v>
      </c>
      <c r="D103" s="297">
        <v>0</v>
      </c>
      <c r="E103" s="297">
        <v>0</v>
      </c>
    </row>
    <row r="104" spans="1:5" ht="25">
      <c r="A104" s="513" t="s">
        <v>589</v>
      </c>
      <c r="B104" s="514" t="s">
        <v>1159</v>
      </c>
      <c r="C104" s="297">
        <v>0</v>
      </c>
      <c r="D104" s="297">
        <v>0</v>
      </c>
      <c r="E104" s="297">
        <v>0</v>
      </c>
    </row>
    <row r="105" spans="1:5">
      <c r="A105" s="513" t="s">
        <v>798</v>
      </c>
      <c r="B105" s="514" t="s">
        <v>1160</v>
      </c>
      <c r="C105" s="297">
        <v>0</v>
      </c>
      <c r="D105" s="297">
        <v>0</v>
      </c>
      <c r="E105" s="297">
        <v>0</v>
      </c>
    </row>
    <row r="106" spans="1:5" ht="25">
      <c r="A106" s="513" t="s">
        <v>590</v>
      </c>
      <c r="B106" s="514" t="s">
        <v>1507</v>
      </c>
      <c r="C106" s="297">
        <v>0</v>
      </c>
      <c r="D106" s="297">
        <v>0</v>
      </c>
      <c r="E106" s="297">
        <v>0</v>
      </c>
    </row>
    <row r="107" spans="1:5">
      <c r="A107" s="513" t="s">
        <v>591</v>
      </c>
      <c r="B107" s="514" t="s">
        <v>1161</v>
      </c>
      <c r="C107" s="297">
        <v>0</v>
      </c>
      <c r="D107" s="297">
        <v>0</v>
      </c>
      <c r="E107" s="297">
        <v>0</v>
      </c>
    </row>
    <row r="108" spans="1:5">
      <c r="A108" s="513" t="s">
        <v>592</v>
      </c>
      <c r="B108" s="514" t="s">
        <v>1162</v>
      </c>
      <c r="C108" s="297">
        <v>0</v>
      </c>
      <c r="D108" s="297">
        <v>0</v>
      </c>
      <c r="E108" s="297">
        <v>0</v>
      </c>
    </row>
    <row r="109" spans="1:5">
      <c r="A109" s="513" t="s">
        <v>593</v>
      </c>
      <c r="B109" s="514" t="s">
        <v>1163</v>
      </c>
      <c r="C109" s="297">
        <v>0</v>
      </c>
      <c r="D109" s="297">
        <v>0</v>
      </c>
      <c r="E109" s="297">
        <v>0</v>
      </c>
    </row>
    <row r="110" spans="1:5" ht="25">
      <c r="A110" s="513" t="s">
        <v>594</v>
      </c>
      <c r="B110" s="514" t="s">
        <v>1164</v>
      </c>
      <c r="C110" s="297">
        <v>0</v>
      </c>
      <c r="D110" s="297">
        <v>0</v>
      </c>
      <c r="E110" s="297">
        <v>0</v>
      </c>
    </row>
    <row r="111" spans="1:5">
      <c r="A111" s="513" t="s">
        <v>595</v>
      </c>
      <c r="B111" s="514" t="s">
        <v>1508</v>
      </c>
      <c r="C111" s="297">
        <v>57000000</v>
      </c>
      <c r="D111" s="297">
        <v>57000000</v>
      </c>
      <c r="E111" s="297">
        <v>55377555</v>
      </c>
    </row>
    <row r="112" spans="1:5">
      <c r="A112" s="513" t="s">
        <v>596</v>
      </c>
      <c r="B112" s="514" t="s">
        <v>1165</v>
      </c>
      <c r="C112" s="297">
        <v>0</v>
      </c>
      <c r="D112" s="297">
        <v>0</v>
      </c>
      <c r="E112" s="297">
        <v>1299500</v>
      </c>
    </row>
    <row r="113" spans="1:5">
      <c r="A113" s="513" t="s">
        <v>597</v>
      </c>
      <c r="B113" s="514" t="s">
        <v>1166</v>
      </c>
      <c r="C113" s="297">
        <v>0</v>
      </c>
      <c r="D113" s="297">
        <v>0</v>
      </c>
      <c r="E113" s="297">
        <v>54078055</v>
      </c>
    </row>
    <row r="114" spans="1:5">
      <c r="A114" s="513" t="s">
        <v>598</v>
      </c>
      <c r="B114" s="514" t="s">
        <v>1167</v>
      </c>
      <c r="C114" s="297">
        <v>0</v>
      </c>
      <c r="D114" s="297">
        <v>0</v>
      </c>
      <c r="E114" s="297">
        <v>0</v>
      </c>
    </row>
    <row r="115" spans="1:5">
      <c r="A115" s="513" t="s">
        <v>599</v>
      </c>
      <c r="B115" s="514" t="s">
        <v>1168</v>
      </c>
      <c r="C115" s="297">
        <v>0</v>
      </c>
      <c r="D115" s="297">
        <v>0</v>
      </c>
      <c r="E115" s="297">
        <v>0</v>
      </c>
    </row>
    <row r="116" spans="1:5">
      <c r="A116" s="513" t="s">
        <v>600</v>
      </c>
      <c r="B116" s="514" t="s">
        <v>1169</v>
      </c>
      <c r="C116" s="297">
        <v>0</v>
      </c>
      <c r="D116" s="297">
        <v>0</v>
      </c>
      <c r="E116" s="297">
        <v>0</v>
      </c>
    </row>
    <row r="117" spans="1:5">
      <c r="A117" s="513" t="s">
        <v>601</v>
      </c>
      <c r="B117" s="514" t="s">
        <v>1170</v>
      </c>
      <c r="C117" s="297">
        <v>0</v>
      </c>
      <c r="D117" s="297">
        <v>0</v>
      </c>
      <c r="E117" s="297">
        <v>0</v>
      </c>
    </row>
    <row r="118" spans="1:5" ht="25">
      <c r="A118" s="513" t="s">
        <v>602</v>
      </c>
      <c r="B118" s="514" t="s">
        <v>1509</v>
      </c>
      <c r="C118" s="297">
        <v>580500000</v>
      </c>
      <c r="D118" s="297">
        <v>580500000</v>
      </c>
      <c r="E118" s="297">
        <v>473013856</v>
      </c>
    </row>
    <row r="119" spans="1:5">
      <c r="A119" s="513" t="s">
        <v>603</v>
      </c>
      <c r="B119" s="514" t="s">
        <v>1171</v>
      </c>
      <c r="C119" s="297">
        <v>0</v>
      </c>
      <c r="D119" s="297">
        <v>0</v>
      </c>
      <c r="E119" s="297">
        <v>0</v>
      </c>
    </row>
    <row r="120" spans="1:5" ht="25">
      <c r="A120" s="513" t="s">
        <v>604</v>
      </c>
      <c r="B120" s="514" t="s">
        <v>1172</v>
      </c>
      <c r="C120" s="297">
        <v>0</v>
      </c>
      <c r="D120" s="297">
        <v>0</v>
      </c>
      <c r="E120" s="297">
        <v>0</v>
      </c>
    </row>
    <row r="121" spans="1:5" ht="25">
      <c r="A121" s="513" t="s">
        <v>605</v>
      </c>
      <c r="B121" s="514" t="s">
        <v>1173</v>
      </c>
      <c r="C121" s="297">
        <v>0</v>
      </c>
      <c r="D121" s="297">
        <v>0</v>
      </c>
      <c r="E121" s="297">
        <v>0</v>
      </c>
    </row>
    <row r="122" spans="1:5">
      <c r="A122" s="513" t="s">
        <v>606</v>
      </c>
      <c r="B122" s="514" t="s">
        <v>1174</v>
      </c>
      <c r="C122" s="297">
        <v>0</v>
      </c>
      <c r="D122" s="297">
        <v>0</v>
      </c>
      <c r="E122" s="297">
        <v>0</v>
      </c>
    </row>
    <row r="123" spans="1:5" ht="25">
      <c r="A123" s="513" t="s">
        <v>607</v>
      </c>
      <c r="B123" s="514" t="s">
        <v>1175</v>
      </c>
      <c r="C123" s="297">
        <v>0</v>
      </c>
      <c r="D123" s="297">
        <v>0</v>
      </c>
      <c r="E123" s="297">
        <v>0</v>
      </c>
    </row>
    <row r="124" spans="1:5" ht="25">
      <c r="A124" s="513" t="s">
        <v>608</v>
      </c>
      <c r="B124" s="514" t="s">
        <v>1176</v>
      </c>
      <c r="C124" s="297">
        <v>0</v>
      </c>
      <c r="D124" s="297">
        <v>0</v>
      </c>
      <c r="E124" s="297">
        <v>0</v>
      </c>
    </row>
    <row r="125" spans="1:5" ht="37.5">
      <c r="A125" s="513" t="s">
        <v>609</v>
      </c>
      <c r="B125" s="514" t="s">
        <v>1435</v>
      </c>
      <c r="C125" s="297">
        <v>0</v>
      </c>
      <c r="D125" s="297">
        <v>0</v>
      </c>
      <c r="E125" s="297">
        <v>473013856</v>
      </c>
    </row>
    <row r="126" spans="1:5" ht="25">
      <c r="A126" s="513" t="s">
        <v>610</v>
      </c>
      <c r="B126" s="514" t="s">
        <v>1436</v>
      </c>
      <c r="C126" s="297">
        <v>0</v>
      </c>
      <c r="D126" s="297">
        <v>0</v>
      </c>
      <c r="E126" s="297">
        <v>0</v>
      </c>
    </row>
    <row r="127" spans="1:5">
      <c r="A127" s="513" t="s">
        <v>611</v>
      </c>
      <c r="B127" s="514" t="s">
        <v>1177</v>
      </c>
      <c r="C127" s="297">
        <v>0</v>
      </c>
      <c r="D127" s="297">
        <v>0</v>
      </c>
      <c r="E127" s="297">
        <v>0</v>
      </c>
    </row>
    <row r="128" spans="1:5">
      <c r="A128" s="513" t="s">
        <v>612</v>
      </c>
      <c r="B128" s="514" t="s">
        <v>1178</v>
      </c>
      <c r="C128" s="297">
        <v>0</v>
      </c>
      <c r="D128" s="297">
        <v>0</v>
      </c>
      <c r="E128" s="297">
        <v>0</v>
      </c>
    </row>
    <row r="129" spans="1:5" ht="37.5">
      <c r="A129" s="513" t="s">
        <v>613</v>
      </c>
      <c r="B129" s="514" t="s">
        <v>1179</v>
      </c>
      <c r="C129" s="297">
        <v>0</v>
      </c>
      <c r="D129" s="297">
        <v>0</v>
      </c>
      <c r="E129" s="297">
        <v>0</v>
      </c>
    </row>
    <row r="130" spans="1:5" ht="37.5">
      <c r="A130" s="513" t="s">
        <v>614</v>
      </c>
      <c r="B130" s="514" t="s">
        <v>1180</v>
      </c>
      <c r="C130" s="297">
        <v>0</v>
      </c>
      <c r="D130" s="297">
        <v>0</v>
      </c>
      <c r="E130" s="297">
        <v>0</v>
      </c>
    </row>
    <row r="131" spans="1:5" ht="37.5">
      <c r="A131" s="513" t="s">
        <v>615</v>
      </c>
      <c r="B131" s="514" t="s">
        <v>1181</v>
      </c>
      <c r="C131" s="297">
        <v>0</v>
      </c>
      <c r="D131" s="297">
        <v>0</v>
      </c>
      <c r="E131" s="297">
        <v>0</v>
      </c>
    </row>
    <row r="132" spans="1:5" ht="37.5">
      <c r="A132" s="513" t="s">
        <v>616</v>
      </c>
      <c r="B132" s="514" t="s">
        <v>1182</v>
      </c>
      <c r="C132" s="297">
        <v>0</v>
      </c>
      <c r="D132" s="297">
        <v>0</v>
      </c>
      <c r="E132" s="297">
        <v>0</v>
      </c>
    </row>
    <row r="133" spans="1:5" ht="37.5">
      <c r="A133" s="513" t="s">
        <v>617</v>
      </c>
      <c r="B133" s="514" t="s">
        <v>1183</v>
      </c>
      <c r="C133" s="297">
        <v>0</v>
      </c>
      <c r="D133" s="297">
        <v>0</v>
      </c>
      <c r="E133" s="297">
        <v>0</v>
      </c>
    </row>
    <row r="134" spans="1:5">
      <c r="A134" s="513" t="s">
        <v>687</v>
      </c>
      <c r="B134" s="514" t="s">
        <v>1184</v>
      </c>
      <c r="C134" s="297">
        <v>0</v>
      </c>
      <c r="D134" s="297">
        <v>0</v>
      </c>
      <c r="E134" s="297">
        <v>0</v>
      </c>
    </row>
    <row r="135" spans="1:5">
      <c r="A135" s="513" t="s">
        <v>618</v>
      </c>
      <c r="B135" s="514" t="s">
        <v>1185</v>
      </c>
      <c r="C135" s="297">
        <v>0</v>
      </c>
      <c r="D135" s="297">
        <v>0</v>
      </c>
      <c r="E135" s="297">
        <v>0</v>
      </c>
    </row>
    <row r="136" spans="1:5">
      <c r="A136" s="513" t="s">
        <v>619</v>
      </c>
      <c r="B136" s="514" t="s">
        <v>1186</v>
      </c>
      <c r="C136" s="297">
        <v>0</v>
      </c>
      <c r="D136" s="297">
        <v>0</v>
      </c>
      <c r="E136" s="297">
        <v>0</v>
      </c>
    </row>
    <row r="137" spans="1:5">
      <c r="A137" s="513" t="s">
        <v>620</v>
      </c>
      <c r="B137" s="514" t="s">
        <v>1187</v>
      </c>
      <c r="C137" s="297">
        <v>0</v>
      </c>
      <c r="D137" s="297">
        <v>0</v>
      </c>
      <c r="E137" s="297">
        <v>0</v>
      </c>
    </row>
    <row r="138" spans="1:5">
      <c r="A138" s="513" t="s">
        <v>621</v>
      </c>
      <c r="B138" s="514" t="s">
        <v>1188</v>
      </c>
      <c r="C138" s="297">
        <v>0</v>
      </c>
      <c r="D138" s="297">
        <v>0</v>
      </c>
      <c r="E138" s="297">
        <v>0</v>
      </c>
    </row>
    <row r="139" spans="1:5" ht="62.5">
      <c r="A139" s="513" t="s">
        <v>688</v>
      </c>
      <c r="B139" s="514" t="s">
        <v>1189</v>
      </c>
      <c r="C139" s="297">
        <v>0</v>
      </c>
      <c r="D139" s="297">
        <v>0</v>
      </c>
      <c r="E139" s="297">
        <v>0</v>
      </c>
    </row>
    <row r="140" spans="1:5">
      <c r="A140" s="513" t="s">
        <v>689</v>
      </c>
      <c r="B140" s="514" t="s">
        <v>1510</v>
      </c>
      <c r="C140" s="297">
        <v>0</v>
      </c>
      <c r="D140" s="297">
        <v>0</v>
      </c>
      <c r="E140" s="297">
        <v>0</v>
      </c>
    </row>
    <row r="141" spans="1:5">
      <c r="A141" s="513" t="s">
        <v>690</v>
      </c>
      <c r="B141" s="514" t="s">
        <v>1190</v>
      </c>
      <c r="C141" s="297">
        <v>0</v>
      </c>
      <c r="D141" s="297">
        <v>0</v>
      </c>
      <c r="E141" s="297">
        <v>0</v>
      </c>
    </row>
    <row r="142" spans="1:5">
      <c r="A142" s="513" t="s">
        <v>691</v>
      </c>
      <c r="B142" s="514" t="s">
        <v>1191</v>
      </c>
      <c r="C142" s="297">
        <v>0</v>
      </c>
      <c r="D142" s="297">
        <v>0</v>
      </c>
      <c r="E142" s="297">
        <v>0</v>
      </c>
    </row>
    <row r="143" spans="1:5">
      <c r="A143" s="513" t="s">
        <v>692</v>
      </c>
      <c r="B143" s="514" t="s">
        <v>1437</v>
      </c>
      <c r="C143" s="297">
        <v>0</v>
      </c>
      <c r="D143" s="297">
        <v>0</v>
      </c>
      <c r="E143" s="297">
        <v>0</v>
      </c>
    </row>
    <row r="144" spans="1:5" ht="25">
      <c r="A144" s="513" t="s">
        <v>693</v>
      </c>
      <c r="B144" s="514" t="s">
        <v>1192</v>
      </c>
      <c r="C144" s="297">
        <v>0</v>
      </c>
      <c r="D144" s="297">
        <v>0</v>
      </c>
      <c r="E144" s="297">
        <v>0</v>
      </c>
    </row>
    <row r="145" spans="1:5">
      <c r="A145" s="513" t="s">
        <v>694</v>
      </c>
      <c r="B145" s="514" t="s">
        <v>1511</v>
      </c>
      <c r="C145" s="297">
        <v>49500000</v>
      </c>
      <c r="D145" s="297">
        <v>49500000</v>
      </c>
      <c r="E145" s="297">
        <v>50662543</v>
      </c>
    </row>
    <row r="146" spans="1:5" ht="25">
      <c r="A146" s="513" t="s">
        <v>695</v>
      </c>
      <c r="B146" s="514" t="s">
        <v>1193</v>
      </c>
      <c r="C146" s="297">
        <v>0</v>
      </c>
      <c r="D146" s="297">
        <v>0</v>
      </c>
      <c r="E146" s="297">
        <v>0</v>
      </c>
    </row>
    <row r="147" spans="1:5" ht="25">
      <c r="A147" s="513" t="s">
        <v>696</v>
      </c>
      <c r="B147" s="514" t="s">
        <v>1194</v>
      </c>
      <c r="C147" s="297">
        <v>0</v>
      </c>
      <c r="D147" s="297">
        <v>0</v>
      </c>
      <c r="E147" s="297">
        <v>50662543</v>
      </c>
    </row>
    <row r="148" spans="1:5">
      <c r="A148" s="513" t="s">
        <v>697</v>
      </c>
      <c r="B148" s="514" t="s">
        <v>1195</v>
      </c>
      <c r="C148" s="297">
        <v>0</v>
      </c>
      <c r="D148" s="297">
        <v>0</v>
      </c>
      <c r="E148" s="297">
        <v>0</v>
      </c>
    </row>
    <row r="149" spans="1:5">
      <c r="A149" s="513" t="s">
        <v>698</v>
      </c>
      <c r="B149" s="514" t="s">
        <v>1196</v>
      </c>
      <c r="C149" s="297">
        <v>0</v>
      </c>
      <c r="D149" s="297">
        <v>0</v>
      </c>
      <c r="E149" s="297">
        <v>0</v>
      </c>
    </row>
    <row r="150" spans="1:5" ht="25">
      <c r="A150" s="513" t="s">
        <v>699</v>
      </c>
      <c r="B150" s="514" t="s">
        <v>1512</v>
      </c>
      <c r="C150" s="297">
        <v>850000</v>
      </c>
      <c r="D150" s="297">
        <v>850000</v>
      </c>
      <c r="E150" s="297">
        <v>634500</v>
      </c>
    </row>
    <row r="151" spans="1:5">
      <c r="A151" s="513" t="s">
        <v>700</v>
      </c>
      <c r="B151" s="514" t="s">
        <v>1197</v>
      </c>
      <c r="C151" s="297">
        <v>0</v>
      </c>
      <c r="D151" s="297">
        <v>0</v>
      </c>
      <c r="E151" s="297">
        <v>0</v>
      </c>
    </row>
    <row r="152" spans="1:5" ht="37.5">
      <c r="A152" s="513" t="s">
        <v>701</v>
      </c>
      <c r="B152" s="514" t="s">
        <v>1198</v>
      </c>
      <c r="C152" s="297">
        <v>0</v>
      </c>
      <c r="D152" s="297">
        <v>0</v>
      </c>
      <c r="E152" s="297">
        <v>0</v>
      </c>
    </row>
    <row r="153" spans="1:5">
      <c r="A153" s="513" t="s">
        <v>702</v>
      </c>
      <c r="B153" s="514" t="s">
        <v>1199</v>
      </c>
      <c r="C153" s="297">
        <v>0</v>
      </c>
      <c r="D153" s="297">
        <v>0</v>
      </c>
      <c r="E153" s="297">
        <v>0</v>
      </c>
    </row>
    <row r="154" spans="1:5">
      <c r="A154" s="513" t="s">
        <v>842</v>
      </c>
      <c r="B154" s="514" t="s">
        <v>1200</v>
      </c>
      <c r="C154" s="297">
        <v>0</v>
      </c>
      <c r="D154" s="297">
        <v>0</v>
      </c>
      <c r="E154" s="297">
        <v>0</v>
      </c>
    </row>
    <row r="155" spans="1:5">
      <c r="A155" s="513" t="s">
        <v>843</v>
      </c>
      <c r="B155" s="514" t="s">
        <v>1201</v>
      </c>
      <c r="C155" s="297">
        <v>0</v>
      </c>
      <c r="D155" s="297">
        <v>0</v>
      </c>
      <c r="E155" s="297">
        <v>0</v>
      </c>
    </row>
    <row r="156" spans="1:5">
      <c r="A156" s="513" t="s">
        <v>845</v>
      </c>
      <c r="B156" s="514" t="s">
        <v>1202</v>
      </c>
      <c r="C156" s="297">
        <v>0</v>
      </c>
      <c r="D156" s="297">
        <v>0</v>
      </c>
      <c r="E156" s="297">
        <v>0</v>
      </c>
    </row>
    <row r="157" spans="1:5" ht="25">
      <c r="A157" s="513" t="s">
        <v>847</v>
      </c>
      <c r="B157" s="514" t="s">
        <v>1203</v>
      </c>
      <c r="C157" s="297">
        <v>0</v>
      </c>
      <c r="D157" s="297">
        <v>0</v>
      </c>
      <c r="E157" s="297">
        <v>634500</v>
      </c>
    </row>
    <row r="158" spans="1:5">
      <c r="A158" s="513" t="s">
        <v>849</v>
      </c>
      <c r="B158" s="514" t="s">
        <v>1204</v>
      </c>
      <c r="C158" s="297">
        <v>0</v>
      </c>
      <c r="D158" s="297">
        <v>0</v>
      </c>
      <c r="E158" s="297">
        <v>0</v>
      </c>
    </row>
    <row r="159" spans="1:5">
      <c r="A159" s="513" t="s">
        <v>851</v>
      </c>
      <c r="B159" s="514" t="s">
        <v>1205</v>
      </c>
      <c r="C159" s="297">
        <v>0</v>
      </c>
      <c r="D159" s="297">
        <v>0</v>
      </c>
      <c r="E159" s="297">
        <v>0</v>
      </c>
    </row>
    <row r="160" spans="1:5">
      <c r="A160" s="513" t="s">
        <v>853</v>
      </c>
      <c r="B160" s="514" t="s">
        <v>1206</v>
      </c>
      <c r="C160" s="297">
        <v>0</v>
      </c>
      <c r="D160" s="297">
        <v>0</v>
      </c>
      <c r="E160" s="297">
        <v>0</v>
      </c>
    </row>
    <row r="161" spans="1:5">
      <c r="A161" s="513" t="s">
        <v>855</v>
      </c>
      <c r="B161" s="514" t="s">
        <v>1207</v>
      </c>
      <c r="C161" s="297">
        <v>0</v>
      </c>
      <c r="D161" s="297">
        <v>0</v>
      </c>
      <c r="E161" s="297">
        <v>0</v>
      </c>
    </row>
    <row r="162" spans="1:5">
      <c r="A162" s="513" t="s">
        <v>857</v>
      </c>
      <c r="B162" s="514" t="s">
        <v>1208</v>
      </c>
      <c r="C162" s="297">
        <v>0</v>
      </c>
      <c r="D162" s="297">
        <v>0</v>
      </c>
      <c r="E162" s="297">
        <v>0</v>
      </c>
    </row>
    <row r="163" spans="1:5" ht="25">
      <c r="A163" s="513" t="s">
        <v>859</v>
      </c>
      <c r="B163" s="514" t="s">
        <v>1209</v>
      </c>
      <c r="C163" s="297">
        <v>0</v>
      </c>
      <c r="D163" s="297">
        <v>0</v>
      </c>
      <c r="E163" s="297">
        <v>0</v>
      </c>
    </row>
    <row r="164" spans="1:5">
      <c r="A164" s="513" t="s">
        <v>861</v>
      </c>
      <c r="B164" s="514" t="s">
        <v>1210</v>
      </c>
      <c r="C164" s="297">
        <v>0</v>
      </c>
      <c r="D164" s="297">
        <v>0</v>
      </c>
      <c r="E164" s="297">
        <v>0</v>
      </c>
    </row>
    <row r="165" spans="1:5" ht="50">
      <c r="A165" s="513" t="s">
        <v>863</v>
      </c>
      <c r="B165" s="514" t="s">
        <v>1211</v>
      </c>
      <c r="C165" s="297">
        <v>0</v>
      </c>
      <c r="D165" s="297">
        <v>0</v>
      </c>
      <c r="E165" s="297">
        <v>0</v>
      </c>
    </row>
    <row r="166" spans="1:5" ht="25">
      <c r="A166" s="513" t="s">
        <v>864</v>
      </c>
      <c r="B166" s="514" t="s">
        <v>1212</v>
      </c>
      <c r="C166" s="297">
        <v>0</v>
      </c>
      <c r="D166" s="297">
        <v>0</v>
      </c>
      <c r="E166" s="297">
        <v>0</v>
      </c>
    </row>
    <row r="167" spans="1:5" ht="25">
      <c r="A167" s="513" t="s">
        <v>866</v>
      </c>
      <c r="B167" s="514" t="s">
        <v>1513</v>
      </c>
      <c r="C167" s="297">
        <v>630850000</v>
      </c>
      <c r="D167" s="297">
        <v>630850000</v>
      </c>
      <c r="E167" s="297">
        <v>524310899</v>
      </c>
    </row>
    <row r="168" spans="1:5" ht="25">
      <c r="A168" s="513" t="s">
        <v>867</v>
      </c>
      <c r="B168" s="514" t="s">
        <v>1514</v>
      </c>
      <c r="C168" s="297">
        <v>1000000</v>
      </c>
      <c r="D168" s="297">
        <v>1000000</v>
      </c>
      <c r="E168" s="297">
        <v>1343398</v>
      </c>
    </row>
    <row r="169" spans="1:5">
      <c r="A169" s="513" t="s">
        <v>869</v>
      </c>
      <c r="B169" s="514" t="s">
        <v>1213</v>
      </c>
      <c r="C169" s="297">
        <v>0</v>
      </c>
      <c r="D169" s="297">
        <v>0</v>
      </c>
      <c r="E169" s="297">
        <v>0</v>
      </c>
    </row>
    <row r="170" spans="1:5">
      <c r="A170" s="513" t="s">
        <v>871</v>
      </c>
      <c r="B170" s="514" t="s">
        <v>1214</v>
      </c>
      <c r="C170" s="297">
        <v>0</v>
      </c>
      <c r="D170" s="297">
        <v>0</v>
      </c>
      <c r="E170" s="297">
        <v>0</v>
      </c>
    </row>
    <row r="171" spans="1:5">
      <c r="A171" s="513" t="s">
        <v>873</v>
      </c>
      <c r="B171" s="514" t="s">
        <v>1215</v>
      </c>
      <c r="C171" s="297">
        <v>0</v>
      </c>
      <c r="D171" s="297">
        <v>0</v>
      </c>
      <c r="E171" s="297">
        <v>0</v>
      </c>
    </row>
    <row r="172" spans="1:5">
      <c r="A172" s="513" t="s">
        <v>875</v>
      </c>
      <c r="B172" s="514" t="s">
        <v>1216</v>
      </c>
      <c r="C172" s="297">
        <v>0</v>
      </c>
      <c r="D172" s="297">
        <v>0</v>
      </c>
      <c r="E172" s="297">
        <v>0</v>
      </c>
    </row>
    <row r="173" spans="1:5">
      <c r="A173" s="513" t="s">
        <v>877</v>
      </c>
      <c r="B173" s="514" t="s">
        <v>1217</v>
      </c>
      <c r="C173" s="297">
        <v>0</v>
      </c>
      <c r="D173" s="297">
        <v>0</v>
      </c>
      <c r="E173" s="297">
        <v>0</v>
      </c>
    </row>
    <row r="174" spans="1:5" ht="37.5">
      <c r="A174" s="513" t="s">
        <v>879</v>
      </c>
      <c r="B174" s="514" t="s">
        <v>1218</v>
      </c>
      <c r="C174" s="297">
        <v>0</v>
      </c>
      <c r="D174" s="297">
        <v>0</v>
      </c>
      <c r="E174" s="297">
        <v>0</v>
      </c>
    </row>
    <row r="175" spans="1:5">
      <c r="A175" s="513" t="s">
        <v>881</v>
      </c>
      <c r="B175" s="514" t="s">
        <v>1219</v>
      </c>
      <c r="C175" s="297">
        <v>0</v>
      </c>
      <c r="D175" s="297">
        <v>0</v>
      </c>
      <c r="E175" s="297">
        <v>242850</v>
      </c>
    </row>
    <row r="176" spans="1:5">
      <c r="A176" s="513" t="s">
        <v>883</v>
      </c>
      <c r="B176" s="514" t="s">
        <v>1220</v>
      </c>
      <c r="C176" s="297">
        <v>0</v>
      </c>
      <c r="D176" s="297">
        <v>0</v>
      </c>
      <c r="E176" s="297">
        <v>0</v>
      </c>
    </row>
    <row r="177" spans="1:5">
      <c r="A177" s="513" t="s">
        <v>885</v>
      </c>
      <c r="B177" s="514" t="s">
        <v>1221</v>
      </c>
      <c r="C177" s="297">
        <v>0</v>
      </c>
      <c r="D177" s="297">
        <v>0</v>
      </c>
      <c r="E177" s="297">
        <v>0</v>
      </c>
    </row>
    <row r="178" spans="1:5">
      <c r="A178" s="513" t="s">
        <v>887</v>
      </c>
      <c r="B178" s="514" t="s">
        <v>1222</v>
      </c>
      <c r="C178" s="297">
        <v>0</v>
      </c>
      <c r="D178" s="297">
        <v>0</v>
      </c>
      <c r="E178" s="297">
        <v>0</v>
      </c>
    </row>
    <row r="179" spans="1:5" ht="50">
      <c r="A179" s="513" t="s">
        <v>889</v>
      </c>
      <c r="B179" s="514" t="s">
        <v>1223</v>
      </c>
      <c r="C179" s="297">
        <v>0</v>
      </c>
      <c r="D179" s="297">
        <v>0</v>
      </c>
      <c r="E179" s="297">
        <v>0</v>
      </c>
    </row>
    <row r="180" spans="1:5">
      <c r="A180" s="513" t="s">
        <v>891</v>
      </c>
      <c r="B180" s="514" t="s">
        <v>1224</v>
      </c>
      <c r="C180" s="297">
        <v>0</v>
      </c>
      <c r="D180" s="297">
        <v>0</v>
      </c>
      <c r="E180" s="297">
        <v>75000</v>
      </c>
    </row>
    <row r="181" spans="1:5">
      <c r="A181" s="513" t="s">
        <v>893</v>
      </c>
      <c r="B181" s="514" t="s">
        <v>1225</v>
      </c>
      <c r="C181" s="297">
        <v>0</v>
      </c>
      <c r="D181" s="297">
        <v>0</v>
      </c>
      <c r="E181" s="297">
        <v>0</v>
      </c>
    </row>
    <row r="182" spans="1:5">
      <c r="A182" s="513" t="s">
        <v>895</v>
      </c>
      <c r="B182" s="514" t="s">
        <v>1226</v>
      </c>
      <c r="C182" s="297">
        <v>0</v>
      </c>
      <c r="D182" s="297">
        <v>0</v>
      </c>
      <c r="E182" s="297">
        <v>0</v>
      </c>
    </row>
    <row r="183" spans="1:5">
      <c r="A183" s="513" t="s">
        <v>896</v>
      </c>
      <c r="B183" s="514" t="s">
        <v>1227</v>
      </c>
      <c r="C183" s="297">
        <v>0</v>
      </c>
      <c r="D183" s="297">
        <v>0</v>
      </c>
      <c r="E183" s="297">
        <v>0</v>
      </c>
    </row>
    <row r="184" spans="1:5" s="329" customFormat="1" ht="25">
      <c r="A184" s="513" t="s">
        <v>898</v>
      </c>
      <c r="B184" s="514" t="s">
        <v>1438</v>
      </c>
      <c r="C184" s="297">
        <v>0</v>
      </c>
      <c r="D184" s="297">
        <v>0</v>
      </c>
      <c r="E184" s="297">
        <v>208800</v>
      </c>
    </row>
    <row r="185" spans="1:5" s="333" customFormat="1">
      <c r="A185" s="513" t="s">
        <v>900</v>
      </c>
      <c r="B185" s="514" t="s">
        <v>1439</v>
      </c>
      <c r="C185" s="297">
        <v>0</v>
      </c>
      <c r="D185" s="297">
        <v>0</v>
      </c>
      <c r="E185" s="297">
        <v>0</v>
      </c>
    </row>
    <row r="186" spans="1:5" s="329" customFormat="1">
      <c r="A186" s="513" t="s">
        <v>902</v>
      </c>
      <c r="B186" s="514" t="s">
        <v>1515</v>
      </c>
      <c r="C186" s="297">
        <v>0</v>
      </c>
      <c r="D186" s="297">
        <v>0</v>
      </c>
      <c r="E186" s="297">
        <v>0</v>
      </c>
    </row>
    <row r="187" spans="1:5" ht="26">
      <c r="A187" s="515" t="s">
        <v>904</v>
      </c>
      <c r="B187" s="516" t="s">
        <v>1516</v>
      </c>
      <c r="C187" s="300">
        <v>688850000</v>
      </c>
      <c r="D187" s="300">
        <v>688850000</v>
      </c>
      <c r="E187" s="300">
        <v>581114187</v>
      </c>
    </row>
    <row r="188" spans="1:5">
      <c r="A188" s="513" t="s">
        <v>906</v>
      </c>
      <c r="B188" s="514" t="s">
        <v>1228</v>
      </c>
      <c r="C188" s="297">
        <v>369000</v>
      </c>
      <c r="D188" s="297">
        <v>369000</v>
      </c>
      <c r="E188" s="297">
        <v>320292</v>
      </c>
    </row>
    <row r="189" spans="1:5">
      <c r="A189" s="513" t="s">
        <v>908</v>
      </c>
      <c r="B189" s="514" t="s">
        <v>1517</v>
      </c>
      <c r="C189" s="297">
        <v>93493000</v>
      </c>
      <c r="D189" s="297">
        <v>99348100</v>
      </c>
      <c r="E189" s="297">
        <v>68807958</v>
      </c>
    </row>
    <row r="190" spans="1:5" ht="25">
      <c r="A190" s="513" t="s">
        <v>910</v>
      </c>
      <c r="B190" s="514" t="s">
        <v>1229</v>
      </c>
      <c r="C190" s="297">
        <v>0</v>
      </c>
      <c r="D190" s="297">
        <v>0</v>
      </c>
      <c r="E190" s="297">
        <v>16920844</v>
      </c>
    </row>
    <row r="191" spans="1:5" ht="25">
      <c r="A191" s="513" t="s">
        <v>912</v>
      </c>
      <c r="B191" s="514" t="s">
        <v>1230</v>
      </c>
      <c r="C191" s="297">
        <v>0</v>
      </c>
      <c r="D191" s="297">
        <v>0</v>
      </c>
      <c r="E191" s="297">
        <v>0</v>
      </c>
    </row>
    <row r="192" spans="1:5" ht="25">
      <c r="A192" s="513" t="s">
        <v>914</v>
      </c>
      <c r="B192" s="514" t="s">
        <v>1518</v>
      </c>
      <c r="C192" s="297">
        <v>4337400</v>
      </c>
      <c r="D192" s="297">
        <v>8136000</v>
      </c>
      <c r="E192" s="297">
        <v>6797153</v>
      </c>
    </row>
    <row r="193" spans="1:5">
      <c r="A193" s="513" t="s">
        <v>916</v>
      </c>
      <c r="B193" s="514" t="s">
        <v>1231</v>
      </c>
      <c r="C193" s="297">
        <v>0</v>
      </c>
      <c r="D193" s="297">
        <v>0</v>
      </c>
      <c r="E193" s="297">
        <v>224238</v>
      </c>
    </row>
    <row r="194" spans="1:5">
      <c r="A194" s="513" t="s">
        <v>918</v>
      </c>
      <c r="B194" s="514" t="s">
        <v>1519</v>
      </c>
      <c r="C194" s="297">
        <v>54000000</v>
      </c>
      <c r="D194" s="297">
        <v>54681800</v>
      </c>
      <c r="E194" s="297">
        <v>50671306</v>
      </c>
    </row>
    <row r="195" spans="1:5" ht="25">
      <c r="A195" s="513" t="s">
        <v>919</v>
      </c>
      <c r="B195" s="514" t="s">
        <v>1232</v>
      </c>
      <c r="C195" s="297">
        <v>0</v>
      </c>
      <c r="D195" s="297">
        <v>0</v>
      </c>
      <c r="E195" s="297">
        <v>0</v>
      </c>
    </row>
    <row r="196" spans="1:5" ht="25">
      <c r="A196" s="513" t="s">
        <v>921</v>
      </c>
      <c r="B196" s="514" t="s">
        <v>1233</v>
      </c>
      <c r="C196" s="297">
        <v>0</v>
      </c>
      <c r="D196" s="297">
        <v>0</v>
      </c>
      <c r="E196" s="297">
        <v>47989506</v>
      </c>
    </row>
    <row r="197" spans="1:5" ht="25">
      <c r="A197" s="513" t="s">
        <v>922</v>
      </c>
      <c r="B197" s="514" t="s">
        <v>1234</v>
      </c>
      <c r="C197" s="297">
        <v>0</v>
      </c>
      <c r="D197" s="297">
        <v>0</v>
      </c>
      <c r="E197" s="297">
        <v>0</v>
      </c>
    </row>
    <row r="198" spans="1:5" ht="25">
      <c r="A198" s="513" t="s">
        <v>924</v>
      </c>
      <c r="B198" s="514" t="s">
        <v>1235</v>
      </c>
      <c r="C198" s="297">
        <v>0</v>
      </c>
      <c r="D198" s="297">
        <v>0</v>
      </c>
      <c r="E198" s="297">
        <v>0</v>
      </c>
    </row>
    <row r="199" spans="1:5" ht="25">
      <c r="A199" s="513" t="s">
        <v>926</v>
      </c>
      <c r="B199" s="514" t="s">
        <v>1236</v>
      </c>
      <c r="C199" s="297">
        <v>0</v>
      </c>
      <c r="D199" s="297">
        <v>0</v>
      </c>
      <c r="E199" s="297">
        <v>0</v>
      </c>
    </row>
    <row r="200" spans="1:5" ht="25">
      <c r="A200" s="513" t="s">
        <v>928</v>
      </c>
      <c r="B200" s="514" t="s">
        <v>1237</v>
      </c>
      <c r="C200" s="297">
        <v>0</v>
      </c>
      <c r="D200" s="297">
        <v>0</v>
      </c>
      <c r="E200" s="297">
        <v>0</v>
      </c>
    </row>
    <row r="201" spans="1:5">
      <c r="A201" s="513" t="s">
        <v>930</v>
      </c>
      <c r="B201" s="514" t="s">
        <v>1238</v>
      </c>
      <c r="C201" s="297">
        <v>36328000</v>
      </c>
      <c r="D201" s="297">
        <v>36461000</v>
      </c>
      <c r="E201" s="297">
        <v>28258577</v>
      </c>
    </row>
    <row r="202" spans="1:5">
      <c r="A202" s="513" t="s">
        <v>932</v>
      </c>
      <c r="B202" s="514" t="s">
        <v>1239</v>
      </c>
      <c r="C202" s="297">
        <v>26995600</v>
      </c>
      <c r="D202" s="297">
        <v>28191300</v>
      </c>
      <c r="E202" s="297">
        <v>22284321</v>
      </c>
    </row>
    <row r="203" spans="1:5">
      <c r="A203" s="513" t="s">
        <v>934</v>
      </c>
      <c r="B203" s="514" t="s">
        <v>1240</v>
      </c>
      <c r="C203" s="297">
        <v>7123000</v>
      </c>
      <c r="D203" s="297">
        <v>7123000</v>
      </c>
      <c r="E203" s="297">
        <v>3170000</v>
      </c>
    </row>
    <row r="204" spans="1:5" ht="25">
      <c r="A204" s="513" t="s">
        <v>935</v>
      </c>
      <c r="B204" s="514" t="s">
        <v>1520</v>
      </c>
      <c r="C204" s="297">
        <v>0</v>
      </c>
      <c r="D204" s="297">
        <v>0</v>
      </c>
      <c r="E204" s="297">
        <v>0</v>
      </c>
    </row>
    <row r="205" spans="1:5">
      <c r="A205" s="513" t="s">
        <v>937</v>
      </c>
      <c r="B205" s="514" t="s">
        <v>1241</v>
      </c>
      <c r="C205" s="297">
        <v>0</v>
      </c>
      <c r="D205" s="297">
        <v>0</v>
      </c>
      <c r="E205" s="297">
        <v>0</v>
      </c>
    </row>
    <row r="206" spans="1:5" ht="25">
      <c r="A206" s="513" t="s">
        <v>939</v>
      </c>
      <c r="B206" s="514" t="s">
        <v>1242</v>
      </c>
      <c r="C206" s="297">
        <v>0</v>
      </c>
      <c r="D206" s="297">
        <v>0</v>
      </c>
      <c r="E206" s="297">
        <v>0</v>
      </c>
    </row>
    <row r="207" spans="1:5" ht="25">
      <c r="A207" s="513" t="s">
        <v>941</v>
      </c>
      <c r="B207" s="514" t="s">
        <v>1440</v>
      </c>
      <c r="C207" s="297">
        <v>4000</v>
      </c>
      <c r="D207" s="297">
        <v>4000</v>
      </c>
      <c r="E207" s="297">
        <v>1245</v>
      </c>
    </row>
    <row r="208" spans="1:5">
      <c r="A208" s="513" t="s">
        <v>943</v>
      </c>
      <c r="B208" s="514" t="s">
        <v>1243</v>
      </c>
      <c r="C208" s="297">
        <v>0</v>
      </c>
      <c r="D208" s="297">
        <v>0</v>
      </c>
      <c r="E208" s="297">
        <v>0</v>
      </c>
    </row>
    <row r="209" spans="1:5">
      <c r="A209" s="513" t="s">
        <v>944</v>
      </c>
      <c r="B209" s="514" t="s">
        <v>1244</v>
      </c>
      <c r="C209" s="297">
        <v>0</v>
      </c>
      <c r="D209" s="297">
        <v>0</v>
      </c>
      <c r="E209" s="297">
        <v>0</v>
      </c>
    </row>
    <row r="210" spans="1:5" ht="25">
      <c r="A210" s="513" t="s">
        <v>946</v>
      </c>
      <c r="B210" s="514" t="s">
        <v>1521</v>
      </c>
      <c r="C210" s="297">
        <v>4000</v>
      </c>
      <c r="D210" s="297">
        <v>4000</v>
      </c>
      <c r="E210" s="297">
        <v>1245</v>
      </c>
    </row>
    <row r="211" spans="1:5" ht="25">
      <c r="A211" s="513" t="s">
        <v>947</v>
      </c>
      <c r="B211" s="514" t="s">
        <v>1245</v>
      </c>
      <c r="C211" s="297">
        <v>2000000</v>
      </c>
      <c r="D211" s="297">
        <v>2000000</v>
      </c>
      <c r="E211" s="297">
        <v>0</v>
      </c>
    </row>
    <row r="212" spans="1:5" ht="25">
      <c r="A212" s="513" t="s">
        <v>949</v>
      </c>
      <c r="B212" s="514" t="s">
        <v>1522</v>
      </c>
      <c r="C212" s="297">
        <v>0</v>
      </c>
      <c r="D212" s="297">
        <v>0</v>
      </c>
      <c r="E212" s="297">
        <v>0</v>
      </c>
    </row>
    <row r="213" spans="1:5" ht="25">
      <c r="A213" s="513" t="s">
        <v>951</v>
      </c>
      <c r="B213" s="514" t="s">
        <v>1246</v>
      </c>
      <c r="C213" s="297">
        <v>0</v>
      </c>
      <c r="D213" s="297">
        <v>0</v>
      </c>
      <c r="E213" s="297">
        <v>0</v>
      </c>
    </row>
    <row r="214" spans="1:5" ht="25">
      <c r="A214" s="513" t="s">
        <v>953</v>
      </c>
      <c r="B214" s="514" t="s">
        <v>1247</v>
      </c>
      <c r="C214" s="297">
        <v>0</v>
      </c>
      <c r="D214" s="297">
        <v>0</v>
      </c>
      <c r="E214" s="297">
        <v>0</v>
      </c>
    </row>
    <row r="215" spans="1:5">
      <c r="A215" s="513" t="s">
        <v>955</v>
      </c>
      <c r="B215" s="514" t="s">
        <v>1248</v>
      </c>
      <c r="C215" s="297">
        <v>0</v>
      </c>
      <c r="D215" s="297">
        <v>0</v>
      </c>
      <c r="E215" s="297">
        <v>0</v>
      </c>
    </row>
    <row r="216" spans="1:5" ht="25">
      <c r="A216" s="513" t="s">
        <v>957</v>
      </c>
      <c r="B216" s="514" t="s">
        <v>1249</v>
      </c>
      <c r="C216" s="297">
        <v>0</v>
      </c>
      <c r="D216" s="297">
        <v>0</v>
      </c>
      <c r="E216" s="297">
        <v>0</v>
      </c>
    </row>
    <row r="217" spans="1:5" ht="25">
      <c r="A217" s="513" t="s">
        <v>959</v>
      </c>
      <c r="B217" s="514" t="s">
        <v>1250</v>
      </c>
      <c r="C217" s="297">
        <v>0</v>
      </c>
      <c r="D217" s="297">
        <v>0</v>
      </c>
      <c r="E217" s="297">
        <v>0</v>
      </c>
    </row>
    <row r="218" spans="1:5" ht="25">
      <c r="A218" s="513" t="s">
        <v>961</v>
      </c>
      <c r="B218" s="514" t="s">
        <v>1523</v>
      </c>
      <c r="C218" s="297">
        <v>2000000</v>
      </c>
      <c r="D218" s="297">
        <v>2000000</v>
      </c>
      <c r="E218" s="297">
        <v>0</v>
      </c>
    </row>
    <row r="219" spans="1:5">
      <c r="A219" s="513" t="s">
        <v>963</v>
      </c>
      <c r="B219" s="514" t="s">
        <v>1251</v>
      </c>
      <c r="C219" s="297">
        <v>0</v>
      </c>
      <c r="D219" s="297">
        <v>0</v>
      </c>
      <c r="E219" s="297">
        <v>3677962</v>
      </c>
    </row>
    <row r="220" spans="1:5">
      <c r="A220" s="513" t="s">
        <v>965</v>
      </c>
      <c r="B220" s="514" t="s">
        <v>1524</v>
      </c>
      <c r="C220" s="297">
        <v>0</v>
      </c>
      <c r="D220" s="297">
        <v>3600</v>
      </c>
      <c r="E220" s="297">
        <v>483997</v>
      </c>
    </row>
    <row r="221" spans="1:5" ht="75">
      <c r="A221" s="513" t="s">
        <v>967</v>
      </c>
      <c r="B221" s="514" t="s">
        <v>1252</v>
      </c>
      <c r="C221" s="297">
        <v>0</v>
      </c>
      <c r="D221" s="297">
        <v>0</v>
      </c>
      <c r="E221" s="297">
        <v>37205</v>
      </c>
    </row>
    <row r="222" spans="1:5">
      <c r="A222" s="513" t="s">
        <v>968</v>
      </c>
      <c r="B222" s="514" t="s">
        <v>1253</v>
      </c>
      <c r="C222" s="297">
        <v>0</v>
      </c>
      <c r="D222" s="297">
        <v>0</v>
      </c>
      <c r="E222" s="297">
        <v>1500</v>
      </c>
    </row>
    <row r="223" spans="1:5" ht="39">
      <c r="A223" s="515" t="s">
        <v>970</v>
      </c>
      <c r="B223" s="516" t="s">
        <v>1525</v>
      </c>
      <c r="C223" s="300">
        <v>224650000</v>
      </c>
      <c r="D223" s="300">
        <v>236317800</v>
      </c>
      <c r="E223" s="300">
        <v>184472811</v>
      </c>
    </row>
    <row r="224" spans="1:5">
      <c r="A224" s="513" t="s">
        <v>972</v>
      </c>
      <c r="B224" s="514" t="s">
        <v>1526</v>
      </c>
      <c r="C224" s="297">
        <v>0</v>
      </c>
      <c r="D224" s="297">
        <v>0</v>
      </c>
      <c r="E224" s="297">
        <v>0</v>
      </c>
    </row>
    <row r="225" spans="1:5" ht="25">
      <c r="A225" s="513" t="s">
        <v>974</v>
      </c>
      <c r="B225" s="514" t="s">
        <v>1254</v>
      </c>
      <c r="C225" s="297">
        <v>0</v>
      </c>
      <c r="D225" s="297">
        <v>0</v>
      </c>
      <c r="E225" s="297">
        <v>0</v>
      </c>
    </row>
    <row r="226" spans="1:5">
      <c r="A226" s="513" t="s">
        <v>976</v>
      </c>
      <c r="B226" s="514" t="s">
        <v>1527</v>
      </c>
      <c r="C226" s="297">
        <v>16000000</v>
      </c>
      <c r="D226" s="297">
        <v>38419000</v>
      </c>
      <c r="E226" s="297">
        <v>50235753</v>
      </c>
    </row>
    <row r="227" spans="1:5">
      <c r="A227" s="513" t="s">
        <v>978</v>
      </c>
      <c r="B227" s="514" t="s">
        <v>1255</v>
      </c>
      <c r="C227" s="297">
        <v>0</v>
      </c>
      <c r="D227" s="297">
        <v>0</v>
      </c>
      <c r="E227" s="297">
        <v>0</v>
      </c>
    </row>
    <row r="228" spans="1:5">
      <c r="A228" s="513" t="s">
        <v>980</v>
      </c>
      <c r="B228" s="514" t="s">
        <v>1256</v>
      </c>
      <c r="C228" s="297">
        <v>0</v>
      </c>
      <c r="D228" s="297">
        <v>0</v>
      </c>
      <c r="E228" s="297">
        <v>0</v>
      </c>
    </row>
    <row r="229" spans="1:5">
      <c r="A229" s="513" t="s">
        <v>982</v>
      </c>
      <c r="B229" s="514" t="s">
        <v>1528</v>
      </c>
      <c r="C229" s="297">
        <v>0</v>
      </c>
      <c r="D229" s="297">
        <v>0</v>
      </c>
      <c r="E229" s="297">
        <v>0</v>
      </c>
    </row>
    <row r="230" spans="1:5">
      <c r="A230" s="513" t="s">
        <v>984</v>
      </c>
      <c r="B230" s="514" t="s">
        <v>1257</v>
      </c>
      <c r="C230" s="297">
        <v>0</v>
      </c>
      <c r="D230" s="297">
        <v>0</v>
      </c>
      <c r="E230" s="297">
        <v>0</v>
      </c>
    </row>
    <row r="231" spans="1:5" ht="25">
      <c r="A231" s="513" t="s">
        <v>986</v>
      </c>
      <c r="B231" s="514" t="s">
        <v>1258</v>
      </c>
      <c r="C231" s="297">
        <v>0</v>
      </c>
      <c r="D231" s="297">
        <v>0</v>
      </c>
      <c r="E231" s="297">
        <v>0</v>
      </c>
    </row>
    <row r="232" spans="1:5" ht="26">
      <c r="A232" s="515" t="s">
        <v>988</v>
      </c>
      <c r="B232" s="516" t="s">
        <v>1529</v>
      </c>
      <c r="C232" s="300">
        <v>16000000</v>
      </c>
      <c r="D232" s="300">
        <v>38419000</v>
      </c>
      <c r="E232" s="300">
        <v>50235753</v>
      </c>
    </row>
    <row r="233" spans="1:5" ht="37.5">
      <c r="A233" s="513" t="s">
        <v>989</v>
      </c>
      <c r="B233" s="514" t="s">
        <v>1259</v>
      </c>
      <c r="C233" s="297">
        <v>0</v>
      </c>
      <c r="D233" s="297">
        <v>0</v>
      </c>
      <c r="E233" s="297">
        <v>0</v>
      </c>
    </row>
    <row r="234" spans="1:5" ht="37.5">
      <c r="A234" s="513" t="s">
        <v>991</v>
      </c>
      <c r="B234" s="514" t="s">
        <v>1260</v>
      </c>
      <c r="C234" s="297">
        <v>0</v>
      </c>
      <c r="D234" s="297">
        <v>0</v>
      </c>
      <c r="E234" s="297">
        <v>0</v>
      </c>
    </row>
    <row r="235" spans="1:5" ht="37.5">
      <c r="A235" s="513" t="s">
        <v>993</v>
      </c>
      <c r="B235" s="514" t="s">
        <v>1261</v>
      </c>
      <c r="C235" s="297">
        <v>0</v>
      </c>
      <c r="D235" s="297">
        <v>0</v>
      </c>
      <c r="E235" s="297">
        <v>0</v>
      </c>
    </row>
    <row r="236" spans="1:5" ht="37.5">
      <c r="A236" s="513" t="s">
        <v>995</v>
      </c>
      <c r="B236" s="514" t="s">
        <v>1530</v>
      </c>
      <c r="C236" s="297">
        <v>0</v>
      </c>
      <c r="D236" s="297">
        <v>0</v>
      </c>
      <c r="E236" s="297">
        <v>10000</v>
      </c>
    </row>
    <row r="237" spans="1:5">
      <c r="A237" s="513" t="s">
        <v>997</v>
      </c>
      <c r="B237" s="514" t="s">
        <v>1262</v>
      </c>
      <c r="C237" s="297">
        <v>0</v>
      </c>
      <c r="D237" s="297">
        <v>0</v>
      </c>
      <c r="E237" s="297">
        <v>0</v>
      </c>
    </row>
    <row r="238" spans="1:5">
      <c r="A238" s="513" t="s">
        <v>999</v>
      </c>
      <c r="B238" s="514" t="s">
        <v>1263</v>
      </c>
      <c r="C238" s="297">
        <v>0</v>
      </c>
      <c r="D238" s="297">
        <v>0</v>
      </c>
      <c r="E238" s="297">
        <v>0</v>
      </c>
    </row>
    <row r="239" spans="1:5">
      <c r="A239" s="513" t="s">
        <v>1001</v>
      </c>
      <c r="B239" s="514" t="s">
        <v>1264</v>
      </c>
      <c r="C239" s="297">
        <v>0</v>
      </c>
      <c r="D239" s="297">
        <v>0</v>
      </c>
      <c r="E239" s="297">
        <v>0</v>
      </c>
    </row>
    <row r="240" spans="1:5">
      <c r="A240" s="513" t="s">
        <v>1003</v>
      </c>
      <c r="B240" s="514" t="s">
        <v>1265</v>
      </c>
      <c r="C240" s="297">
        <v>0</v>
      </c>
      <c r="D240" s="297">
        <v>0</v>
      </c>
      <c r="E240" s="297">
        <v>10000</v>
      </c>
    </row>
    <row r="241" spans="1:5">
      <c r="A241" s="513" t="s">
        <v>1005</v>
      </c>
      <c r="B241" s="514" t="s">
        <v>1266</v>
      </c>
      <c r="C241" s="297">
        <v>0</v>
      </c>
      <c r="D241" s="297">
        <v>0</v>
      </c>
      <c r="E241" s="297">
        <v>0</v>
      </c>
    </row>
    <row r="242" spans="1:5" ht="25">
      <c r="A242" s="513" t="s">
        <v>1007</v>
      </c>
      <c r="B242" s="514" t="s">
        <v>1267</v>
      </c>
      <c r="C242" s="297">
        <v>0</v>
      </c>
      <c r="D242" s="297">
        <v>0</v>
      </c>
      <c r="E242" s="297">
        <v>0</v>
      </c>
    </row>
    <row r="243" spans="1:5" ht="25">
      <c r="A243" s="513" t="s">
        <v>1009</v>
      </c>
      <c r="B243" s="514" t="s">
        <v>1268</v>
      </c>
      <c r="C243" s="297">
        <v>0</v>
      </c>
      <c r="D243" s="297">
        <v>0</v>
      </c>
      <c r="E243" s="297">
        <v>0</v>
      </c>
    </row>
    <row r="244" spans="1:5">
      <c r="A244" s="513" t="s">
        <v>1011</v>
      </c>
      <c r="B244" s="514" t="s">
        <v>1269</v>
      </c>
      <c r="C244" s="297">
        <v>0</v>
      </c>
      <c r="D244" s="297">
        <v>0</v>
      </c>
      <c r="E244" s="297">
        <v>0</v>
      </c>
    </row>
    <row r="245" spans="1:5">
      <c r="A245" s="513" t="s">
        <v>1013</v>
      </c>
      <c r="B245" s="514" t="s">
        <v>1270</v>
      </c>
      <c r="C245" s="297">
        <v>0</v>
      </c>
      <c r="D245" s="297">
        <v>0</v>
      </c>
      <c r="E245" s="297">
        <v>0</v>
      </c>
    </row>
    <row r="246" spans="1:5" ht="25">
      <c r="A246" s="513" t="s">
        <v>1014</v>
      </c>
      <c r="B246" s="514" t="s">
        <v>1531</v>
      </c>
      <c r="C246" s="297">
        <v>0</v>
      </c>
      <c r="D246" s="297">
        <v>100000</v>
      </c>
      <c r="E246" s="297">
        <v>4007799</v>
      </c>
    </row>
    <row r="247" spans="1:5">
      <c r="A247" s="513" t="s">
        <v>1016</v>
      </c>
      <c r="B247" s="514" t="s">
        <v>1271</v>
      </c>
      <c r="C247" s="297">
        <v>0</v>
      </c>
      <c r="D247" s="297">
        <v>0</v>
      </c>
      <c r="E247" s="297">
        <v>0</v>
      </c>
    </row>
    <row r="248" spans="1:5">
      <c r="A248" s="513" t="s">
        <v>1018</v>
      </c>
      <c r="B248" s="514" t="s">
        <v>1272</v>
      </c>
      <c r="C248" s="297">
        <v>0</v>
      </c>
      <c r="D248" s="297">
        <v>0</v>
      </c>
      <c r="E248" s="297">
        <v>0</v>
      </c>
    </row>
    <row r="249" spans="1:5">
      <c r="A249" s="513" t="s">
        <v>1020</v>
      </c>
      <c r="B249" s="514" t="s">
        <v>1273</v>
      </c>
      <c r="C249" s="297">
        <v>0</v>
      </c>
      <c r="D249" s="297">
        <v>0</v>
      </c>
      <c r="E249" s="297">
        <v>589889</v>
      </c>
    </row>
    <row r="250" spans="1:5">
      <c r="A250" s="513" t="s">
        <v>1022</v>
      </c>
      <c r="B250" s="514" t="s">
        <v>1274</v>
      </c>
      <c r="C250" s="297">
        <v>0</v>
      </c>
      <c r="D250" s="297">
        <v>0</v>
      </c>
      <c r="E250" s="297">
        <v>0</v>
      </c>
    </row>
    <row r="251" spans="1:5">
      <c r="A251" s="513" t="s">
        <v>1024</v>
      </c>
      <c r="B251" s="514" t="s">
        <v>1275</v>
      </c>
      <c r="C251" s="297">
        <v>0</v>
      </c>
      <c r="D251" s="297">
        <v>0</v>
      </c>
      <c r="E251" s="297">
        <v>100000</v>
      </c>
    </row>
    <row r="252" spans="1:5" ht="25">
      <c r="A252" s="513" t="s">
        <v>1026</v>
      </c>
      <c r="B252" s="514" t="s">
        <v>1276</v>
      </c>
      <c r="C252" s="297">
        <v>0</v>
      </c>
      <c r="D252" s="297">
        <v>0</v>
      </c>
      <c r="E252" s="297">
        <v>0</v>
      </c>
    </row>
    <row r="253" spans="1:5" ht="25">
      <c r="A253" s="513" t="s">
        <v>1028</v>
      </c>
      <c r="B253" s="514" t="s">
        <v>1277</v>
      </c>
      <c r="C253" s="297">
        <v>0</v>
      </c>
      <c r="D253" s="297">
        <v>0</v>
      </c>
      <c r="E253" s="297">
        <v>0</v>
      </c>
    </row>
    <row r="254" spans="1:5">
      <c r="A254" s="513" t="s">
        <v>1030</v>
      </c>
      <c r="B254" s="514" t="s">
        <v>1278</v>
      </c>
      <c r="C254" s="297">
        <v>0</v>
      </c>
      <c r="D254" s="297">
        <v>0</v>
      </c>
      <c r="E254" s="297">
        <v>3000000</v>
      </c>
    </row>
    <row r="255" spans="1:5">
      <c r="A255" s="513" t="s">
        <v>1032</v>
      </c>
      <c r="B255" s="514" t="s">
        <v>1279</v>
      </c>
      <c r="C255" s="297">
        <v>0</v>
      </c>
      <c r="D255" s="297">
        <v>0</v>
      </c>
      <c r="E255" s="297">
        <v>0</v>
      </c>
    </row>
    <row r="256" spans="1:5" ht="25">
      <c r="A256" s="513" t="s">
        <v>1034</v>
      </c>
      <c r="B256" s="514" t="s">
        <v>1280</v>
      </c>
      <c r="C256" s="297">
        <v>0</v>
      </c>
      <c r="D256" s="297">
        <v>0</v>
      </c>
      <c r="E256" s="297">
        <v>0</v>
      </c>
    </row>
    <row r="257" spans="1:5">
      <c r="A257" s="513" t="s">
        <v>1036</v>
      </c>
      <c r="B257" s="514" t="s">
        <v>1281</v>
      </c>
      <c r="C257" s="297">
        <v>0</v>
      </c>
      <c r="D257" s="297">
        <v>0</v>
      </c>
      <c r="E257" s="297">
        <v>317910</v>
      </c>
    </row>
    <row r="258" spans="1:5" ht="26">
      <c r="A258" s="515" t="s">
        <v>1038</v>
      </c>
      <c r="B258" s="516" t="s">
        <v>1532</v>
      </c>
      <c r="C258" s="300">
        <v>0</v>
      </c>
      <c r="D258" s="300">
        <v>100000</v>
      </c>
      <c r="E258" s="300">
        <v>4017799</v>
      </c>
    </row>
    <row r="259" spans="1:5" ht="37.5">
      <c r="A259" s="513" t="s">
        <v>1040</v>
      </c>
      <c r="B259" s="514" t="s">
        <v>1282</v>
      </c>
      <c r="C259" s="297">
        <v>0</v>
      </c>
      <c r="D259" s="297">
        <v>0</v>
      </c>
      <c r="E259" s="297">
        <v>0</v>
      </c>
    </row>
    <row r="260" spans="1:5" ht="37.5">
      <c r="A260" s="513" t="s">
        <v>1041</v>
      </c>
      <c r="B260" s="514" t="s">
        <v>1283</v>
      </c>
      <c r="C260" s="297">
        <v>0</v>
      </c>
      <c r="D260" s="297">
        <v>0</v>
      </c>
      <c r="E260" s="297">
        <v>0</v>
      </c>
    </row>
    <row r="261" spans="1:5" ht="37.5">
      <c r="A261" s="513" t="s">
        <v>1043</v>
      </c>
      <c r="B261" s="514" t="s">
        <v>1284</v>
      </c>
      <c r="C261" s="297">
        <v>0</v>
      </c>
      <c r="D261" s="297">
        <v>0</v>
      </c>
      <c r="E261" s="297">
        <v>0</v>
      </c>
    </row>
    <row r="262" spans="1:5" ht="37.5">
      <c r="A262" s="513" t="s">
        <v>1045</v>
      </c>
      <c r="B262" s="514" t="s">
        <v>1533</v>
      </c>
      <c r="C262" s="297">
        <v>0</v>
      </c>
      <c r="D262" s="297">
        <v>0</v>
      </c>
      <c r="E262" s="297">
        <v>117924</v>
      </c>
    </row>
    <row r="263" spans="1:5">
      <c r="A263" s="513" t="s">
        <v>1047</v>
      </c>
      <c r="B263" s="514" t="s">
        <v>1285</v>
      </c>
      <c r="C263" s="297">
        <v>0</v>
      </c>
      <c r="D263" s="297">
        <v>0</v>
      </c>
      <c r="E263" s="297">
        <v>0</v>
      </c>
    </row>
    <row r="264" spans="1:5">
      <c r="A264" s="513" t="s">
        <v>1049</v>
      </c>
      <c r="B264" s="514" t="s">
        <v>1286</v>
      </c>
      <c r="C264" s="297">
        <v>0</v>
      </c>
      <c r="D264" s="297">
        <v>0</v>
      </c>
      <c r="E264" s="297">
        <v>0</v>
      </c>
    </row>
    <row r="265" spans="1:5">
      <c r="A265" s="513" t="s">
        <v>1051</v>
      </c>
      <c r="B265" s="514" t="s">
        <v>1287</v>
      </c>
      <c r="C265" s="297">
        <v>0</v>
      </c>
      <c r="D265" s="297">
        <v>0</v>
      </c>
      <c r="E265" s="297">
        <v>0</v>
      </c>
    </row>
    <row r="266" spans="1:5">
      <c r="A266" s="513" t="s">
        <v>1053</v>
      </c>
      <c r="B266" s="514" t="s">
        <v>1288</v>
      </c>
      <c r="C266" s="297">
        <v>0</v>
      </c>
      <c r="D266" s="297">
        <v>0</v>
      </c>
      <c r="E266" s="297">
        <v>117924</v>
      </c>
    </row>
    <row r="267" spans="1:5">
      <c r="A267" s="513" t="s">
        <v>1055</v>
      </c>
      <c r="B267" s="514" t="s">
        <v>1289</v>
      </c>
      <c r="C267" s="297">
        <v>0</v>
      </c>
      <c r="D267" s="297">
        <v>0</v>
      </c>
      <c r="E267" s="297">
        <v>0</v>
      </c>
    </row>
    <row r="268" spans="1:5" ht="25">
      <c r="A268" s="513" t="s">
        <v>1057</v>
      </c>
      <c r="B268" s="514" t="s">
        <v>1290</v>
      </c>
      <c r="C268" s="297">
        <v>0</v>
      </c>
      <c r="D268" s="297">
        <v>0</v>
      </c>
      <c r="E268" s="297">
        <v>0</v>
      </c>
    </row>
    <row r="269" spans="1:5" ht="25">
      <c r="A269" s="513" t="s">
        <v>1059</v>
      </c>
      <c r="B269" s="514" t="s">
        <v>1291</v>
      </c>
      <c r="C269" s="297">
        <v>0</v>
      </c>
      <c r="D269" s="297">
        <v>0</v>
      </c>
      <c r="E269" s="297">
        <v>0</v>
      </c>
    </row>
    <row r="270" spans="1:5">
      <c r="A270" s="513" t="s">
        <v>1061</v>
      </c>
      <c r="B270" s="514" t="s">
        <v>1292</v>
      </c>
      <c r="C270" s="297">
        <v>0</v>
      </c>
      <c r="D270" s="297">
        <v>0</v>
      </c>
      <c r="E270" s="297">
        <v>0</v>
      </c>
    </row>
    <row r="271" spans="1:5">
      <c r="A271" s="513" t="s">
        <v>1062</v>
      </c>
      <c r="B271" s="514" t="s">
        <v>1294</v>
      </c>
      <c r="C271" s="297">
        <v>0</v>
      </c>
      <c r="D271" s="297">
        <v>0</v>
      </c>
      <c r="E271" s="297">
        <v>0</v>
      </c>
    </row>
    <row r="272" spans="1:5" ht="25">
      <c r="A272" s="513" t="s">
        <v>1293</v>
      </c>
      <c r="B272" s="514" t="s">
        <v>1534</v>
      </c>
      <c r="C272" s="297">
        <v>0</v>
      </c>
      <c r="D272" s="297">
        <v>0</v>
      </c>
      <c r="E272" s="297">
        <v>360000</v>
      </c>
    </row>
    <row r="273" spans="1:5">
      <c r="A273" s="513" t="s">
        <v>1295</v>
      </c>
      <c r="B273" s="514" t="s">
        <v>1297</v>
      </c>
      <c r="C273" s="297">
        <v>0</v>
      </c>
      <c r="D273" s="297">
        <v>0</v>
      </c>
      <c r="E273" s="297">
        <v>0</v>
      </c>
    </row>
    <row r="274" spans="1:5">
      <c r="A274" s="513" t="s">
        <v>1296</v>
      </c>
      <c r="B274" s="514" t="s">
        <v>1299</v>
      </c>
      <c r="C274" s="297">
        <v>0</v>
      </c>
      <c r="D274" s="297">
        <v>0</v>
      </c>
      <c r="E274" s="297">
        <v>0</v>
      </c>
    </row>
    <row r="275" spans="1:5">
      <c r="A275" s="513" t="s">
        <v>1298</v>
      </c>
      <c r="B275" s="514" t="s">
        <v>1301</v>
      </c>
      <c r="C275" s="297">
        <v>0</v>
      </c>
      <c r="D275" s="297">
        <v>0</v>
      </c>
      <c r="E275" s="297">
        <v>0</v>
      </c>
    </row>
    <row r="276" spans="1:5">
      <c r="A276" s="513" t="s">
        <v>1300</v>
      </c>
      <c r="B276" s="514" t="s">
        <v>1303</v>
      </c>
      <c r="C276" s="297">
        <v>0</v>
      </c>
      <c r="D276" s="297">
        <v>0</v>
      </c>
      <c r="E276" s="297">
        <v>360000</v>
      </c>
    </row>
    <row r="277" spans="1:5">
      <c r="A277" s="513" t="s">
        <v>1302</v>
      </c>
      <c r="B277" s="514" t="s">
        <v>1305</v>
      </c>
      <c r="C277" s="297">
        <v>0</v>
      </c>
      <c r="D277" s="297">
        <v>0</v>
      </c>
      <c r="E277" s="297">
        <v>0</v>
      </c>
    </row>
    <row r="278" spans="1:5" ht="25">
      <c r="A278" s="513" t="s">
        <v>1304</v>
      </c>
      <c r="B278" s="514" t="s">
        <v>1307</v>
      </c>
      <c r="C278" s="297">
        <v>0</v>
      </c>
      <c r="D278" s="297">
        <v>0</v>
      </c>
      <c r="E278" s="297">
        <v>0</v>
      </c>
    </row>
    <row r="279" spans="1:5" ht="25">
      <c r="A279" s="513" t="s">
        <v>1306</v>
      </c>
      <c r="B279" s="514" t="s">
        <v>1309</v>
      </c>
      <c r="C279" s="297">
        <v>0</v>
      </c>
      <c r="D279" s="297">
        <v>0</v>
      </c>
      <c r="E279" s="297">
        <v>0</v>
      </c>
    </row>
    <row r="280" spans="1:5">
      <c r="A280" s="513" t="s">
        <v>1308</v>
      </c>
      <c r="B280" s="514" t="s">
        <v>1311</v>
      </c>
      <c r="C280" s="297">
        <v>0</v>
      </c>
      <c r="D280" s="297">
        <v>0</v>
      </c>
      <c r="E280" s="297">
        <v>0</v>
      </c>
    </row>
    <row r="281" spans="1:5">
      <c r="A281" s="513" t="s">
        <v>1310</v>
      </c>
      <c r="B281" s="514" t="s">
        <v>1313</v>
      </c>
      <c r="C281" s="297">
        <v>0</v>
      </c>
      <c r="D281" s="297">
        <v>0</v>
      </c>
      <c r="E281" s="297">
        <v>0</v>
      </c>
    </row>
    <row r="282" spans="1:5" ht="25">
      <c r="A282" s="513" t="s">
        <v>1312</v>
      </c>
      <c r="B282" s="514" t="s">
        <v>1315</v>
      </c>
      <c r="C282" s="297">
        <v>0</v>
      </c>
      <c r="D282" s="297">
        <v>0</v>
      </c>
      <c r="E282" s="297">
        <v>0</v>
      </c>
    </row>
    <row r="283" spans="1:5">
      <c r="A283" s="513" t="s">
        <v>1314</v>
      </c>
      <c r="B283" s="514" t="s">
        <v>1317</v>
      </c>
      <c r="C283" s="297">
        <v>0</v>
      </c>
      <c r="D283" s="297">
        <v>0</v>
      </c>
      <c r="E283" s="297">
        <v>0</v>
      </c>
    </row>
    <row r="284" spans="1:5" ht="26">
      <c r="A284" s="515" t="s">
        <v>1316</v>
      </c>
      <c r="B284" s="516" t="s">
        <v>1535</v>
      </c>
      <c r="C284" s="300">
        <v>0</v>
      </c>
      <c r="D284" s="300">
        <v>0</v>
      </c>
      <c r="E284" s="300">
        <v>477924</v>
      </c>
    </row>
    <row r="285" spans="1:5" ht="26">
      <c r="A285" s="515" t="s">
        <v>1318</v>
      </c>
      <c r="B285" s="516" t="s">
        <v>1536</v>
      </c>
      <c r="C285" s="300">
        <v>3093882760</v>
      </c>
      <c r="D285" s="300">
        <v>4864616118</v>
      </c>
      <c r="E285" s="300">
        <v>3007021286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3"/>
  <sheetViews>
    <sheetView workbookViewId="0">
      <pane ySplit="3" topLeftCell="A4" activePane="bottomLeft" state="frozen"/>
      <selection activeCell="D2" sqref="D1:H1048576"/>
      <selection pane="bottomLeft" activeCell="D2" sqref="D1:H1048576"/>
    </sheetView>
  </sheetViews>
  <sheetFormatPr defaultRowHeight="12.5"/>
  <cols>
    <col min="1" max="1" width="8.1796875" style="293" customWidth="1"/>
    <col min="2" max="2" width="41" style="293" customWidth="1"/>
    <col min="3" max="5" width="32.81640625" style="293" customWidth="1"/>
    <col min="6" max="252" width="9.1796875" style="293"/>
    <col min="253" max="253" width="8.1796875" style="293" customWidth="1"/>
    <col min="254" max="254" width="41" style="293" customWidth="1"/>
    <col min="255" max="261" width="32.81640625" style="293" customWidth="1"/>
    <col min="262" max="508" width="9.1796875" style="293"/>
    <col min="509" max="509" width="8.1796875" style="293" customWidth="1"/>
    <col min="510" max="510" width="41" style="293" customWidth="1"/>
    <col min="511" max="517" width="32.81640625" style="293" customWidth="1"/>
    <col min="518" max="764" width="9.1796875" style="293"/>
    <col min="765" max="765" width="8.1796875" style="293" customWidth="1"/>
    <col min="766" max="766" width="41" style="293" customWidth="1"/>
    <col min="767" max="773" width="32.81640625" style="293" customWidth="1"/>
    <col min="774" max="1020" width="9.1796875" style="293"/>
    <col min="1021" max="1021" width="8.1796875" style="293" customWidth="1"/>
    <col min="1022" max="1022" width="41" style="293" customWidth="1"/>
    <col min="1023" max="1029" width="32.81640625" style="293" customWidth="1"/>
    <col min="1030" max="1276" width="9.1796875" style="293"/>
    <col min="1277" max="1277" width="8.1796875" style="293" customWidth="1"/>
    <col min="1278" max="1278" width="41" style="293" customWidth="1"/>
    <col min="1279" max="1285" width="32.81640625" style="293" customWidth="1"/>
    <col min="1286" max="1532" width="9.1796875" style="293"/>
    <col min="1533" max="1533" width="8.1796875" style="293" customWidth="1"/>
    <col min="1534" max="1534" width="41" style="293" customWidth="1"/>
    <col min="1535" max="1541" width="32.81640625" style="293" customWidth="1"/>
    <col min="1542" max="1788" width="9.1796875" style="293"/>
    <col min="1789" max="1789" width="8.1796875" style="293" customWidth="1"/>
    <col min="1790" max="1790" width="41" style="293" customWidth="1"/>
    <col min="1791" max="1797" width="32.81640625" style="293" customWidth="1"/>
    <col min="1798" max="2044" width="9.1796875" style="293"/>
    <col min="2045" max="2045" width="8.1796875" style="293" customWidth="1"/>
    <col min="2046" max="2046" width="41" style="293" customWidth="1"/>
    <col min="2047" max="2053" width="32.81640625" style="293" customWidth="1"/>
    <col min="2054" max="2300" width="9.1796875" style="293"/>
    <col min="2301" max="2301" width="8.1796875" style="293" customWidth="1"/>
    <col min="2302" max="2302" width="41" style="293" customWidth="1"/>
    <col min="2303" max="2309" width="32.81640625" style="293" customWidth="1"/>
    <col min="2310" max="2556" width="9.1796875" style="293"/>
    <col min="2557" max="2557" width="8.1796875" style="293" customWidth="1"/>
    <col min="2558" max="2558" width="41" style="293" customWidth="1"/>
    <col min="2559" max="2565" width="32.81640625" style="293" customWidth="1"/>
    <col min="2566" max="2812" width="9.1796875" style="293"/>
    <col min="2813" max="2813" width="8.1796875" style="293" customWidth="1"/>
    <col min="2814" max="2814" width="41" style="293" customWidth="1"/>
    <col min="2815" max="2821" width="32.81640625" style="293" customWidth="1"/>
    <col min="2822" max="3068" width="9.1796875" style="293"/>
    <col min="3069" max="3069" width="8.1796875" style="293" customWidth="1"/>
    <col min="3070" max="3070" width="41" style="293" customWidth="1"/>
    <col min="3071" max="3077" width="32.81640625" style="293" customWidth="1"/>
    <col min="3078" max="3324" width="9.1796875" style="293"/>
    <col min="3325" max="3325" width="8.1796875" style="293" customWidth="1"/>
    <col min="3326" max="3326" width="41" style="293" customWidth="1"/>
    <col min="3327" max="3333" width="32.81640625" style="293" customWidth="1"/>
    <col min="3334" max="3580" width="9.1796875" style="293"/>
    <col min="3581" max="3581" width="8.1796875" style="293" customWidth="1"/>
    <col min="3582" max="3582" width="41" style="293" customWidth="1"/>
    <col min="3583" max="3589" width="32.81640625" style="293" customWidth="1"/>
    <col min="3590" max="3836" width="9.1796875" style="293"/>
    <col min="3837" max="3837" width="8.1796875" style="293" customWidth="1"/>
    <col min="3838" max="3838" width="41" style="293" customWidth="1"/>
    <col min="3839" max="3845" width="32.81640625" style="293" customWidth="1"/>
    <col min="3846" max="4092" width="9.1796875" style="293"/>
    <col min="4093" max="4093" width="8.1796875" style="293" customWidth="1"/>
    <col min="4094" max="4094" width="41" style="293" customWidth="1"/>
    <col min="4095" max="4101" width="32.81640625" style="293" customWidth="1"/>
    <col min="4102" max="4348" width="9.1796875" style="293"/>
    <col min="4349" max="4349" width="8.1796875" style="293" customWidth="1"/>
    <col min="4350" max="4350" width="41" style="293" customWidth="1"/>
    <col min="4351" max="4357" width="32.81640625" style="293" customWidth="1"/>
    <col min="4358" max="4604" width="9.1796875" style="293"/>
    <col min="4605" max="4605" width="8.1796875" style="293" customWidth="1"/>
    <col min="4606" max="4606" width="41" style="293" customWidth="1"/>
    <col min="4607" max="4613" width="32.81640625" style="293" customWidth="1"/>
    <col min="4614" max="4860" width="9.1796875" style="293"/>
    <col min="4861" max="4861" width="8.1796875" style="293" customWidth="1"/>
    <col min="4862" max="4862" width="41" style="293" customWidth="1"/>
    <col min="4863" max="4869" width="32.81640625" style="293" customWidth="1"/>
    <col min="4870" max="5116" width="9.1796875" style="293"/>
    <col min="5117" max="5117" width="8.1796875" style="293" customWidth="1"/>
    <col min="5118" max="5118" width="41" style="293" customWidth="1"/>
    <col min="5119" max="5125" width="32.81640625" style="293" customWidth="1"/>
    <col min="5126" max="5372" width="9.1796875" style="293"/>
    <col min="5373" max="5373" width="8.1796875" style="293" customWidth="1"/>
    <col min="5374" max="5374" width="41" style="293" customWidth="1"/>
    <col min="5375" max="5381" width="32.81640625" style="293" customWidth="1"/>
    <col min="5382" max="5628" width="9.1796875" style="293"/>
    <col min="5629" max="5629" width="8.1796875" style="293" customWidth="1"/>
    <col min="5630" max="5630" width="41" style="293" customWidth="1"/>
    <col min="5631" max="5637" width="32.81640625" style="293" customWidth="1"/>
    <col min="5638" max="5884" width="9.1796875" style="293"/>
    <col min="5885" max="5885" width="8.1796875" style="293" customWidth="1"/>
    <col min="5886" max="5886" width="41" style="293" customWidth="1"/>
    <col min="5887" max="5893" width="32.81640625" style="293" customWidth="1"/>
    <col min="5894" max="6140" width="9.1796875" style="293"/>
    <col min="6141" max="6141" width="8.1796875" style="293" customWidth="1"/>
    <col min="6142" max="6142" width="41" style="293" customWidth="1"/>
    <col min="6143" max="6149" width="32.81640625" style="293" customWidth="1"/>
    <col min="6150" max="6396" width="9.1796875" style="293"/>
    <col min="6397" max="6397" width="8.1796875" style="293" customWidth="1"/>
    <col min="6398" max="6398" width="41" style="293" customWidth="1"/>
    <col min="6399" max="6405" width="32.81640625" style="293" customWidth="1"/>
    <col min="6406" max="6652" width="9.1796875" style="293"/>
    <col min="6653" max="6653" width="8.1796875" style="293" customWidth="1"/>
    <col min="6654" max="6654" width="41" style="293" customWidth="1"/>
    <col min="6655" max="6661" width="32.81640625" style="293" customWidth="1"/>
    <col min="6662" max="6908" width="9.1796875" style="293"/>
    <col min="6909" max="6909" width="8.1796875" style="293" customWidth="1"/>
    <col min="6910" max="6910" width="41" style="293" customWidth="1"/>
    <col min="6911" max="6917" width="32.81640625" style="293" customWidth="1"/>
    <col min="6918" max="7164" width="9.1796875" style="293"/>
    <col min="7165" max="7165" width="8.1796875" style="293" customWidth="1"/>
    <col min="7166" max="7166" width="41" style="293" customWidth="1"/>
    <col min="7167" max="7173" width="32.81640625" style="293" customWidth="1"/>
    <col min="7174" max="7420" width="9.1796875" style="293"/>
    <col min="7421" max="7421" width="8.1796875" style="293" customWidth="1"/>
    <col min="7422" max="7422" width="41" style="293" customWidth="1"/>
    <col min="7423" max="7429" width="32.81640625" style="293" customWidth="1"/>
    <col min="7430" max="7676" width="9.1796875" style="293"/>
    <col min="7677" max="7677" width="8.1796875" style="293" customWidth="1"/>
    <col min="7678" max="7678" width="41" style="293" customWidth="1"/>
    <col min="7679" max="7685" width="32.81640625" style="293" customWidth="1"/>
    <col min="7686" max="7932" width="9.1796875" style="293"/>
    <col min="7933" max="7933" width="8.1796875" style="293" customWidth="1"/>
    <col min="7934" max="7934" width="41" style="293" customWidth="1"/>
    <col min="7935" max="7941" width="32.81640625" style="293" customWidth="1"/>
    <col min="7942" max="8188" width="9.1796875" style="293"/>
    <col min="8189" max="8189" width="8.1796875" style="293" customWidth="1"/>
    <col min="8190" max="8190" width="41" style="293" customWidth="1"/>
    <col min="8191" max="8197" width="32.81640625" style="293" customWidth="1"/>
    <col min="8198" max="8444" width="9.1796875" style="293"/>
    <col min="8445" max="8445" width="8.1796875" style="293" customWidth="1"/>
    <col min="8446" max="8446" width="41" style="293" customWidth="1"/>
    <col min="8447" max="8453" width="32.81640625" style="293" customWidth="1"/>
    <col min="8454" max="8700" width="9.1796875" style="293"/>
    <col min="8701" max="8701" width="8.1796875" style="293" customWidth="1"/>
    <col min="8702" max="8702" width="41" style="293" customWidth="1"/>
    <col min="8703" max="8709" width="32.81640625" style="293" customWidth="1"/>
    <col min="8710" max="8956" width="9.1796875" style="293"/>
    <col min="8957" max="8957" width="8.1796875" style="293" customWidth="1"/>
    <col min="8958" max="8958" width="41" style="293" customWidth="1"/>
    <col min="8959" max="8965" width="32.81640625" style="293" customWidth="1"/>
    <col min="8966" max="9212" width="9.1796875" style="293"/>
    <col min="9213" max="9213" width="8.1796875" style="293" customWidth="1"/>
    <col min="9214" max="9214" width="41" style="293" customWidth="1"/>
    <col min="9215" max="9221" width="32.81640625" style="293" customWidth="1"/>
    <col min="9222" max="9468" width="9.1796875" style="293"/>
    <col min="9469" max="9469" width="8.1796875" style="293" customWidth="1"/>
    <col min="9470" max="9470" width="41" style="293" customWidth="1"/>
    <col min="9471" max="9477" width="32.81640625" style="293" customWidth="1"/>
    <col min="9478" max="9724" width="9.1796875" style="293"/>
    <col min="9725" max="9725" width="8.1796875" style="293" customWidth="1"/>
    <col min="9726" max="9726" width="41" style="293" customWidth="1"/>
    <col min="9727" max="9733" width="32.81640625" style="293" customWidth="1"/>
    <col min="9734" max="9980" width="9.1796875" style="293"/>
    <col min="9981" max="9981" width="8.1796875" style="293" customWidth="1"/>
    <col min="9982" max="9982" width="41" style="293" customWidth="1"/>
    <col min="9983" max="9989" width="32.81640625" style="293" customWidth="1"/>
    <col min="9990" max="10236" width="9.1796875" style="293"/>
    <col min="10237" max="10237" width="8.1796875" style="293" customWidth="1"/>
    <col min="10238" max="10238" width="41" style="293" customWidth="1"/>
    <col min="10239" max="10245" width="32.81640625" style="293" customWidth="1"/>
    <col min="10246" max="10492" width="9.1796875" style="293"/>
    <col min="10493" max="10493" width="8.1796875" style="293" customWidth="1"/>
    <col min="10494" max="10494" width="41" style="293" customWidth="1"/>
    <col min="10495" max="10501" width="32.81640625" style="293" customWidth="1"/>
    <col min="10502" max="10748" width="9.1796875" style="293"/>
    <col min="10749" max="10749" width="8.1796875" style="293" customWidth="1"/>
    <col min="10750" max="10750" width="41" style="293" customWidth="1"/>
    <col min="10751" max="10757" width="32.81640625" style="293" customWidth="1"/>
    <col min="10758" max="11004" width="9.1796875" style="293"/>
    <col min="11005" max="11005" width="8.1796875" style="293" customWidth="1"/>
    <col min="11006" max="11006" width="41" style="293" customWidth="1"/>
    <col min="11007" max="11013" width="32.81640625" style="293" customWidth="1"/>
    <col min="11014" max="11260" width="9.1796875" style="293"/>
    <col min="11261" max="11261" width="8.1796875" style="293" customWidth="1"/>
    <col min="11262" max="11262" width="41" style="293" customWidth="1"/>
    <col min="11263" max="11269" width="32.81640625" style="293" customWidth="1"/>
    <col min="11270" max="11516" width="9.1796875" style="293"/>
    <col min="11517" max="11517" width="8.1796875" style="293" customWidth="1"/>
    <col min="11518" max="11518" width="41" style="293" customWidth="1"/>
    <col min="11519" max="11525" width="32.81640625" style="293" customWidth="1"/>
    <col min="11526" max="11772" width="9.1796875" style="293"/>
    <col min="11773" max="11773" width="8.1796875" style="293" customWidth="1"/>
    <col min="11774" max="11774" width="41" style="293" customWidth="1"/>
    <col min="11775" max="11781" width="32.81640625" style="293" customWidth="1"/>
    <col min="11782" max="12028" width="9.1796875" style="293"/>
    <col min="12029" max="12029" width="8.1796875" style="293" customWidth="1"/>
    <col min="12030" max="12030" width="41" style="293" customWidth="1"/>
    <col min="12031" max="12037" width="32.81640625" style="293" customWidth="1"/>
    <col min="12038" max="12284" width="9.1796875" style="293"/>
    <col min="12285" max="12285" width="8.1796875" style="293" customWidth="1"/>
    <col min="12286" max="12286" width="41" style="293" customWidth="1"/>
    <col min="12287" max="12293" width="32.81640625" style="293" customWidth="1"/>
    <col min="12294" max="12540" width="9.1796875" style="293"/>
    <col min="12541" max="12541" width="8.1796875" style="293" customWidth="1"/>
    <col min="12542" max="12542" width="41" style="293" customWidth="1"/>
    <col min="12543" max="12549" width="32.81640625" style="293" customWidth="1"/>
    <col min="12550" max="12796" width="9.1796875" style="293"/>
    <col min="12797" max="12797" width="8.1796875" style="293" customWidth="1"/>
    <col min="12798" max="12798" width="41" style="293" customWidth="1"/>
    <col min="12799" max="12805" width="32.81640625" style="293" customWidth="1"/>
    <col min="12806" max="13052" width="9.1796875" style="293"/>
    <col min="13053" max="13053" width="8.1796875" style="293" customWidth="1"/>
    <col min="13054" max="13054" width="41" style="293" customWidth="1"/>
    <col min="13055" max="13061" width="32.81640625" style="293" customWidth="1"/>
    <col min="13062" max="13308" width="9.1796875" style="293"/>
    <col min="13309" max="13309" width="8.1796875" style="293" customWidth="1"/>
    <col min="13310" max="13310" width="41" style="293" customWidth="1"/>
    <col min="13311" max="13317" width="32.81640625" style="293" customWidth="1"/>
    <col min="13318" max="13564" width="9.1796875" style="293"/>
    <col min="13565" max="13565" width="8.1796875" style="293" customWidth="1"/>
    <col min="13566" max="13566" width="41" style="293" customWidth="1"/>
    <col min="13567" max="13573" width="32.81640625" style="293" customWidth="1"/>
    <col min="13574" max="13820" width="9.1796875" style="293"/>
    <col min="13821" max="13821" width="8.1796875" style="293" customWidth="1"/>
    <col min="13822" max="13822" width="41" style="293" customWidth="1"/>
    <col min="13823" max="13829" width="32.81640625" style="293" customWidth="1"/>
    <col min="13830" max="14076" width="9.1796875" style="293"/>
    <col min="14077" max="14077" width="8.1796875" style="293" customWidth="1"/>
    <col min="14078" max="14078" width="41" style="293" customWidth="1"/>
    <col min="14079" max="14085" width="32.81640625" style="293" customWidth="1"/>
    <col min="14086" max="14332" width="9.1796875" style="293"/>
    <col min="14333" max="14333" width="8.1796875" style="293" customWidth="1"/>
    <col min="14334" max="14334" width="41" style="293" customWidth="1"/>
    <col min="14335" max="14341" width="32.81640625" style="293" customWidth="1"/>
    <col min="14342" max="14588" width="9.1796875" style="293"/>
    <col min="14589" max="14589" width="8.1796875" style="293" customWidth="1"/>
    <col min="14590" max="14590" width="41" style="293" customWidth="1"/>
    <col min="14591" max="14597" width="32.81640625" style="293" customWidth="1"/>
    <col min="14598" max="14844" width="9.1796875" style="293"/>
    <col min="14845" max="14845" width="8.1796875" style="293" customWidth="1"/>
    <col min="14846" max="14846" width="41" style="293" customWidth="1"/>
    <col min="14847" max="14853" width="32.81640625" style="293" customWidth="1"/>
    <col min="14854" max="15100" width="9.1796875" style="293"/>
    <col min="15101" max="15101" width="8.1796875" style="293" customWidth="1"/>
    <col min="15102" max="15102" width="41" style="293" customWidth="1"/>
    <col min="15103" max="15109" width="32.81640625" style="293" customWidth="1"/>
    <col min="15110" max="15356" width="9.1796875" style="293"/>
    <col min="15357" max="15357" width="8.1796875" style="293" customWidth="1"/>
    <col min="15358" max="15358" width="41" style="293" customWidth="1"/>
    <col min="15359" max="15365" width="32.81640625" style="293" customWidth="1"/>
    <col min="15366" max="15612" width="9.1796875" style="293"/>
    <col min="15613" max="15613" width="8.1796875" style="293" customWidth="1"/>
    <col min="15614" max="15614" width="41" style="293" customWidth="1"/>
    <col min="15615" max="15621" width="32.81640625" style="293" customWidth="1"/>
    <col min="15622" max="15868" width="9.1796875" style="293"/>
    <col min="15869" max="15869" width="8.1796875" style="293" customWidth="1"/>
    <col min="15870" max="15870" width="41" style="293" customWidth="1"/>
    <col min="15871" max="15877" width="32.81640625" style="293" customWidth="1"/>
    <col min="15878" max="16124" width="9.1796875" style="293"/>
    <col min="16125" max="16125" width="8.1796875" style="293" customWidth="1"/>
    <col min="16126" max="16126" width="41" style="293" customWidth="1"/>
    <col min="16127" max="16133" width="32.81640625" style="293" customWidth="1"/>
    <col min="16134" max="16384" width="9.1796875" style="293"/>
  </cols>
  <sheetData>
    <row r="1" spans="1:5">
      <c r="A1" s="1012" t="s">
        <v>1319</v>
      </c>
      <c r="B1" s="1013"/>
      <c r="C1" s="1013"/>
      <c r="D1" s="1013"/>
      <c r="E1" s="1013"/>
    </row>
    <row r="2" spans="1:5" ht="15.5">
      <c r="A2" s="294" t="s">
        <v>706</v>
      </c>
      <c r="B2" s="294" t="s">
        <v>155</v>
      </c>
      <c r="C2" s="294" t="s">
        <v>707</v>
      </c>
      <c r="D2" s="294" t="s">
        <v>708</v>
      </c>
      <c r="E2" s="294" t="s">
        <v>709</v>
      </c>
    </row>
    <row r="3" spans="1:5" ht="15.5">
      <c r="A3" s="294">
        <v>2</v>
      </c>
      <c r="B3" s="294">
        <v>3</v>
      </c>
      <c r="C3" s="294">
        <v>4</v>
      </c>
      <c r="D3" s="294">
        <v>5</v>
      </c>
      <c r="E3" s="294">
        <v>10</v>
      </c>
    </row>
    <row r="4" spans="1:5" ht="25">
      <c r="A4" s="295" t="s">
        <v>710</v>
      </c>
      <c r="B4" s="296" t="s">
        <v>1320</v>
      </c>
      <c r="C4" s="297">
        <v>15729000</v>
      </c>
      <c r="D4" s="297">
        <v>15729000</v>
      </c>
      <c r="E4" s="297">
        <v>7983600</v>
      </c>
    </row>
    <row r="5" spans="1:5">
      <c r="A5" s="295" t="s">
        <v>712</v>
      </c>
      <c r="B5" s="296" t="s">
        <v>1321</v>
      </c>
      <c r="C5" s="297">
        <v>0</v>
      </c>
      <c r="D5" s="297">
        <v>0</v>
      </c>
      <c r="E5" s="297">
        <v>0</v>
      </c>
    </row>
    <row r="6" spans="1:5" ht="25">
      <c r="A6" s="295" t="s">
        <v>714</v>
      </c>
      <c r="B6" s="296" t="s">
        <v>1322</v>
      </c>
      <c r="C6" s="297">
        <v>0</v>
      </c>
      <c r="D6" s="297">
        <v>0</v>
      </c>
      <c r="E6" s="297">
        <v>0</v>
      </c>
    </row>
    <row r="7" spans="1:5" ht="25">
      <c r="A7" s="295" t="s">
        <v>716</v>
      </c>
      <c r="B7" s="296" t="s">
        <v>1323</v>
      </c>
      <c r="C7" s="297">
        <v>0</v>
      </c>
      <c r="D7" s="297">
        <v>0</v>
      </c>
      <c r="E7" s="297">
        <v>0</v>
      </c>
    </row>
    <row r="8" spans="1:5">
      <c r="A8" s="295" t="s">
        <v>718</v>
      </c>
      <c r="B8" s="296" t="s">
        <v>1324</v>
      </c>
      <c r="C8" s="297">
        <v>0</v>
      </c>
      <c r="D8" s="297">
        <v>0</v>
      </c>
      <c r="E8" s="297">
        <v>0</v>
      </c>
    </row>
    <row r="9" spans="1:5" ht="25">
      <c r="A9" s="295" t="s">
        <v>720</v>
      </c>
      <c r="B9" s="296" t="s">
        <v>1325</v>
      </c>
      <c r="C9" s="297">
        <v>15729000</v>
      </c>
      <c r="D9" s="297">
        <v>15729000</v>
      </c>
      <c r="E9" s="297">
        <v>7983600</v>
      </c>
    </row>
    <row r="10" spans="1:5" ht="25">
      <c r="A10" s="295" t="s">
        <v>722</v>
      </c>
      <c r="B10" s="296" t="s">
        <v>1326</v>
      </c>
      <c r="C10" s="297">
        <v>0</v>
      </c>
      <c r="D10" s="297">
        <v>0</v>
      </c>
      <c r="E10" s="297">
        <v>0</v>
      </c>
    </row>
    <row r="11" spans="1:5">
      <c r="A11" s="295" t="s">
        <v>724</v>
      </c>
      <c r="B11" s="296" t="s">
        <v>1327</v>
      </c>
      <c r="C11" s="297">
        <v>0</v>
      </c>
      <c r="D11" s="297">
        <v>0</v>
      </c>
      <c r="E11" s="297">
        <v>0</v>
      </c>
    </row>
    <row r="12" spans="1:5">
      <c r="A12" s="295" t="s">
        <v>726</v>
      </c>
      <c r="B12" s="296" t="s">
        <v>1328</v>
      </c>
      <c r="C12" s="297">
        <v>0</v>
      </c>
      <c r="D12" s="297">
        <v>0</v>
      </c>
      <c r="E12" s="297">
        <v>0</v>
      </c>
    </row>
    <row r="13" spans="1:5" ht="25">
      <c r="A13" s="295" t="s">
        <v>498</v>
      </c>
      <c r="B13" s="296" t="s">
        <v>1329</v>
      </c>
      <c r="C13" s="297">
        <v>0</v>
      </c>
      <c r="D13" s="297">
        <v>0</v>
      </c>
      <c r="E13" s="297">
        <v>0</v>
      </c>
    </row>
    <row r="14" spans="1:5">
      <c r="A14" s="295" t="s">
        <v>499</v>
      </c>
      <c r="B14" s="296" t="s">
        <v>1330</v>
      </c>
      <c r="C14" s="297">
        <v>0</v>
      </c>
      <c r="D14" s="297">
        <v>0</v>
      </c>
      <c r="E14" s="297">
        <v>0</v>
      </c>
    </row>
    <row r="15" spans="1:5" ht="25">
      <c r="A15" s="295" t="s">
        <v>500</v>
      </c>
      <c r="B15" s="296" t="s">
        <v>1331</v>
      </c>
      <c r="C15" s="297">
        <v>0</v>
      </c>
      <c r="D15" s="297">
        <v>0</v>
      </c>
      <c r="E15" s="297">
        <v>0</v>
      </c>
    </row>
    <row r="16" spans="1:5">
      <c r="A16" s="295" t="s">
        <v>501</v>
      </c>
      <c r="B16" s="296" t="s">
        <v>1332</v>
      </c>
      <c r="C16" s="297">
        <v>0</v>
      </c>
      <c r="D16" s="297">
        <v>0</v>
      </c>
      <c r="E16" s="297">
        <v>0</v>
      </c>
    </row>
    <row r="17" spans="1:5">
      <c r="A17" s="295" t="s">
        <v>502</v>
      </c>
      <c r="B17" s="296" t="s">
        <v>1333</v>
      </c>
      <c r="C17" s="297">
        <v>0</v>
      </c>
      <c r="D17" s="297">
        <v>0</v>
      </c>
      <c r="E17" s="297">
        <v>0</v>
      </c>
    </row>
    <row r="18" spans="1:5">
      <c r="A18" s="295" t="s">
        <v>503</v>
      </c>
      <c r="B18" s="296" t="s">
        <v>1334</v>
      </c>
      <c r="C18" s="297">
        <v>0</v>
      </c>
      <c r="D18" s="297">
        <v>0</v>
      </c>
      <c r="E18" s="297">
        <v>0</v>
      </c>
    </row>
    <row r="19" spans="1:5">
      <c r="A19" s="295" t="s">
        <v>504</v>
      </c>
      <c r="B19" s="296" t="s">
        <v>1335</v>
      </c>
      <c r="C19" s="297">
        <v>0</v>
      </c>
      <c r="D19" s="297">
        <v>0</v>
      </c>
      <c r="E19" s="297">
        <v>0</v>
      </c>
    </row>
    <row r="20" spans="1:5" ht="25">
      <c r="A20" s="295" t="s">
        <v>505</v>
      </c>
      <c r="B20" s="296" t="s">
        <v>1336</v>
      </c>
      <c r="C20" s="297">
        <v>0</v>
      </c>
      <c r="D20" s="297">
        <v>0</v>
      </c>
      <c r="E20" s="297">
        <v>0</v>
      </c>
    </row>
    <row r="21" spans="1:5">
      <c r="A21" s="295" t="s">
        <v>506</v>
      </c>
      <c r="B21" s="296" t="s">
        <v>1337</v>
      </c>
      <c r="C21" s="297">
        <v>0</v>
      </c>
      <c r="D21" s="297">
        <v>0</v>
      </c>
      <c r="E21" s="297">
        <v>0</v>
      </c>
    </row>
    <row r="22" spans="1:5" ht="25">
      <c r="A22" s="295" t="s">
        <v>507</v>
      </c>
      <c r="B22" s="296" t="s">
        <v>1338</v>
      </c>
      <c r="C22" s="297">
        <v>0</v>
      </c>
      <c r="D22" s="297">
        <v>0</v>
      </c>
      <c r="E22" s="297">
        <v>0</v>
      </c>
    </row>
    <row r="23" spans="1:5" ht="25">
      <c r="A23" s="295" t="s">
        <v>508</v>
      </c>
      <c r="B23" s="296" t="s">
        <v>1339</v>
      </c>
      <c r="C23" s="297">
        <v>0</v>
      </c>
      <c r="D23" s="297">
        <v>0</v>
      </c>
      <c r="E23" s="297">
        <v>0</v>
      </c>
    </row>
    <row r="24" spans="1:5" ht="25">
      <c r="A24" s="295" t="s">
        <v>509</v>
      </c>
      <c r="B24" s="296" t="s">
        <v>1340</v>
      </c>
      <c r="C24" s="297">
        <v>29967403</v>
      </c>
      <c r="D24" s="297">
        <v>30435054</v>
      </c>
      <c r="E24" s="297">
        <v>30435054</v>
      </c>
    </row>
    <row r="25" spans="1:5" ht="25">
      <c r="A25" s="295" t="s">
        <v>510</v>
      </c>
      <c r="B25" s="296" t="s">
        <v>1341</v>
      </c>
      <c r="C25" s="297">
        <v>895759119</v>
      </c>
      <c r="D25" s="297">
        <v>930129740</v>
      </c>
      <c r="E25" s="297">
        <v>727493012</v>
      </c>
    </row>
    <row r="26" spans="1:5" ht="25">
      <c r="A26" s="295" t="s">
        <v>511</v>
      </c>
      <c r="B26" s="296" t="s">
        <v>1342</v>
      </c>
      <c r="C26" s="297">
        <v>0</v>
      </c>
      <c r="D26" s="297">
        <v>0</v>
      </c>
      <c r="E26" s="297">
        <v>0</v>
      </c>
    </row>
    <row r="27" spans="1:5">
      <c r="A27" s="295" t="s">
        <v>512</v>
      </c>
      <c r="B27" s="296" t="s">
        <v>1343</v>
      </c>
      <c r="C27" s="297">
        <v>0</v>
      </c>
      <c r="D27" s="297">
        <v>0</v>
      </c>
      <c r="E27" s="297">
        <v>0</v>
      </c>
    </row>
    <row r="28" spans="1:5" ht="25">
      <c r="A28" s="295" t="s">
        <v>513</v>
      </c>
      <c r="B28" s="296" t="s">
        <v>1344</v>
      </c>
      <c r="C28" s="297">
        <v>0</v>
      </c>
      <c r="D28" s="297">
        <v>0</v>
      </c>
      <c r="E28" s="297">
        <v>0</v>
      </c>
    </row>
    <row r="29" spans="1:5" ht="25">
      <c r="A29" s="295" t="s">
        <v>514</v>
      </c>
      <c r="B29" s="296" t="s">
        <v>1345</v>
      </c>
      <c r="C29" s="297">
        <v>0</v>
      </c>
      <c r="D29" s="297">
        <v>0</v>
      </c>
      <c r="E29" s="297">
        <v>0</v>
      </c>
    </row>
    <row r="30" spans="1:5" ht="25">
      <c r="A30" s="295" t="s">
        <v>515</v>
      </c>
      <c r="B30" s="296" t="s">
        <v>1346</v>
      </c>
      <c r="C30" s="297">
        <v>0</v>
      </c>
      <c r="D30" s="297">
        <v>0</v>
      </c>
      <c r="E30" s="297">
        <v>0</v>
      </c>
    </row>
    <row r="31" spans="1:5">
      <c r="A31" s="295" t="s">
        <v>516</v>
      </c>
      <c r="B31" s="296" t="s">
        <v>1347</v>
      </c>
      <c r="C31" s="297">
        <v>0</v>
      </c>
      <c r="D31" s="297">
        <v>0</v>
      </c>
      <c r="E31" s="297">
        <v>0</v>
      </c>
    </row>
    <row r="32" spans="1:5" ht="25">
      <c r="A32" s="295" t="s">
        <v>517</v>
      </c>
      <c r="B32" s="296" t="s">
        <v>1348</v>
      </c>
      <c r="C32" s="297">
        <v>941455522</v>
      </c>
      <c r="D32" s="297">
        <v>976293794</v>
      </c>
      <c r="E32" s="297">
        <v>765911666</v>
      </c>
    </row>
    <row r="33" spans="1:5" ht="25">
      <c r="A33" s="295" t="s">
        <v>518</v>
      </c>
      <c r="B33" s="296" t="s">
        <v>1349</v>
      </c>
      <c r="C33" s="297">
        <v>0</v>
      </c>
      <c r="D33" s="297">
        <v>0</v>
      </c>
      <c r="E33" s="297">
        <v>0</v>
      </c>
    </row>
    <row r="34" spans="1:5" ht="25">
      <c r="A34" s="295" t="s">
        <v>519</v>
      </c>
      <c r="B34" s="296" t="s">
        <v>1350</v>
      </c>
      <c r="C34" s="297">
        <v>0</v>
      </c>
      <c r="D34" s="297">
        <v>0</v>
      </c>
      <c r="E34" s="297">
        <v>0</v>
      </c>
    </row>
    <row r="35" spans="1:5">
      <c r="A35" s="295" t="s">
        <v>520</v>
      </c>
      <c r="B35" s="296" t="s">
        <v>1351</v>
      </c>
      <c r="C35" s="297">
        <v>0</v>
      </c>
      <c r="D35" s="297">
        <v>0</v>
      </c>
      <c r="E35" s="297">
        <v>0</v>
      </c>
    </row>
    <row r="36" spans="1:5">
      <c r="A36" s="295" t="s">
        <v>521</v>
      </c>
      <c r="B36" s="296" t="s">
        <v>1352</v>
      </c>
      <c r="C36" s="297">
        <v>0</v>
      </c>
      <c r="D36" s="297">
        <v>0</v>
      </c>
      <c r="E36" s="297">
        <v>0</v>
      </c>
    </row>
    <row r="37" spans="1:5" ht="37.5">
      <c r="A37" s="295" t="s">
        <v>522</v>
      </c>
      <c r="B37" s="296" t="s">
        <v>1353</v>
      </c>
      <c r="C37" s="297">
        <v>0</v>
      </c>
      <c r="D37" s="297">
        <v>0</v>
      </c>
      <c r="E37" s="297">
        <v>0</v>
      </c>
    </row>
    <row r="38" spans="1:5" ht="25">
      <c r="A38" s="295" t="s">
        <v>523</v>
      </c>
      <c r="B38" s="296" t="s">
        <v>1354</v>
      </c>
      <c r="C38" s="297">
        <v>0</v>
      </c>
      <c r="D38" s="297">
        <v>0</v>
      </c>
      <c r="E38" s="297">
        <v>0</v>
      </c>
    </row>
    <row r="39" spans="1:5">
      <c r="A39" s="295" t="s">
        <v>524</v>
      </c>
      <c r="B39" s="296" t="s">
        <v>1355</v>
      </c>
      <c r="C39" s="297">
        <v>0</v>
      </c>
      <c r="D39" s="297">
        <v>0</v>
      </c>
      <c r="E39" s="297">
        <v>0</v>
      </c>
    </row>
    <row r="40" spans="1:5" ht="25">
      <c r="A40" s="295" t="s">
        <v>525</v>
      </c>
      <c r="B40" s="296" t="s">
        <v>1356</v>
      </c>
      <c r="C40" s="297">
        <v>0</v>
      </c>
      <c r="D40" s="297">
        <v>0</v>
      </c>
      <c r="E40" s="297">
        <v>0</v>
      </c>
    </row>
    <row r="41" spans="1:5" ht="25">
      <c r="A41" s="295" t="s">
        <v>526</v>
      </c>
      <c r="B41" s="296" t="s">
        <v>1357</v>
      </c>
      <c r="C41" s="297">
        <v>0</v>
      </c>
      <c r="D41" s="297">
        <v>0</v>
      </c>
      <c r="E41" s="297">
        <v>0</v>
      </c>
    </row>
    <row r="42" spans="1:5">
      <c r="A42" s="295" t="s">
        <v>527</v>
      </c>
      <c r="B42" s="296" t="s">
        <v>1358</v>
      </c>
      <c r="C42" s="297">
        <v>0</v>
      </c>
      <c r="D42" s="297">
        <v>0</v>
      </c>
      <c r="E42" s="297">
        <v>0</v>
      </c>
    </row>
    <row r="43" spans="1:5" ht="13">
      <c r="A43" s="298" t="s">
        <v>528</v>
      </c>
      <c r="B43" s="299" t="s">
        <v>1359</v>
      </c>
      <c r="C43" s="300">
        <v>941455522</v>
      </c>
      <c r="D43" s="300">
        <v>976293794</v>
      </c>
      <c r="E43" s="300">
        <v>765911666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5"/>
  <sheetViews>
    <sheetView workbookViewId="0">
      <pane ySplit="3" topLeftCell="A4" activePane="bottomLeft" state="frozen"/>
      <selection activeCell="D2" sqref="D1:H1048576"/>
      <selection pane="bottomLeft" activeCell="D2" sqref="D1:H1048576"/>
    </sheetView>
  </sheetViews>
  <sheetFormatPr defaultRowHeight="12.5"/>
  <cols>
    <col min="1" max="1" width="8.1796875" style="293" customWidth="1"/>
    <col min="2" max="2" width="41" style="293" customWidth="1"/>
    <col min="3" max="5" width="32.81640625" style="293" customWidth="1"/>
    <col min="6" max="254" width="9.1796875" style="293"/>
    <col min="255" max="255" width="8.1796875" style="293" customWidth="1"/>
    <col min="256" max="256" width="41" style="293" customWidth="1"/>
    <col min="257" max="261" width="32.81640625" style="293" customWidth="1"/>
    <col min="262" max="510" width="9.1796875" style="293"/>
    <col min="511" max="511" width="8.1796875" style="293" customWidth="1"/>
    <col min="512" max="512" width="41" style="293" customWidth="1"/>
    <col min="513" max="517" width="32.81640625" style="293" customWidth="1"/>
    <col min="518" max="766" width="9.1796875" style="293"/>
    <col min="767" max="767" width="8.1796875" style="293" customWidth="1"/>
    <col min="768" max="768" width="41" style="293" customWidth="1"/>
    <col min="769" max="773" width="32.81640625" style="293" customWidth="1"/>
    <col min="774" max="1022" width="9.1796875" style="293"/>
    <col min="1023" max="1023" width="8.1796875" style="293" customWidth="1"/>
    <col min="1024" max="1024" width="41" style="293" customWidth="1"/>
    <col min="1025" max="1029" width="32.81640625" style="293" customWidth="1"/>
    <col min="1030" max="1278" width="9.1796875" style="293"/>
    <col min="1279" max="1279" width="8.1796875" style="293" customWidth="1"/>
    <col min="1280" max="1280" width="41" style="293" customWidth="1"/>
    <col min="1281" max="1285" width="32.81640625" style="293" customWidth="1"/>
    <col min="1286" max="1534" width="9.1796875" style="293"/>
    <col min="1535" max="1535" width="8.1796875" style="293" customWidth="1"/>
    <col min="1536" max="1536" width="41" style="293" customWidth="1"/>
    <col min="1537" max="1541" width="32.81640625" style="293" customWidth="1"/>
    <col min="1542" max="1790" width="9.1796875" style="293"/>
    <col min="1791" max="1791" width="8.1796875" style="293" customWidth="1"/>
    <col min="1792" max="1792" width="41" style="293" customWidth="1"/>
    <col min="1793" max="1797" width="32.81640625" style="293" customWidth="1"/>
    <col min="1798" max="2046" width="9.1796875" style="293"/>
    <col min="2047" max="2047" width="8.1796875" style="293" customWidth="1"/>
    <col min="2048" max="2048" width="41" style="293" customWidth="1"/>
    <col min="2049" max="2053" width="32.81640625" style="293" customWidth="1"/>
    <col min="2054" max="2302" width="9.1796875" style="293"/>
    <col min="2303" max="2303" width="8.1796875" style="293" customWidth="1"/>
    <col min="2304" max="2304" width="41" style="293" customWidth="1"/>
    <col min="2305" max="2309" width="32.81640625" style="293" customWidth="1"/>
    <col min="2310" max="2558" width="9.1796875" style="293"/>
    <col min="2559" max="2559" width="8.1796875" style="293" customWidth="1"/>
    <col min="2560" max="2560" width="41" style="293" customWidth="1"/>
    <col min="2561" max="2565" width="32.81640625" style="293" customWidth="1"/>
    <col min="2566" max="2814" width="9.1796875" style="293"/>
    <col min="2815" max="2815" width="8.1796875" style="293" customWidth="1"/>
    <col min="2816" max="2816" width="41" style="293" customWidth="1"/>
    <col min="2817" max="2821" width="32.81640625" style="293" customWidth="1"/>
    <col min="2822" max="3070" width="9.1796875" style="293"/>
    <col min="3071" max="3071" width="8.1796875" style="293" customWidth="1"/>
    <col min="3072" max="3072" width="41" style="293" customWidth="1"/>
    <col min="3073" max="3077" width="32.81640625" style="293" customWidth="1"/>
    <col min="3078" max="3326" width="9.1796875" style="293"/>
    <col min="3327" max="3327" width="8.1796875" style="293" customWidth="1"/>
    <col min="3328" max="3328" width="41" style="293" customWidth="1"/>
    <col min="3329" max="3333" width="32.81640625" style="293" customWidth="1"/>
    <col min="3334" max="3582" width="9.1796875" style="293"/>
    <col min="3583" max="3583" width="8.1796875" style="293" customWidth="1"/>
    <col min="3584" max="3584" width="41" style="293" customWidth="1"/>
    <col min="3585" max="3589" width="32.81640625" style="293" customWidth="1"/>
    <col min="3590" max="3838" width="9.1796875" style="293"/>
    <col min="3839" max="3839" width="8.1796875" style="293" customWidth="1"/>
    <col min="3840" max="3840" width="41" style="293" customWidth="1"/>
    <col min="3841" max="3845" width="32.81640625" style="293" customWidth="1"/>
    <col min="3846" max="4094" width="9.1796875" style="293"/>
    <col min="4095" max="4095" width="8.1796875" style="293" customWidth="1"/>
    <col min="4096" max="4096" width="41" style="293" customWidth="1"/>
    <col min="4097" max="4101" width="32.81640625" style="293" customWidth="1"/>
    <col min="4102" max="4350" width="9.1796875" style="293"/>
    <col min="4351" max="4351" width="8.1796875" style="293" customWidth="1"/>
    <col min="4352" max="4352" width="41" style="293" customWidth="1"/>
    <col min="4353" max="4357" width="32.81640625" style="293" customWidth="1"/>
    <col min="4358" max="4606" width="9.1796875" style="293"/>
    <col min="4607" max="4607" width="8.1796875" style="293" customWidth="1"/>
    <col min="4608" max="4608" width="41" style="293" customWidth="1"/>
    <col min="4609" max="4613" width="32.81640625" style="293" customWidth="1"/>
    <col min="4614" max="4862" width="9.1796875" style="293"/>
    <col min="4863" max="4863" width="8.1796875" style="293" customWidth="1"/>
    <col min="4864" max="4864" width="41" style="293" customWidth="1"/>
    <col min="4865" max="4869" width="32.81640625" style="293" customWidth="1"/>
    <col min="4870" max="5118" width="9.1796875" style="293"/>
    <col min="5119" max="5119" width="8.1796875" style="293" customWidth="1"/>
    <col min="5120" max="5120" width="41" style="293" customWidth="1"/>
    <col min="5121" max="5125" width="32.81640625" style="293" customWidth="1"/>
    <col min="5126" max="5374" width="9.1796875" style="293"/>
    <col min="5375" max="5375" width="8.1796875" style="293" customWidth="1"/>
    <col min="5376" max="5376" width="41" style="293" customWidth="1"/>
    <col min="5377" max="5381" width="32.81640625" style="293" customWidth="1"/>
    <col min="5382" max="5630" width="9.1796875" style="293"/>
    <col min="5631" max="5631" width="8.1796875" style="293" customWidth="1"/>
    <col min="5632" max="5632" width="41" style="293" customWidth="1"/>
    <col min="5633" max="5637" width="32.81640625" style="293" customWidth="1"/>
    <col min="5638" max="5886" width="9.1796875" style="293"/>
    <col min="5887" max="5887" width="8.1796875" style="293" customWidth="1"/>
    <col min="5888" max="5888" width="41" style="293" customWidth="1"/>
    <col min="5889" max="5893" width="32.81640625" style="293" customWidth="1"/>
    <col min="5894" max="6142" width="9.1796875" style="293"/>
    <col min="6143" max="6143" width="8.1796875" style="293" customWidth="1"/>
    <col min="6144" max="6144" width="41" style="293" customWidth="1"/>
    <col min="6145" max="6149" width="32.81640625" style="293" customWidth="1"/>
    <col min="6150" max="6398" width="9.1796875" style="293"/>
    <col min="6399" max="6399" width="8.1796875" style="293" customWidth="1"/>
    <col min="6400" max="6400" width="41" style="293" customWidth="1"/>
    <col min="6401" max="6405" width="32.81640625" style="293" customWidth="1"/>
    <col min="6406" max="6654" width="9.1796875" style="293"/>
    <col min="6655" max="6655" width="8.1796875" style="293" customWidth="1"/>
    <col min="6656" max="6656" width="41" style="293" customWidth="1"/>
    <col min="6657" max="6661" width="32.81640625" style="293" customWidth="1"/>
    <col min="6662" max="6910" width="9.1796875" style="293"/>
    <col min="6911" max="6911" width="8.1796875" style="293" customWidth="1"/>
    <col min="6912" max="6912" width="41" style="293" customWidth="1"/>
    <col min="6913" max="6917" width="32.81640625" style="293" customWidth="1"/>
    <col min="6918" max="7166" width="9.1796875" style="293"/>
    <col min="7167" max="7167" width="8.1796875" style="293" customWidth="1"/>
    <col min="7168" max="7168" width="41" style="293" customWidth="1"/>
    <col min="7169" max="7173" width="32.81640625" style="293" customWidth="1"/>
    <col min="7174" max="7422" width="9.1796875" style="293"/>
    <col min="7423" max="7423" width="8.1796875" style="293" customWidth="1"/>
    <col min="7424" max="7424" width="41" style="293" customWidth="1"/>
    <col min="7425" max="7429" width="32.81640625" style="293" customWidth="1"/>
    <col min="7430" max="7678" width="9.1796875" style="293"/>
    <col min="7679" max="7679" width="8.1796875" style="293" customWidth="1"/>
    <col min="7680" max="7680" width="41" style="293" customWidth="1"/>
    <col min="7681" max="7685" width="32.81640625" style="293" customWidth="1"/>
    <col min="7686" max="7934" width="9.1796875" style="293"/>
    <col min="7935" max="7935" width="8.1796875" style="293" customWidth="1"/>
    <col min="7936" max="7936" width="41" style="293" customWidth="1"/>
    <col min="7937" max="7941" width="32.81640625" style="293" customWidth="1"/>
    <col min="7942" max="8190" width="9.1796875" style="293"/>
    <col min="8191" max="8191" width="8.1796875" style="293" customWidth="1"/>
    <col min="8192" max="8192" width="41" style="293" customWidth="1"/>
    <col min="8193" max="8197" width="32.81640625" style="293" customWidth="1"/>
    <col min="8198" max="8446" width="9.1796875" style="293"/>
    <col min="8447" max="8447" width="8.1796875" style="293" customWidth="1"/>
    <col min="8448" max="8448" width="41" style="293" customWidth="1"/>
    <col min="8449" max="8453" width="32.81640625" style="293" customWidth="1"/>
    <col min="8454" max="8702" width="9.1796875" style="293"/>
    <col min="8703" max="8703" width="8.1796875" style="293" customWidth="1"/>
    <col min="8704" max="8704" width="41" style="293" customWidth="1"/>
    <col min="8705" max="8709" width="32.81640625" style="293" customWidth="1"/>
    <col min="8710" max="8958" width="9.1796875" style="293"/>
    <col min="8959" max="8959" width="8.1796875" style="293" customWidth="1"/>
    <col min="8960" max="8960" width="41" style="293" customWidth="1"/>
    <col min="8961" max="8965" width="32.81640625" style="293" customWidth="1"/>
    <col min="8966" max="9214" width="9.1796875" style="293"/>
    <col min="9215" max="9215" width="8.1796875" style="293" customWidth="1"/>
    <col min="9216" max="9216" width="41" style="293" customWidth="1"/>
    <col min="9217" max="9221" width="32.81640625" style="293" customWidth="1"/>
    <col min="9222" max="9470" width="9.1796875" style="293"/>
    <col min="9471" max="9471" width="8.1796875" style="293" customWidth="1"/>
    <col min="9472" max="9472" width="41" style="293" customWidth="1"/>
    <col min="9473" max="9477" width="32.81640625" style="293" customWidth="1"/>
    <col min="9478" max="9726" width="9.1796875" style="293"/>
    <col min="9727" max="9727" width="8.1796875" style="293" customWidth="1"/>
    <col min="9728" max="9728" width="41" style="293" customWidth="1"/>
    <col min="9729" max="9733" width="32.81640625" style="293" customWidth="1"/>
    <col min="9734" max="9982" width="9.1796875" style="293"/>
    <col min="9983" max="9983" width="8.1796875" style="293" customWidth="1"/>
    <col min="9984" max="9984" width="41" style="293" customWidth="1"/>
    <col min="9985" max="9989" width="32.81640625" style="293" customWidth="1"/>
    <col min="9990" max="10238" width="9.1796875" style="293"/>
    <col min="10239" max="10239" width="8.1796875" style="293" customWidth="1"/>
    <col min="10240" max="10240" width="41" style="293" customWidth="1"/>
    <col min="10241" max="10245" width="32.81640625" style="293" customWidth="1"/>
    <col min="10246" max="10494" width="9.1796875" style="293"/>
    <col min="10495" max="10495" width="8.1796875" style="293" customWidth="1"/>
    <col min="10496" max="10496" width="41" style="293" customWidth="1"/>
    <col min="10497" max="10501" width="32.81640625" style="293" customWidth="1"/>
    <col min="10502" max="10750" width="9.1796875" style="293"/>
    <col min="10751" max="10751" width="8.1796875" style="293" customWidth="1"/>
    <col min="10752" max="10752" width="41" style="293" customWidth="1"/>
    <col min="10753" max="10757" width="32.81640625" style="293" customWidth="1"/>
    <col min="10758" max="11006" width="9.1796875" style="293"/>
    <col min="11007" max="11007" width="8.1796875" style="293" customWidth="1"/>
    <col min="11008" max="11008" width="41" style="293" customWidth="1"/>
    <col min="11009" max="11013" width="32.81640625" style="293" customWidth="1"/>
    <col min="11014" max="11262" width="9.1796875" style="293"/>
    <col min="11263" max="11263" width="8.1796875" style="293" customWidth="1"/>
    <col min="11264" max="11264" width="41" style="293" customWidth="1"/>
    <col min="11265" max="11269" width="32.81640625" style="293" customWidth="1"/>
    <col min="11270" max="11518" width="9.1796875" style="293"/>
    <col min="11519" max="11519" width="8.1796875" style="293" customWidth="1"/>
    <col min="11520" max="11520" width="41" style="293" customWidth="1"/>
    <col min="11521" max="11525" width="32.81640625" style="293" customWidth="1"/>
    <col min="11526" max="11774" width="9.1796875" style="293"/>
    <col min="11775" max="11775" width="8.1796875" style="293" customWidth="1"/>
    <col min="11776" max="11776" width="41" style="293" customWidth="1"/>
    <col min="11777" max="11781" width="32.81640625" style="293" customWidth="1"/>
    <col min="11782" max="12030" width="9.1796875" style="293"/>
    <col min="12031" max="12031" width="8.1796875" style="293" customWidth="1"/>
    <col min="12032" max="12032" width="41" style="293" customWidth="1"/>
    <col min="12033" max="12037" width="32.81640625" style="293" customWidth="1"/>
    <col min="12038" max="12286" width="9.1796875" style="293"/>
    <col min="12287" max="12287" width="8.1796875" style="293" customWidth="1"/>
    <col min="12288" max="12288" width="41" style="293" customWidth="1"/>
    <col min="12289" max="12293" width="32.81640625" style="293" customWidth="1"/>
    <col min="12294" max="12542" width="9.1796875" style="293"/>
    <col min="12543" max="12543" width="8.1796875" style="293" customWidth="1"/>
    <col min="12544" max="12544" width="41" style="293" customWidth="1"/>
    <col min="12545" max="12549" width="32.81640625" style="293" customWidth="1"/>
    <col min="12550" max="12798" width="9.1796875" style="293"/>
    <col min="12799" max="12799" width="8.1796875" style="293" customWidth="1"/>
    <col min="12800" max="12800" width="41" style="293" customWidth="1"/>
    <col min="12801" max="12805" width="32.81640625" style="293" customWidth="1"/>
    <col min="12806" max="13054" width="9.1796875" style="293"/>
    <col min="13055" max="13055" width="8.1796875" style="293" customWidth="1"/>
    <col min="13056" max="13056" width="41" style="293" customWidth="1"/>
    <col min="13057" max="13061" width="32.81640625" style="293" customWidth="1"/>
    <col min="13062" max="13310" width="9.1796875" style="293"/>
    <col min="13311" max="13311" width="8.1796875" style="293" customWidth="1"/>
    <col min="13312" max="13312" width="41" style="293" customWidth="1"/>
    <col min="13313" max="13317" width="32.81640625" style="293" customWidth="1"/>
    <col min="13318" max="13566" width="9.1796875" style="293"/>
    <col min="13567" max="13567" width="8.1796875" style="293" customWidth="1"/>
    <col min="13568" max="13568" width="41" style="293" customWidth="1"/>
    <col min="13569" max="13573" width="32.81640625" style="293" customWidth="1"/>
    <col min="13574" max="13822" width="9.1796875" style="293"/>
    <col min="13823" max="13823" width="8.1796875" style="293" customWidth="1"/>
    <col min="13824" max="13824" width="41" style="293" customWidth="1"/>
    <col min="13825" max="13829" width="32.81640625" style="293" customWidth="1"/>
    <col min="13830" max="14078" width="9.1796875" style="293"/>
    <col min="14079" max="14079" width="8.1796875" style="293" customWidth="1"/>
    <col min="14080" max="14080" width="41" style="293" customWidth="1"/>
    <col min="14081" max="14085" width="32.81640625" style="293" customWidth="1"/>
    <col min="14086" max="14334" width="9.1796875" style="293"/>
    <col min="14335" max="14335" width="8.1796875" style="293" customWidth="1"/>
    <col min="14336" max="14336" width="41" style="293" customWidth="1"/>
    <col min="14337" max="14341" width="32.81640625" style="293" customWidth="1"/>
    <col min="14342" max="14590" width="9.1796875" style="293"/>
    <col min="14591" max="14591" width="8.1796875" style="293" customWidth="1"/>
    <col min="14592" max="14592" width="41" style="293" customWidth="1"/>
    <col min="14593" max="14597" width="32.81640625" style="293" customWidth="1"/>
    <col min="14598" max="14846" width="9.1796875" style="293"/>
    <col min="14847" max="14847" width="8.1796875" style="293" customWidth="1"/>
    <col min="14848" max="14848" width="41" style="293" customWidth="1"/>
    <col min="14849" max="14853" width="32.81640625" style="293" customWidth="1"/>
    <col min="14854" max="15102" width="9.1796875" style="293"/>
    <col min="15103" max="15103" width="8.1796875" style="293" customWidth="1"/>
    <col min="15104" max="15104" width="41" style="293" customWidth="1"/>
    <col min="15105" max="15109" width="32.81640625" style="293" customWidth="1"/>
    <col min="15110" max="15358" width="9.1796875" style="293"/>
    <col min="15359" max="15359" width="8.1796875" style="293" customWidth="1"/>
    <col min="15360" max="15360" width="41" style="293" customWidth="1"/>
    <col min="15361" max="15365" width="32.81640625" style="293" customWidth="1"/>
    <col min="15366" max="15614" width="9.1796875" style="293"/>
    <col min="15615" max="15615" width="8.1796875" style="293" customWidth="1"/>
    <col min="15616" max="15616" width="41" style="293" customWidth="1"/>
    <col min="15617" max="15621" width="32.81640625" style="293" customWidth="1"/>
    <col min="15622" max="15870" width="9.1796875" style="293"/>
    <col min="15871" max="15871" width="8.1796875" style="293" customWidth="1"/>
    <col min="15872" max="15872" width="41" style="293" customWidth="1"/>
    <col min="15873" max="15877" width="32.81640625" style="293" customWidth="1"/>
    <col min="15878" max="16126" width="9.1796875" style="293"/>
    <col min="16127" max="16127" width="8.1796875" style="293" customWidth="1"/>
    <col min="16128" max="16128" width="41" style="293" customWidth="1"/>
    <col min="16129" max="16133" width="32.81640625" style="293" customWidth="1"/>
    <col min="16134" max="16384" width="9.1796875" style="293"/>
  </cols>
  <sheetData>
    <row r="1" spans="1:5">
      <c r="A1" s="1012" t="s">
        <v>1360</v>
      </c>
      <c r="B1" s="1013"/>
      <c r="C1" s="1013"/>
      <c r="D1" s="1013"/>
      <c r="E1" s="1013"/>
    </row>
    <row r="2" spans="1:5" ht="15.5">
      <c r="A2" s="294" t="s">
        <v>706</v>
      </c>
      <c r="B2" s="294" t="s">
        <v>155</v>
      </c>
      <c r="C2" s="294" t="s">
        <v>707</v>
      </c>
      <c r="D2" s="294" t="s">
        <v>708</v>
      </c>
      <c r="E2" s="294" t="s">
        <v>709</v>
      </c>
    </row>
    <row r="3" spans="1:5" ht="15.5">
      <c r="A3" s="294">
        <v>2</v>
      </c>
      <c r="B3" s="294">
        <v>3</v>
      </c>
      <c r="C3" s="294">
        <v>4</v>
      </c>
      <c r="D3" s="294">
        <v>5</v>
      </c>
      <c r="E3" s="294">
        <v>8</v>
      </c>
    </row>
    <row r="4" spans="1:5" ht="25">
      <c r="A4" s="295" t="s">
        <v>710</v>
      </c>
      <c r="B4" s="296" t="s">
        <v>1361</v>
      </c>
      <c r="C4" s="297">
        <v>183000000</v>
      </c>
      <c r="D4" s="297">
        <v>183000000</v>
      </c>
      <c r="E4" s="297">
        <v>134981711</v>
      </c>
    </row>
    <row r="5" spans="1:5" ht="25">
      <c r="A5" s="295" t="s">
        <v>712</v>
      </c>
      <c r="B5" s="296" t="s">
        <v>1362</v>
      </c>
      <c r="C5" s="297">
        <v>0</v>
      </c>
      <c r="D5" s="297">
        <v>0</v>
      </c>
      <c r="E5" s="297">
        <v>0</v>
      </c>
    </row>
    <row r="6" spans="1:5" ht="25">
      <c r="A6" s="295" t="s">
        <v>714</v>
      </c>
      <c r="B6" s="296" t="s">
        <v>1363</v>
      </c>
      <c r="C6" s="297">
        <v>0</v>
      </c>
      <c r="D6" s="297">
        <v>0</v>
      </c>
      <c r="E6" s="297">
        <v>0</v>
      </c>
    </row>
    <row r="7" spans="1:5" ht="25">
      <c r="A7" s="295" t="s">
        <v>716</v>
      </c>
      <c r="B7" s="296" t="s">
        <v>1364</v>
      </c>
      <c r="C7" s="297">
        <v>183000000</v>
      </c>
      <c r="D7" s="297">
        <v>183000000</v>
      </c>
      <c r="E7" s="297">
        <v>134981711</v>
      </c>
    </row>
    <row r="8" spans="1:5" ht="25">
      <c r="A8" s="295" t="s">
        <v>718</v>
      </c>
      <c r="B8" s="296" t="s">
        <v>1365</v>
      </c>
      <c r="C8" s="297">
        <v>0</v>
      </c>
      <c r="D8" s="297">
        <v>0</v>
      </c>
      <c r="E8" s="297">
        <v>0</v>
      </c>
    </row>
    <row r="9" spans="1:5">
      <c r="A9" s="295" t="s">
        <v>720</v>
      </c>
      <c r="B9" s="296" t="s">
        <v>1366</v>
      </c>
      <c r="C9" s="297">
        <v>0</v>
      </c>
      <c r="D9" s="297">
        <v>0</v>
      </c>
      <c r="E9" s="297">
        <v>0</v>
      </c>
    </row>
    <row r="10" spans="1:5">
      <c r="A10" s="295" t="s">
        <v>722</v>
      </c>
      <c r="B10" s="296" t="s">
        <v>1367</v>
      </c>
      <c r="C10" s="297">
        <v>0</v>
      </c>
      <c r="D10" s="297">
        <v>0</v>
      </c>
      <c r="E10" s="297">
        <v>0</v>
      </c>
    </row>
    <row r="11" spans="1:5" ht="25">
      <c r="A11" s="295" t="s">
        <v>724</v>
      </c>
      <c r="B11" s="296" t="s">
        <v>1368</v>
      </c>
      <c r="C11" s="297">
        <v>0</v>
      </c>
      <c r="D11" s="297">
        <v>0</v>
      </c>
      <c r="E11" s="297">
        <v>0</v>
      </c>
    </row>
    <row r="12" spans="1:5" ht="25">
      <c r="A12" s="295" t="s">
        <v>726</v>
      </c>
      <c r="B12" s="296" t="s">
        <v>1369</v>
      </c>
      <c r="C12" s="297">
        <v>0</v>
      </c>
      <c r="D12" s="297">
        <v>0</v>
      </c>
      <c r="E12" s="297">
        <v>0</v>
      </c>
    </row>
    <row r="13" spans="1:5" ht="25">
      <c r="A13" s="295" t="s">
        <v>498</v>
      </c>
      <c r="B13" s="296" t="s">
        <v>1370</v>
      </c>
      <c r="C13" s="297">
        <v>0</v>
      </c>
      <c r="D13" s="297">
        <v>0</v>
      </c>
      <c r="E13" s="297">
        <v>0</v>
      </c>
    </row>
    <row r="14" spans="1:5" ht="25">
      <c r="A14" s="295" t="s">
        <v>499</v>
      </c>
      <c r="B14" s="296" t="s">
        <v>1371</v>
      </c>
      <c r="C14" s="297">
        <v>0</v>
      </c>
      <c r="D14" s="297">
        <v>0</v>
      </c>
      <c r="E14" s="297">
        <v>0</v>
      </c>
    </row>
    <row r="15" spans="1:5" ht="25">
      <c r="A15" s="295" t="s">
        <v>500</v>
      </c>
      <c r="B15" s="296" t="s">
        <v>1372</v>
      </c>
      <c r="C15" s="297">
        <v>1351813505</v>
      </c>
      <c r="D15" s="297">
        <v>1351813505</v>
      </c>
      <c r="E15" s="297">
        <v>1351813505</v>
      </c>
    </row>
    <row r="16" spans="1:5" ht="25">
      <c r="A16" s="295" t="s">
        <v>501</v>
      </c>
      <c r="B16" s="296" t="s">
        <v>1373</v>
      </c>
      <c r="C16" s="297">
        <v>0</v>
      </c>
      <c r="D16" s="297">
        <v>0</v>
      </c>
      <c r="E16" s="297">
        <v>0</v>
      </c>
    </row>
    <row r="17" spans="1:5">
      <c r="A17" s="295" t="s">
        <v>502</v>
      </c>
      <c r="B17" s="296" t="s">
        <v>1374</v>
      </c>
      <c r="C17" s="297">
        <v>1351813505</v>
      </c>
      <c r="D17" s="297">
        <v>1351813505</v>
      </c>
      <c r="E17" s="297">
        <v>1351813505</v>
      </c>
    </row>
    <row r="18" spans="1:5">
      <c r="A18" s="295" t="s">
        <v>503</v>
      </c>
      <c r="B18" s="296" t="s">
        <v>1375</v>
      </c>
      <c r="C18" s="297">
        <v>0</v>
      </c>
      <c r="D18" s="297">
        <v>467651</v>
      </c>
      <c r="E18" s="297">
        <v>467651</v>
      </c>
    </row>
    <row r="19" spans="1:5" ht="25">
      <c r="A19" s="295" t="s">
        <v>504</v>
      </c>
      <c r="B19" s="296" t="s">
        <v>1376</v>
      </c>
      <c r="C19" s="297">
        <v>0</v>
      </c>
      <c r="D19" s="297">
        <v>0</v>
      </c>
      <c r="E19" s="297">
        <v>0</v>
      </c>
    </row>
    <row r="20" spans="1:5">
      <c r="A20" s="295" t="s">
        <v>505</v>
      </c>
      <c r="B20" s="296" t="s">
        <v>1377</v>
      </c>
      <c r="C20" s="297">
        <v>895759119</v>
      </c>
      <c r="D20" s="297">
        <v>930129740</v>
      </c>
      <c r="E20" s="297">
        <v>727493012</v>
      </c>
    </row>
    <row r="21" spans="1:5">
      <c r="A21" s="295" t="s">
        <v>506</v>
      </c>
      <c r="B21" s="296" t="s">
        <v>1378</v>
      </c>
      <c r="C21" s="297">
        <v>0</v>
      </c>
      <c r="D21" s="297">
        <v>0</v>
      </c>
      <c r="E21" s="297">
        <v>0</v>
      </c>
    </row>
    <row r="22" spans="1:5" ht="25">
      <c r="A22" s="295" t="s">
        <v>507</v>
      </c>
      <c r="B22" s="296" t="s">
        <v>1379</v>
      </c>
      <c r="C22" s="297">
        <v>0</v>
      </c>
      <c r="D22" s="297">
        <v>0</v>
      </c>
      <c r="E22" s="297">
        <v>0</v>
      </c>
    </row>
    <row r="23" spans="1:5" ht="25">
      <c r="A23" s="295" t="s">
        <v>508</v>
      </c>
      <c r="B23" s="296" t="s">
        <v>1380</v>
      </c>
      <c r="C23" s="297">
        <v>0</v>
      </c>
      <c r="D23" s="297">
        <v>0</v>
      </c>
      <c r="E23" s="297">
        <v>0</v>
      </c>
    </row>
    <row r="24" spans="1:5" ht="25">
      <c r="A24" s="295" t="s">
        <v>509</v>
      </c>
      <c r="B24" s="296" t="s">
        <v>1381</v>
      </c>
      <c r="C24" s="297">
        <v>0</v>
      </c>
      <c r="D24" s="297">
        <v>0</v>
      </c>
      <c r="E24" s="297">
        <v>0</v>
      </c>
    </row>
    <row r="25" spans="1:5">
      <c r="A25" s="295" t="s">
        <v>510</v>
      </c>
      <c r="B25" s="296" t="s">
        <v>1382</v>
      </c>
      <c r="C25" s="297">
        <v>0</v>
      </c>
      <c r="D25" s="297">
        <v>0</v>
      </c>
      <c r="E25" s="297">
        <v>0</v>
      </c>
    </row>
    <row r="26" spans="1:5" ht="25">
      <c r="A26" s="295" t="s">
        <v>511</v>
      </c>
      <c r="B26" s="296" t="s">
        <v>1383</v>
      </c>
      <c r="C26" s="297">
        <v>2430572624</v>
      </c>
      <c r="D26" s="297">
        <v>2465410896</v>
      </c>
      <c r="E26" s="297">
        <v>2214755879</v>
      </c>
    </row>
    <row r="27" spans="1:5" ht="25">
      <c r="A27" s="295" t="s">
        <v>512</v>
      </c>
      <c r="B27" s="296" t="s">
        <v>1384</v>
      </c>
      <c r="C27" s="297">
        <v>0</v>
      </c>
      <c r="D27" s="297">
        <v>0</v>
      </c>
      <c r="E27" s="297">
        <v>0</v>
      </c>
    </row>
    <row r="28" spans="1:5" ht="25">
      <c r="A28" s="295" t="s">
        <v>513</v>
      </c>
      <c r="B28" s="296" t="s">
        <v>1385</v>
      </c>
      <c r="C28" s="297">
        <v>0</v>
      </c>
      <c r="D28" s="297">
        <v>0</v>
      </c>
      <c r="E28" s="297">
        <v>0</v>
      </c>
    </row>
    <row r="29" spans="1:5">
      <c r="A29" s="295" t="s">
        <v>514</v>
      </c>
      <c r="B29" s="296" t="s">
        <v>1386</v>
      </c>
      <c r="C29" s="297">
        <v>0</v>
      </c>
      <c r="D29" s="297">
        <v>0</v>
      </c>
      <c r="E29" s="297">
        <v>0</v>
      </c>
    </row>
    <row r="30" spans="1:5" ht="25">
      <c r="A30" s="295" t="s">
        <v>515</v>
      </c>
      <c r="B30" s="296" t="s">
        <v>1387</v>
      </c>
      <c r="C30" s="297">
        <v>0</v>
      </c>
      <c r="D30" s="297">
        <v>0</v>
      </c>
      <c r="E30" s="297">
        <v>0</v>
      </c>
    </row>
    <row r="31" spans="1:5" ht="25">
      <c r="A31" s="295" t="s">
        <v>516</v>
      </c>
      <c r="B31" s="296" t="s">
        <v>1388</v>
      </c>
      <c r="C31" s="297">
        <v>0</v>
      </c>
      <c r="D31" s="297">
        <v>0</v>
      </c>
      <c r="E31" s="297">
        <v>0</v>
      </c>
    </row>
    <row r="32" spans="1:5" ht="25">
      <c r="A32" s="295" t="s">
        <v>517</v>
      </c>
      <c r="B32" s="296" t="s">
        <v>1389</v>
      </c>
      <c r="C32" s="297">
        <v>0</v>
      </c>
      <c r="D32" s="297">
        <v>0</v>
      </c>
      <c r="E32" s="297">
        <v>0</v>
      </c>
    </row>
    <row r="33" spans="1:5" ht="25">
      <c r="A33" s="295" t="s">
        <v>518</v>
      </c>
      <c r="B33" s="296" t="s">
        <v>1390</v>
      </c>
      <c r="C33" s="297">
        <v>0</v>
      </c>
      <c r="D33" s="297">
        <v>0</v>
      </c>
      <c r="E33" s="297">
        <v>0</v>
      </c>
    </row>
    <row r="34" spans="1:5">
      <c r="A34" s="295" t="s">
        <v>519</v>
      </c>
      <c r="B34" s="296" t="s">
        <v>1391</v>
      </c>
      <c r="C34" s="297">
        <v>0</v>
      </c>
      <c r="D34" s="297">
        <v>0</v>
      </c>
      <c r="E34" s="297">
        <v>0</v>
      </c>
    </row>
    <row r="35" spans="1:5" ht="13">
      <c r="A35" s="298" t="s">
        <v>520</v>
      </c>
      <c r="B35" s="299" t="s">
        <v>1392</v>
      </c>
      <c r="C35" s="300">
        <v>2430572624</v>
      </c>
      <c r="D35" s="300">
        <v>2465410896</v>
      </c>
      <c r="E35" s="300">
        <v>2214755879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L147"/>
  <sheetViews>
    <sheetView view="pageBreakPreview" topLeftCell="C123" zoomScale="130" zoomScaleNormal="100" zoomScaleSheetLayoutView="130" workbookViewId="0">
      <selection activeCell="F140" sqref="F140"/>
    </sheetView>
  </sheetViews>
  <sheetFormatPr defaultColWidth="9.1796875" defaultRowHeight="15.5"/>
  <cols>
    <col min="1" max="2" width="8.1796875" style="334" customWidth="1"/>
    <col min="3" max="3" width="65.81640625" style="334" customWidth="1"/>
    <col min="4" max="6" width="12.54296875" style="424" customWidth="1"/>
    <col min="7" max="7" width="12.1796875" style="999" customWidth="1"/>
    <col min="8" max="8" width="9.1796875" style="334"/>
    <col min="9" max="9" width="10.81640625" style="334" customWidth="1"/>
    <col min="10" max="12" width="9.1796875" style="334" customWidth="1"/>
    <col min="13" max="16384" width="9.1796875" style="334"/>
  </cols>
  <sheetData>
    <row r="1" spans="1:10" ht="16" customHeight="1">
      <c r="A1" s="1017" t="s">
        <v>0</v>
      </c>
      <c r="B1" s="1017"/>
      <c r="C1" s="1017"/>
      <c r="D1" s="1017"/>
      <c r="E1" s="1017"/>
      <c r="F1" s="1017"/>
      <c r="G1" s="1017"/>
    </row>
    <row r="2" spans="1:10" ht="16" customHeight="1" thickBot="1">
      <c r="A2" s="1014" t="s">
        <v>1</v>
      </c>
      <c r="B2" s="1014"/>
      <c r="C2" s="1014"/>
      <c r="D2" s="335"/>
      <c r="E2" s="335"/>
      <c r="F2" s="335"/>
      <c r="G2" s="983" t="s">
        <v>675</v>
      </c>
    </row>
    <row r="3" spans="1:10" ht="23.5" thickBot="1">
      <c r="A3" s="336" t="s">
        <v>2</v>
      </c>
      <c r="B3" s="337" t="s">
        <v>251</v>
      </c>
      <c r="C3" s="338" t="s">
        <v>3</v>
      </c>
      <c r="D3" s="332" t="s">
        <v>1462</v>
      </c>
      <c r="E3" s="535" t="s">
        <v>708</v>
      </c>
      <c r="F3" s="535" t="s">
        <v>709</v>
      </c>
      <c r="G3" s="952" t="s">
        <v>1393</v>
      </c>
    </row>
    <row r="4" spans="1:10" s="343" customFormat="1" ht="12" customHeight="1" thickBot="1">
      <c r="A4" s="340">
        <v>1</v>
      </c>
      <c r="B4" s="340">
        <v>2</v>
      </c>
      <c r="C4" s="341">
        <v>2</v>
      </c>
      <c r="D4" s="342">
        <v>3</v>
      </c>
      <c r="E4" s="342">
        <v>5</v>
      </c>
      <c r="F4" s="342">
        <v>6</v>
      </c>
      <c r="G4" s="953">
        <v>6</v>
      </c>
      <c r="J4" s="533"/>
    </row>
    <row r="5" spans="1:10" s="348" customFormat="1" ht="12" customHeight="1" thickBot="1">
      <c r="A5" s="344" t="s">
        <v>4</v>
      </c>
      <c r="B5" s="345" t="s">
        <v>277</v>
      </c>
      <c r="C5" s="346" t="s">
        <v>5</v>
      </c>
      <c r="D5" s="347">
        <f>+D6+D7+D8+D9+D10+D11</f>
        <v>849657067</v>
      </c>
      <c r="E5" s="347">
        <f t="shared" ref="E5:F5" si="0">+E6+E7+E8+E9+E10+E11</f>
        <v>966784901</v>
      </c>
      <c r="F5" s="347">
        <f t="shared" si="0"/>
        <v>966784901</v>
      </c>
      <c r="G5" s="954">
        <f>F5/E5*100</f>
        <v>100</v>
      </c>
      <c r="I5" s="532">
        <f>G5-'1.1.PMINFO.'!G5</f>
        <v>-966784801</v>
      </c>
      <c r="J5" s="533"/>
    </row>
    <row r="6" spans="1:10" s="348" customFormat="1" ht="12" customHeight="1">
      <c r="A6" s="349" t="s">
        <v>6</v>
      </c>
      <c r="B6" s="350" t="s">
        <v>278</v>
      </c>
      <c r="C6" s="351" t="s">
        <v>7</v>
      </c>
      <c r="D6" s="352">
        <f>'1.2.sz.mell.'!D6+'1.3.sz.mell.'!D6+'1.4.sz.mell.'!D6</f>
        <v>247082176</v>
      </c>
      <c r="E6" s="352">
        <f>'1.2.sz.mell.'!E6+'1.3.sz.mell.'!E6+'1.4.sz.mell.'!E6</f>
        <v>257346909</v>
      </c>
      <c r="F6" s="352">
        <f>'1.2.sz.mell.'!F6+'1.3.sz.mell.'!F6+'1.4.sz.mell.'!F6</f>
        <v>255903958</v>
      </c>
      <c r="G6" s="984">
        <f t="shared" ref="G6:G68" si="1">F6/E6*100</f>
        <v>99.439297326085224</v>
      </c>
      <c r="I6" s="532">
        <f>G6-'1.1.PMINFO.'!G6</f>
        <v>-255903858.56070268</v>
      </c>
      <c r="J6" s="533"/>
    </row>
    <row r="7" spans="1:10" s="348" customFormat="1" ht="12" customHeight="1">
      <c r="A7" s="353" t="s">
        <v>8</v>
      </c>
      <c r="B7" s="354" t="s">
        <v>279</v>
      </c>
      <c r="C7" s="355" t="s">
        <v>9</v>
      </c>
      <c r="D7" s="356">
        <f>'1.2.sz.mell.'!D7+'1.3.sz.mell.'!D7+'1.4.sz.mell.'!D7</f>
        <v>297972383</v>
      </c>
      <c r="E7" s="356">
        <f>'1.2.sz.mell.'!E7+'1.3.sz.mell.'!E7+'1.4.sz.mell.'!E7</f>
        <v>305754761</v>
      </c>
      <c r="F7" s="356">
        <f>'1.2.sz.mell.'!F7+'1.3.sz.mell.'!F7+'1.4.sz.mell.'!F7</f>
        <v>305754761</v>
      </c>
      <c r="G7" s="985">
        <f t="shared" si="1"/>
        <v>100</v>
      </c>
      <c r="I7" s="532">
        <f>G7-'1.1.PMINFO.'!G7</f>
        <v>-305754661</v>
      </c>
      <c r="J7" s="533"/>
    </row>
    <row r="8" spans="1:10" s="348" customFormat="1" ht="12" customHeight="1">
      <c r="A8" s="353" t="s">
        <v>10</v>
      </c>
      <c r="B8" s="354" t="s">
        <v>280</v>
      </c>
      <c r="C8" s="355" t="s">
        <v>448</v>
      </c>
      <c r="D8" s="356">
        <f>'1.2.sz.mell.'!D8+'1.3.sz.mell.'!D8+'1.4.sz.mell.'!D8</f>
        <v>285609938</v>
      </c>
      <c r="E8" s="356">
        <f>'1.2.sz.mell.'!E8+'1.3.sz.mell.'!E8+'1.4.sz.mell.'!E8</f>
        <v>336295242</v>
      </c>
      <c r="F8" s="356">
        <f>'1.2.sz.mell.'!F8+'1.3.sz.mell.'!F8+'1.4.sz.mell.'!F8</f>
        <v>336295242</v>
      </c>
      <c r="G8" s="985">
        <f t="shared" si="1"/>
        <v>100</v>
      </c>
      <c r="I8" s="532">
        <f>G8-'1.1.PMINFO.'!G8</f>
        <v>-336295142</v>
      </c>
      <c r="J8" s="533"/>
    </row>
    <row r="9" spans="1:10" s="348" customFormat="1" ht="12" customHeight="1">
      <c r="A9" s="353" t="s">
        <v>11</v>
      </c>
      <c r="B9" s="354" t="s">
        <v>281</v>
      </c>
      <c r="C9" s="355" t="s">
        <v>12</v>
      </c>
      <c r="D9" s="356">
        <f>'1.2.sz.mell.'!D9+'1.3.sz.mell.'!D9+'1.4.sz.mell.'!D9</f>
        <v>18992570</v>
      </c>
      <c r="E9" s="356">
        <f>'1.2.sz.mell.'!E9+'1.3.sz.mell.'!E9+'1.4.sz.mell.'!E9</f>
        <v>25088617</v>
      </c>
      <c r="F9" s="356">
        <f>'1.2.sz.mell.'!F9+'1.3.sz.mell.'!F9+'1.4.sz.mell.'!F9</f>
        <v>26531568</v>
      </c>
      <c r="G9" s="985">
        <f t="shared" si="1"/>
        <v>105.75141706695112</v>
      </c>
      <c r="I9" s="532">
        <f>G9-'1.1.PMINFO.'!G9</f>
        <v>-26531462.248582933</v>
      </c>
      <c r="J9" s="533"/>
    </row>
    <row r="10" spans="1:10" s="348" customFormat="1" ht="12" customHeight="1">
      <c r="A10" s="353" t="s">
        <v>13</v>
      </c>
      <c r="B10" s="354" t="s">
        <v>282</v>
      </c>
      <c r="C10" s="355" t="s">
        <v>449</v>
      </c>
      <c r="D10" s="356">
        <f>'1.2.sz.mell.'!D10+'1.3.sz.mell.'!D10+'1.4.sz.mell.'!D10</f>
        <v>0</v>
      </c>
      <c r="E10" s="356">
        <f>'1.2.sz.mell.'!E10+'1.3.sz.mell.'!E10+'1.4.sz.mell.'!E10</f>
        <v>41567772</v>
      </c>
      <c r="F10" s="356">
        <f>'1.2.sz.mell.'!F10+'1.3.sz.mell.'!F10+'1.4.sz.mell.'!F10</f>
        <v>41567772</v>
      </c>
      <c r="G10" s="985">
        <f t="shared" si="1"/>
        <v>100</v>
      </c>
      <c r="I10" s="532">
        <f>G10-'1.1.PMINFO.'!G10</f>
        <v>-41567672</v>
      </c>
      <c r="J10" s="533"/>
    </row>
    <row r="11" spans="1:10" s="348" customFormat="1" ht="12" customHeight="1" thickBot="1">
      <c r="A11" s="357" t="s">
        <v>14</v>
      </c>
      <c r="B11" s="358" t="s">
        <v>283</v>
      </c>
      <c r="C11" s="359" t="s">
        <v>450</v>
      </c>
      <c r="D11" s="356">
        <f>'1.2.sz.mell.'!D11+'1.3.sz.mell.'!D11+'1.4.sz.mell.'!D11</f>
        <v>0</v>
      </c>
      <c r="E11" s="356">
        <f>'1.2.sz.mell.'!E11+'1.3.sz.mell.'!E11+'1.4.sz.mell.'!E11</f>
        <v>731600</v>
      </c>
      <c r="F11" s="356">
        <f>'1.2.sz.mell.'!F11+'1.3.sz.mell.'!F11+'1.4.sz.mell.'!F11</f>
        <v>731600</v>
      </c>
      <c r="G11" s="985">
        <f t="shared" si="1"/>
        <v>100</v>
      </c>
      <c r="I11" s="532">
        <f>G11-'1.1.PMINFO.'!G11</f>
        <v>-731500</v>
      </c>
      <c r="J11" s="533"/>
    </row>
    <row r="12" spans="1:10" s="348" customFormat="1" ht="12" customHeight="1" thickBot="1">
      <c r="A12" s="344" t="s">
        <v>15</v>
      </c>
      <c r="B12" s="345"/>
      <c r="C12" s="360" t="s">
        <v>16</v>
      </c>
      <c r="D12" s="347">
        <f>+D13+D14+D15+D16+D17</f>
        <v>79276000</v>
      </c>
      <c r="E12" s="347">
        <f t="shared" ref="E12:F12" si="2">+E13+E14+E15+E16+E17</f>
        <v>194777115</v>
      </c>
      <c r="F12" s="347">
        <f t="shared" si="2"/>
        <v>172609285</v>
      </c>
      <c r="G12" s="954">
        <f t="shared" si="1"/>
        <v>88.618873423605223</v>
      </c>
      <c r="I12" s="532">
        <f>G12-'1.1.PMINFO.'!G12</f>
        <v>-194777026.38112658</v>
      </c>
      <c r="J12" s="533"/>
    </row>
    <row r="13" spans="1:10" s="348" customFormat="1" ht="12" customHeight="1">
      <c r="A13" s="349" t="s">
        <v>17</v>
      </c>
      <c r="B13" s="350" t="s">
        <v>284</v>
      </c>
      <c r="C13" s="351" t="s">
        <v>18</v>
      </c>
      <c r="D13" s="352">
        <f>'1.2.sz.mell.'!D13+'1.3.sz.mell.'!D13+'1.4.sz.mell.'!D13</f>
        <v>0</v>
      </c>
      <c r="E13" s="352">
        <f>'1.2.sz.mell.'!E13+'1.3.sz.mell.'!E13+'1.4.sz.mell.'!E13</f>
        <v>0</v>
      </c>
      <c r="F13" s="352">
        <f>'1.2.sz.mell.'!F13+'1.3.sz.mell.'!F13+'1.4.sz.mell.'!F13</f>
        <v>0</v>
      </c>
      <c r="G13" s="984"/>
      <c r="I13" s="532">
        <f>G13-'1.1.PMINFO.'!G13</f>
        <v>0</v>
      </c>
      <c r="J13" s="533"/>
    </row>
    <row r="14" spans="1:10" s="348" customFormat="1" ht="12" customHeight="1">
      <c r="A14" s="353" t="s">
        <v>19</v>
      </c>
      <c r="B14" s="354" t="s">
        <v>285</v>
      </c>
      <c r="C14" s="355" t="s">
        <v>20</v>
      </c>
      <c r="D14" s="356">
        <f>'1.2.sz.mell.'!D14+'1.3.sz.mell.'!D14+'1.4.sz.mell.'!D14</f>
        <v>0</v>
      </c>
      <c r="E14" s="356">
        <f>'1.2.sz.mell.'!E14+'1.3.sz.mell.'!E14+'1.4.sz.mell.'!E14</f>
        <v>0</v>
      </c>
      <c r="F14" s="356">
        <f>'1.2.sz.mell.'!F14+'1.3.sz.mell.'!F14+'1.4.sz.mell.'!F14</f>
        <v>0</v>
      </c>
      <c r="G14" s="985"/>
      <c r="I14" s="532">
        <f>G14-'1.1.PMINFO.'!G14</f>
        <v>0</v>
      </c>
      <c r="J14" s="533"/>
    </row>
    <row r="15" spans="1:10" s="348" customFormat="1" ht="12" customHeight="1">
      <c r="A15" s="353" t="s">
        <v>21</v>
      </c>
      <c r="B15" s="354" t="s">
        <v>286</v>
      </c>
      <c r="C15" s="355" t="s">
        <v>22</v>
      </c>
      <c r="D15" s="356">
        <f>'1.2.sz.mell.'!D15+'1.3.sz.mell.'!D15+'1.4.sz.mell.'!D15</f>
        <v>0</v>
      </c>
      <c r="E15" s="356">
        <f>'1.2.sz.mell.'!E15+'1.3.sz.mell.'!E15+'1.4.sz.mell.'!E15</f>
        <v>0</v>
      </c>
      <c r="F15" s="356">
        <f>'1.2.sz.mell.'!F15+'1.3.sz.mell.'!F15+'1.4.sz.mell.'!F15</f>
        <v>0</v>
      </c>
      <c r="G15" s="985"/>
      <c r="I15" s="532">
        <f>G15-'1.1.PMINFO.'!G15</f>
        <v>0</v>
      </c>
      <c r="J15" s="533"/>
    </row>
    <row r="16" spans="1:10" s="348" customFormat="1" ht="12" customHeight="1">
      <c r="A16" s="353" t="s">
        <v>23</v>
      </c>
      <c r="B16" s="354" t="s">
        <v>287</v>
      </c>
      <c r="C16" s="355" t="s">
        <v>24</v>
      </c>
      <c r="D16" s="356">
        <f>'1.2.sz.mell.'!D16+'1.3.sz.mell.'!D16+'1.4.sz.mell.'!D16</f>
        <v>0</v>
      </c>
      <c r="E16" s="356">
        <f>'1.2.sz.mell.'!E16+'1.3.sz.mell.'!E16+'1.4.sz.mell.'!E16</f>
        <v>14668132</v>
      </c>
      <c r="F16" s="356">
        <f>'1.2.sz.mell.'!F16+'1.3.sz.mell.'!F16+'1.4.sz.mell.'!F16</f>
        <v>14668132</v>
      </c>
      <c r="G16" s="985">
        <f t="shared" si="1"/>
        <v>100</v>
      </c>
      <c r="I16" s="532">
        <f>G16-'1.1.PMINFO.'!G16</f>
        <v>-14668032</v>
      </c>
      <c r="J16" s="533"/>
    </row>
    <row r="17" spans="1:10" s="348" customFormat="1" ht="12" customHeight="1">
      <c r="A17" s="353" t="s">
        <v>25</v>
      </c>
      <c r="B17" s="354" t="s">
        <v>288</v>
      </c>
      <c r="C17" s="355" t="s">
        <v>26</v>
      </c>
      <c r="D17" s="356">
        <f>'1.2.sz.mell.'!D17+'1.3.sz.mell.'!D17+'1.4.sz.mell.'!D17</f>
        <v>79276000</v>
      </c>
      <c r="E17" s="356">
        <f>'1.2.sz.mell.'!E17+'1.3.sz.mell.'!E17+'1.4.sz.mell.'!E17</f>
        <v>180108983</v>
      </c>
      <c r="F17" s="356">
        <f>'1.2.sz.mell.'!F17+'1.3.sz.mell.'!F17+'1.4.sz.mell.'!F17</f>
        <v>157941153</v>
      </c>
      <c r="G17" s="985">
        <f t="shared" si="1"/>
        <v>87.691990909748242</v>
      </c>
      <c r="I17" s="532">
        <f>G17-'1.1.PMINFO.'!G17</f>
        <v>-180108895.30800909</v>
      </c>
      <c r="J17" s="533"/>
    </row>
    <row r="18" spans="1:10" s="348" customFormat="1" ht="12" customHeight="1" thickBot="1">
      <c r="A18" s="357" t="s">
        <v>1463</v>
      </c>
      <c r="B18" s="354" t="s">
        <v>288</v>
      </c>
      <c r="C18" s="361" t="s">
        <v>1464</v>
      </c>
      <c r="D18" s="356">
        <f>'1.2.sz.mell.'!D18+'1.3.sz.mell.'!D18+'1.4.sz.mell.'!D18</f>
        <v>0</v>
      </c>
      <c r="E18" s="356">
        <f>'1.2.sz.mell.'!E18+'1.3.sz.mell.'!E18+'1.4.sz.mell.'!E18</f>
        <v>15128000</v>
      </c>
      <c r="F18" s="356">
        <f>'1.2.sz.mell.'!F18+'1.3.sz.mell.'!F18+'1.4.sz.mell.'!F18</f>
        <v>0</v>
      </c>
      <c r="G18" s="985"/>
      <c r="I18" s="532">
        <f>G18-'1.1.PMINFO.'!G18</f>
        <v>-15128000</v>
      </c>
      <c r="J18" s="533"/>
    </row>
    <row r="19" spans="1:10" s="348" customFormat="1" ht="12" customHeight="1" thickBot="1">
      <c r="A19" s="344" t="s">
        <v>27</v>
      </c>
      <c r="B19" s="345" t="s">
        <v>289</v>
      </c>
      <c r="C19" s="346" t="s">
        <v>28</v>
      </c>
      <c r="D19" s="347">
        <f>+D20+D21+D22+D23+D24</f>
        <v>1235449693</v>
      </c>
      <c r="E19" s="347">
        <f t="shared" ref="E19:F19" si="3">+E20+E21+E22+E23+E24</f>
        <v>3206485693</v>
      </c>
      <c r="F19" s="347">
        <f t="shared" si="3"/>
        <v>1410051439</v>
      </c>
      <c r="G19" s="954">
        <f t="shared" si="1"/>
        <v>43.974979900214386</v>
      </c>
      <c r="I19" s="532">
        <f>G19-'1.1.PMINFO.'!G19</f>
        <v>-3206485649.0250201</v>
      </c>
      <c r="J19" s="533"/>
    </row>
    <row r="20" spans="1:10" s="348" customFormat="1" ht="12" customHeight="1">
      <c r="A20" s="349" t="s">
        <v>29</v>
      </c>
      <c r="B20" s="350" t="s">
        <v>290</v>
      </c>
      <c r="C20" s="351" t="s">
        <v>30</v>
      </c>
      <c r="D20" s="352">
        <f>'1.2.sz.mell.'!D20+'1.3.sz.mell.'!D20+'1.4.sz.mell.'!D20</f>
        <v>0</v>
      </c>
      <c r="E20" s="352">
        <f>'1.2.sz.mell.'!E20+'1.3.sz.mell.'!E20+'1.4.sz.mell.'!E20</f>
        <v>30556000</v>
      </c>
      <c r="F20" s="352">
        <f>'1.2.sz.mell.'!F20+'1.3.sz.mell.'!F20+'1.4.sz.mell.'!F20</f>
        <v>30556000</v>
      </c>
      <c r="G20" s="984">
        <f t="shared" si="1"/>
        <v>100</v>
      </c>
      <c r="I20" s="532">
        <f>G20-'1.1.PMINFO.'!G20</f>
        <v>-30555900</v>
      </c>
      <c r="J20" s="533"/>
    </row>
    <row r="21" spans="1:10" s="348" customFormat="1" ht="12" customHeight="1">
      <c r="A21" s="353" t="s">
        <v>31</v>
      </c>
      <c r="B21" s="354" t="s">
        <v>291</v>
      </c>
      <c r="C21" s="355" t="s">
        <v>32</v>
      </c>
      <c r="D21" s="356">
        <f>'1.2.sz.mell.'!D21+'1.3.sz.mell.'!D21+'1.4.sz.mell.'!D21</f>
        <v>0</v>
      </c>
      <c r="E21" s="356">
        <f>'1.2.sz.mell.'!E21+'1.3.sz.mell.'!E21+'1.4.sz.mell.'!E21</f>
        <v>0</v>
      </c>
      <c r="F21" s="356">
        <f>'1.2.sz.mell.'!F21+'1.3.sz.mell.'!F21+'1.4.sz.mell.'!F21</f>
        <v>0</v>
      </c>
      <c r="G21" s="985"/>
      <c r="I21" s="532">
        <f>G21-'1.1.PMINFO.'!G21</f>
        <v>0</v>
      </c>
      <c r="J21" s="533"/>
    </row>
    <row r="22" spans="1:10" s="348" customFormat="1" ht="12" customHeight="1">
      <c r="A22" s="353" t="s">
        <v>33</v>
      </c>
      <c r="B22" s="354" t="s">
        <v>292</v>
      </c>
      <c r="C22" s="355" t="s">
        <v>34</v>
      </c>
      <c r="D22" s="356">
        <f>'1.2.sz.mell.'!D22+'1.3.sz.mell.'!D22+'1.4.sz.mell.'!D22</f>
        <v>0</v>
      </c>
      <c r="E22" s="356">
        <f>'1.2.sz.mell.'!E22+'1.3.sz.mell.'!E22+'1.4.sz.mell.'!E22</f>
        <v>0</v>
      </c>
      <c r="F22" s="356">
        <f>'1.2.sz.mell.'!F22+'1.3.sz.mell.'!F22+'1.4.sz.mell.'!F22</f>
        <v>0</v>
      </c>
      <c r="G22" s="985"/>
      <c r="I22" s="532">
        <f>G22-'1.1.PMINFO.'!G22</f>
        <v>0</v>
      </c>
      <c r="J22" s="533"/>
    </row>
    <row r="23" spans="1:10" s="348" customFormat="1" ht="12" customHeight="1">
      <c r="A23" s="353" t="s">
        <v>35</v>
      </c>
      <c r="B23" s="354" t="s">
        <v>293</v>
      </c>
      <c r="C23" s="355" t="s">
        <v>36</v>
      </c>
      <c r="D23" s="356">
        <f>'1.2.sz.mell.'!D23+'1.3.sz.mell.'!D23+'1.4.sz.mell.'!D23</f>
        <v>0</v>
      </c>
      <c r="E23" s="356">
        <f>'1.2.sz.mell.'!E23+'1.3.sz.mell.'!E23+'1.4.sz.mell.'!E23</f>
        <v>0</v>
      </c>
      <c r="F23" s="356">
        <f>'1.2.sz.mell.'!F23+'1.3.sz.mell.'!F23+'1.4.sz.mell.'!F23</f>
        <v>0</v>
      </c>
      <c r="G23" s="985"/>
      <c r="I23" s="532">
        <f>G23-'1.1.PMINFO.'!G23</f>
        <v>0</v>
      </c>
      <c r="J23" s="533"/>
    </row>
    <row r="24" spans="1:10" s="348" customFormat="1" ht="12" customHeight="1">
      <c r="A24" s="353" t="s">
        <v>37</v>
      </c>
      <c r="B24" s="354" t="s">
        <v>294</v>
      </c>
      <c r="C24" s="355" t="s">
        <v>38</v>
      </c>
      <c r="D24" s="356">
        <f>'1.2.sz.mell.'!D24+'1.3.sz.mell.'!D24+'1.4.sz.mell.'!D24</f>
        <v>1235449693</v>
      </c>
      <c r="E24" s="356">
        <f>'1.2.sz.mell.'!E24+'1.3.sz.mell.'!E24+'1.4.sz.mell.'!E24</f>
        <v>3175929693</v>
      </c>
      <c r="F24" s="356">
        <f>'1.2.sz.mell.'!F24+'1.3.sz.mell.'!F24+'1.4.sz.mell.'!F24</f>
        <v>1379495439</v>
      </c>
      <c r="G24" s="985">
        <f t="shared" si="1"/>
        <v>43.435956470967128</v>
      </c>
      <c r="I24" s="532">
        <f>G24-'1.1.PMINFO.'!G24</f>
        <v>-3175929649.5640435</v>
      </c>
      <c r="J24" s="533"/>
    </row>
    <row r="25" spans="1:10" s="365" customFormat="1" ht="12" customHeight="1" thickBot="1">
      <c r="A25" s="353" t="s">
        <v>1465</v>
      </c>
      <c r="B25" s="354" t="s">
        <v>294</v>
      </c>
      <c r="C25" s="363" t="s">
        <v>1466</v>
      </c>
      <c r="D25" s="356">
        <f>'1.2.sz.mell.'!D25+'1.3.sz.mell.'!D25+'1.4.sz.mell.'!D25</f>
        <v>0</v>
      </c>
      <c r="E25" s="356">
        <f>'1.2.sz.mell.'!E25+'1.3.sz.mell.'!E25+'1.4.sz.mell.'!E25</f>
        <v>1235449693</v>
      </c>
      <c r="F25" s="356">
        <f>'1.2.sz.mell.'!F25+'1.3.sz.mell.'!F25+'1.4.sz.mell.'!F25</f>
        <v>0</v>
      </c>
      <c r="G25" s="985"/>
      <c r="I25" s="532">
        <f>G25-'1.1.PMINFO.'!G25</f>
        <v>-1235449693</v>
      </c>
      <c r="J25" s="533"/>
    </row>
    <row r="26" spans="1:10" s="348" customFormat="1" ht="12" customHeight="1" thickBot="1">
      <c r="A26" s="344" t="s">
        <v>39</v>
      </c>
      <c r="B26" s="345" t="s">
        <v>295</v>
      </c>
      <c r="C26" s="346" t="s">
        <v>40</v>
      </c>
      <c r="D26" s="366">
        <f>SUM(D27:D33)</f>
        <v>688850000</v>
      </c>
      <c r="E26" s="366">
        <f t="shared" ref="E26:F26" si="4">SUM(E27:E33)</f>
        <v>688850000</v>
      </c>
      <c r="F26" s="366">
        <f t="shared" si="4"/>
        <v>701718020</v>
      </c>
      <c r="G26" s="959">
        <f t="shared" si="1"/>
        <v>101.86804384118457</v>
      </c>
      <c r="I26" s="532">
        <f>G26-'1.1.PMINFO.'!G26</f>
        <v>-688849898.1319561</v>
      </c>
      <c r="J26" s="533"/>
    </row>
    <row r="27" spans="1:10" s="348" customFormat="1" ht="12" customHeight="1">
      <c r="A27" s="349" t="s">
        <v>349</v>
      </c>
      <c r="B27" s="350" t="s">
        <v>296</v>
      </c>
      <c r="C27" s="351" t="s">
        <v>454</v>
      </c>
      <c r="D27" s="367">
        <f>'1.2.sz.mell.'!D27+'1.3.sz.mell.'!D27+'1.4.sz.mell.'!D27</f>
        <v>57000000</v>
      </c>
      <c r="E27" s="367">
        <f>'1.2.sz.mell.'!E27+'1.3.sz.mell.'!E27+'1.4.sz.mell.'!E27</f>
        <v>57000000</v>
      </c>
      <c r="F27" s="367">
        <f>'1.2.sz.mell.'!F27+'1.3.sz.mell.'!F27+'1.4.sz.mell.'!F27</f>
        <v>57090873</v>
      </c>
      <c r="G27" s="986">
        <f t="shared" si="1"/>
        <v>100.15942631578947</v>
      </c>
      <c r="I27" s="532">
        <f>G27-'1.1.PMINFO.'!G27</f>
        <v>-56999899.840573683</v>
      </c>
      <c r="J27" s="533"/>
    </row>
    <row r="28" spans="1:10" s="348" customFormat="1" ht="12" customHeight="1">
      <c r="A28" s="349" t="s">
        <v>350</v>
      </c>
      <c r="B28" s="350" t="s">
        <v>495</v>
      </c>
      <c r="C28" s="351" t="s">
        <v>494</v>
      </c>
      <c r="D28" s="367">
        <f>'1.2.sz.mell.'!D28+'1.3.sz.mell.'!D28+'1.4.sz.mell.'!D28</f>
        <v>0</v>
      </c>
      <c r="E28" s="367">
        <f>'1.2.sz.mell.'!E28+'1.3.sz.mell.'!E28+'1.4.sz.mell.'!E28</f>
        <v>0</v>
      </c>
      <c r="F28" s="367">
        <f>'1.2.sz.mell.'!F28+'1.3.sz.mell.'!F28+'1.4.sz.mell.'!F28</f>
        <v>82335</v>
      </c>
      <c r="G28" s="986"/>
      <c r="I28" s="532">
        <f>G28-'1.1.PMINFO.'!G28</f>
        <v>0</v>
      </c>
      <c r="J28" s="533"/>
    </row>
    <row r="29" spans="1:10" s="348" customFormat="1" ht="12" customHeight="1">
      <c r="A29" s="349" t="s">
        <v>351</v>
      </c>
      <c r="B29" s="354" t="s">
        <v>451</v>
      </c>
      <c r="C29" s="355" t="s">
        <v>455</v>
      </c>
      <c r="D29" s="367">
        <f>'1.2.sz.mell.'!D29+'1.3.sz.mell.'!D29+'1.4.sz.mell.'!D29</f>
        <v>580500000</v>
      </c>
      <c r="E29" s="367">
        <f>'1.2.sz.mell.'!E29+'1.3.sz.mell.'!E29+'1.4.sz.mell.'!E29</f>
        <v>580500000</v>
      </c>
      <c r="F29" s="367">
        <f>'1.2.sz.mell.'!F29+'1.3.sz.mell.'!F29+'1.4.sz.mell.'!F29</f>
        <v>587300703</v>
      </c>
      <c r="G29" s="986">
        <f t="shared" si="1"/>
        <v>101.17152506459948</v>
      </c>
      <c r="I29" s="532">
        <f>G29-'1.1.PMINFO.'!G29</f>
        <v>-580499898.82847488</v>
      </c>
      <c r="J29" s="533"/>
    </row>
    <row r="30" spans="1:10" s="348" customFormat="1" ht="12" customHeight="1">
      <c r="A30" s="349" t="s">
        <v>352</v>
      </c>
      <c r="B30" s="354" t="s">
        <v>452</v>
      </c>
      <c r="C30" s="355" t="s">
        <v>456</v>
      </c>
      <c r="D30" s="356">
        <f>'1.2.sz.mell.'!D30+'1.3.sz.mell.'!D30+'1.4.sz.mell.'!D30</f>
        <v>0</v>
      </c>
      <c r="E30" s="356">
        <f>'1.2.sz.mell.'!E30+'1.3.sz.mell.'!E30+'1.4.sz.mell.'!E30</f>
        <v>0</v>
      </c>
      <c r="F30" s="356">
        <f>'1.2.sz.mell.'!F30+'1.3.sz.mell.'!F30+'1.4.sz.mell.'!F30</f>
        <v>0</v>
      </c>
      <c r="G30" s="985"/>
      <c r="I30" s="532">
        <f>G30-'1.1.PMINFO.'!G30</f>
        <v>0</v>
      </c>
      <c r="J30" s="533"/>
    </row>
    <row r="31" spans="1:10" s="348" customFormat="1" ht="12" customHeight="1">
      <c r="A31" s="349" t="s">
        <v>353</v>
      </c>
      <c r="B31" s="354" t="s">
        <v>297</v>
      </c>
      <c r="C31" s="355" t="s">
        <v>457</v>
      </c>
      <c r="D31" s="356">
        <f>'1.2.sz.mell.'!D31+'1.3.sz.mell.'!D31+'1.4.sz.mell.'!D31</f>
        <v>49500000</v>
      </c>
      <c r="E31" s="356">
        <f>'1.2.sz.mell.'!E31+'1.3.sz.mell.'!E31+'1.4.sz.mell.'!E31</f>
        <v>49500000</v>
      </c>
      <c r="F31" s="356">
        <f>'1.2.sz.mell.'!F31+'1.3.sz.mell.'!F31+'1.4.sz.mell.'!F31</f>
        <v>54639913</v>
      </c>
      <c r="G31" s="985">
        <f t="shared" si="1"/>
        <v>110.38366262626262</v>
      </c>
      <c r="I31" s="532">
        <f>G31-'1.1.PMINFO.'!G31</f>
        <v>-49499889.616337374</v>
      </c>
      <c r="J31" s="533"/>
    </row>
    <row r="32" spans="1:10" s="348" customFormat="1" ht="12" customHeight="1">
      <c r="A32" s="349" t="s">
        <v>354</v>
      </c>
      <c r="B32" s="358" t="s">
        <v>298</v>
      </c>
      <c r="C32" s="359" t="s">
        <v>458</v>
      </c>
      <c r="D32" s="356">
        <f>'1.2.sz.mell.'!D32+'1.3.sz.mell.'!D32+'1.4.sz.mell.'!D32</f>
        <v>850000</v>
      </c>
      <c r="E32" s="356">
        <f>'1.2.sz.mell.'!E32+'1.3.sz.mell.'!E32+'1.4.sz.mell.'!E32</f>
        <v>850000</v>
      </c>
      <c r="F32" s="356">
        <f>'1.2.sz.mell.'!F32+'1.3.sz.mell.'!F32+'1.4.sz.mell.'!F32</f>
        <v>762800</v>
      </c>
      <c r="G32" s="985">
        <f t="shared" si="1"/>
        <v>89.741176470588229</v>
      </c>
      <c r="I32" s="532">
        <f>G32-'1.1.PMINFO.'!G32</f>
        <v>-849910.25882352947</v>
      </c>
      <c r="J32" s="533"/>
    </row>
    <row r="33" spans="1:10" s="348" customFormat="1" ht="12" customHeight="1" thickBot="1">
      <c r="A33" s="349" t="s">
        <v>496</v>
      </c>
      <c r="B33" s="358" t="s">
        <v>299</v>
      </c>
      <c r="C33" s="359" t="s">
        <v>453</v>
      </c>
      <c r="D33" s="362">
        <f>'1.2.sz.mell.'!D33+'1.3.sz.mell.'!D33+'1.4.sz.mell.'!D33</f>
        <v>1000000</v>
      </c>
      <c r="E33" s="362">
        <f>'1.2.sz.mell.'!E33+'1.3.sz.mell.'!E33+'1.4.sz.mell.'!E33</f>
        <v>1000000</v>
      </c>
      <c r="F33" s="362">
        <f>'1.2.sz.mell.'!F33+'1.3.sz.mell.'!F33+'1.4.sz.mell.'!F33</f>
        <v>1841396</v>
      </c>
      <c r="G33" s="987">
        <f t="shared" si="1"/>
        <v>184.1396</v>
      </c>
      <c r="I33" s="532">
        <f>G33-'1.1.PMINFO.'!G33</f>
        <v>-999815.86040000001</v>
      </c>
      <c r="J33" s="533"/>
    </row>
    <row r="34" spans="1:10" s="348" customFormat="1" ht="12" customHeight="1" thickBot="1">
      <c r="A34" s="344" t="s">
        <v>41</v>
      </c>
      <c r="B34" s="345" t="s">
        <v>300</v>
      </c>
      <c r="C34" s="346" t="s">
        <v>42</v>
      </c>
      <c r="D34" s="347">
        <f>SUM(D35:D45)</f>
        <v>224650000</v>
      </c>
      <c r="E34" s="347">
        <f t="shared" ref="E34:F34" si="5">SUM(E35:E45)</f>
        <v>235568802</v>
      </c>
      <c r="F34" s="347">
        <f t="shared" si="5"/>
        <v>264788335</v>
      </c>
      <c r="G34" s="954">
        <f t="shared" si="1"/>
        <v>112.40382119870016</v>
      </c>
      <c r="I34" s="532">
        <f>G34-'1.1.PMINFO.'!G34</f>
        <v>-235568689.5961788</v>
      </c>
      <c r="J34" s="533"/>
    </row>
    <row r="35" spans="1:10" s="348" customFormat="1" ht="12" customHeight="1">
      <c r="A35" s="349" t="s">
        <v>43</v>
      </c>
      <c r="B35" s="350" t="s">
        <v>301</v>
      </c>
      <c r="C35" s="351" t="s">
        <v>44</v>
      </c>
      <c r="D35" s="352">
        <f>'1.2.sz.mell.'!D35+'1.3.sz.mell.'!D35+'1.4.sz.mell.'!D35</f>
        <v>0</v>
      </c>
      <c r="E35" s="352">
        <f>'1.2.sz.mell.'!E35+'1.3.sz.mell.'!E35+'1.4.sz.mell.'!E35</f>
        <v>369000</v>
      </c>
      <c r="F35" s="352">
        <f>'1.2.sz.mell.'!F35+'1.3.sz.mell.'!F35+'1.4.sz.mell.'!F35</f>
        <v>346689</v>
      </c>
      <c r="G35" s="984">
        <f t="shared" si="1"/>
        <v>93.953658536585365</v>
      </c>
      <c r="I35" s="532">
        <f>G35-'1.1.PMINFO.'!G35</f>
        <v>-368906.0463414634</v>
      </c>
      <c r="J35" s="533"/>
    </row>
    <row r="36" spans="1:10" s="348" customFormat="1" ht="12" customHeight="1">
      <c r="A36" s="353" t="s">
        <v>45</v>
      </c>
      <c r="B36" s="354" t="s">
        <v>302</v>
      </c>
      <c r="C36" s="355" t="s">
        <v>46</v>
      </c>
      <c r="D36" s="356">
        <f>'1.2.sz.mell.'!D36+'1.3.sz.mell.'!D36+'1.4.sz.mell.'!D36</f>
        <v>0</v>
      </c>
      <c r="E36" s="356">
        <f>'1.2.sz.mell.'!E36+'1.3.sz.mell.'!E36+'1.4.sz.mell.'!E36</f>
        <v>95778100</v>
      </c>
      <c r="F36" s="356">
        <f>'1.2.sz.mell.'!F36+'1.3.sz.mell.'!F36+'1.4.sz.mell.'!F36</f>
        <v>102859952</v>
      </c>
      <c r="G36" s="985">
        <f t="shared" si="1"/>
        <v>107.39402013612715</v>
      </c>
      <c r="I36" s="532">
        <f>G36-'1.1.PMINFO.'!G36</f>
        <v>-96047992.60597986</v>
      </c>
      <c r="J36" s="533"/>
    </row>
    <row r="37" spans="1:10" s="348" customFormat="1" ht="12" customHeight="1">
      <c r="A37" s="353" t="s">
        <v>47</v>
      </c>
      <c r="B37" s="354" t="s">
        <v>303</v>
      </c>
      <c r="C37" s="355" t="s">
        <v>48</v>
      </c>
      <c r="D37" s="356">
        <f>'1.2.sz.mell.'!D37+'1.3.sz.mell.'!D37+'1.4.sz.mell.'!D37</f>
        <v>0</v>
      </c>
      <c r="E37" s="356">
        <f>'1.2.sz.mell.'!E37+'1.3.sz.mell.'!E37+'1.4.sz.mell.'!E37</f>
        <v>8136000</v>
      </c>
      <c r="F37" s="356">
        <f>'1.2.sz.mell.'!F37+'1.3.sz.mell.'!F37+'1.4.sz.mell.'!F37</f>
        <v>7391118</v>
      </c>
      <c r="G37" s="985">
        <f t="shared" si="1"/>
        <v>90.844616519174039</v>
      </c>
      <c r="I37" s="532">
        <f>G37-'1.1.PMINFO.'!G37</f>
        <v>-8135909.1553834807</v>
      </c>
      <c r="J37" s="533"/>
    </row>
    <row r="38" spans="1:10" s="348" customFormat="1" ht="12" customHeight="1">
      <c r="A38" s="353" t="s">
        <v>49</v>
      </c>
      <c r="B38" s="354" t="s">
        <v>304</v>
      </c>
      <c r="C38" s="355" t="s">
        <v>50</v>
      </c>
      <c r="D38" s="356">
        <f>'1.2.sz.mell.'!D38+'1.3.sz.mell.'!D38+'1.4.sz.mell.'!D38</f>
        <v>56000000</v>
      </c>
      <c r="E38" s="356">
        <f>'1.2.sz.mell.'!E38+'1.3.sz.mell.'!E38+'1.4.sz.mell.'!E38</f>
        <v>56681800</v>
      </c>
      <c r="F38" s="356">
        <f>'1.2.sz.mell.'!F38+'1.3.sz.mell.'!F38+'1.4.sz.mell.'!F38</f>
        <v>60446540</v>
      </c>
      <c r="G38" s="985">
        <f t="shared" si="1"/>
        <v>106.64188504952207</v>
      </c>
      <c r="I38" s="532">
        <f>G38-'1.1.PMINFO.'!G38</f>
        <v>-56681693.35811495</v>
      </c>
      <c r="J38" s="533"/>
    </row>
    <row r="39" spans="1:10" s="348" customFormat="1" ht="12" customHeight="1">
      <c r="A39" s="353" t="s">
        <v>51</v>
      </c>
      <c r="B39" s="354" t="s">
        <v>305</v>
      </c>
      <c r="C39" s="355" t="s">
        <v>52</v>
      </c>
      <c r="D39" s="356">
        <f>'1.2.sz.mell.'!D39+'1.3.sz.mell.'!D39+'1.4.sz.mell.'!D39</f>
        <v>0</v>
      </c>
      <c r="E39" s="356">
        <f>'1.2.sz.mell.'!E39+'1.3.sz.mell.'!E39+'1.4.sz.mell.'!E39</f>
        <v>36161000</v>
      </c>
      <c r="F39" s="356">
        <f>'1.2.sz.mell.'!F39+'1.3.sz.mell.'!F39+'1.4.sz.mell.'!F39</f>
        <v>35270177</v>
      </c>
      <c r="G39" s="985">
        <f t="shared" si="1"/>
        <v>97.536508946102146</v>
      </c>
      <c r="I39" s="532">
        <f>G39-'1.1.PMINFO.'!G39</f>
        <v>-35960902.463491052</v>
      </c>
      <c r="J39" s="533"/>
    </row>
    <row r="40" spans="1:10" s="348" customFormat="1" ht="12" customHeight="1">
      <c r="A40" s="353" t="s">
        <v>53</v>
      </c>
      <c r="B40" s="354" t="s">
        <v>306</v>
      </c>
      <c r="C40" s="355" t="s">
        <v>54</v>
      </c>
      <c r="D40" s="356">
        <f>'1.2.sz.mell.'!D40+'1.3.sz.mell.'!D40+'1.4.sz.mell.'!D40</f>
        <v>4320000</v>
      </c>
      <c r="E40" s="356">
        <f>'1.2.sz.mell.'!E40+'1.3.sz.mell.'!E40+'1.4.sz.mell.'!E40</f>
        <v>28246300</v>
      </c>
      <c r="F40" s="356">
        <f>'1.2.sz.mell.'!F40+'1.3.sz.mell.'!F40+'1.4.sz.mell.'!F40</f>
        <v>33058958</v>
      </c>
      <c r="G40" s="985">
        <f t="shared" si="1"/>
        <v>117.03818907255111</v>
      </c>
      <c r="I40" s="532">
        <f>G40-'1.1.PMINFO.'!G40</f>
        <v>-28176182.961810928</v>
      </c>
      <c r="J40" s="533"/>
    </row>
    <row r="41" spans="1:10" s="348" customFormat="1" ht="12" customHeight="1">
      <c r="A41" s="353" t="s">
        <v>55</v>
      </c>
      <c r="B41" s="354" t="s">
        <v>307</v>
      </c>
      <c r="C41" s="355" t="s">
        <v>56</v>
      </c>
      <c r="D41" s="356">
        <f>'1.2.sz.mell.'!D41+'1.3.sz.mell.'!D41+'1.4.sz.mell.'!D41</f>
        <v>0</v>
      </c>
      <c r="E41" s="356">
        <f>'1.2.sz.mell.'!E41+'1.3.sz.mell.'!E41+'1.4.sz.mell.'!E41</f>
        <v>7123000</v>
      </c>
      <c r="F41" s="356">
        <f>'1.2.sz.mell.'!F41+'1.3.sz.mell.'!F41+'1.4.sz.mell.'!F41</f>
        <v>7170000</v>
      </c>
      <c r="G41" s="985">
        <f t="shared" si="1"/>
        <v>100.6598343394637</v>
      </c>
      <c r="I41" s="532">
        <f>G41-'1.1.PMINFO.'!G41</f>
        <v>-7122899.3401656607</v>
      </c>
      <c r="J41" s="533"/>
    </row>
    <row r="42" spans="1:10" s="348" customFormat="1" ht="12" customHeight="1">
      <c r="A42" s="353" t="s">
        <v>57</v>
      </c>
      <c r="B42" s="354" t="s">
        <v>308</v>
      </c>
      <c r="C42" s="355" t="s">
        <v>58</v>
      </c>
      <c r="D42" s="356">
        <f>'1.2.sz.mell.'!D42+'1.3.sz.mell.'!D42+'1.4.sz.mell.'!D42</f>
        <v>0</v>
      </c>
      <c r="E42" s="356">
        <f>'1.2.sz.mell.'!E42+'1.3.sz.mell.'!E42+'1.4.sz.mell.'!E42</f>
        <v>4002</v>
      </c>
      <c r="F42" s="356">
        <f>'1.2.sz.mell.'!F42+'1.3.sz.mell.'!F42+'1.4.sz.mell.'!F42</f>
        <v>1440</v>
      </c>
      <c r="G42" s="985">
        <f t="shared" si="1"/>
        <v>35.982008995502248</v>
      </c>
      <c r="I42" s="532">
        <f>G42-'1.1.PMINFO.'!G42</f>
        <v>-3966.0179910044976</v>
      </c>
      <c r="J42" s="533"/>
    </row>
    <row r="43" spans="1:10" s="348" customFormat="1" ht="12" customHeight="1">
      <c r="A43" s="353" t="s">
        <v>59</v>
      </c>
      <c r="B43" s="354" t="s">
        <v>309</v>
      </c>
      <c r="C43" s="355" t="s">
        <v>60</v>
      </c>
      <c r="D43" s="356">
        <f>'1.2.sz.mell.'!D43+'1.3.sz.mell.'!D43+'1.4.sz.mell.'!D43</f>
        <v>0</v>
      </c>
      <c r="E43" s="356">
        <f>'1.2.sz.mell.'!E43+'1.3.sz.mell.'!E43+'1.4.sz.mell.'!E43</f>
        <v>0</v>
      </c>
      <c r="F43" s="356">
        <f>'1.2.sz.mell.'!F43+'1.3.sz.mell.'!F43+'1.4.sz.mell.'!F43</f>
        <v>0</v>
      </c>
      <c r="G43" s="985"/>
      <c r="I43" s="532">
        <f>G43-'1.1.PMINFO.'!G43</f>
        <v>0</v>
      </c>
      <c r="J43" s="533"/>
    </row>
    <row r="44" spans="1:10" s="348" customFormat="1" ht="12" customHeight="1">
      <c r="A44" s="357" t="s">
        <v>61</v>
      </c>
      <c r="B44" s="354" t="s">
        <v>310</v>
      </c>
      <c r="C44" s="368" t="s">
        <v>1467</v>
      </c>
      <c r="D44" s="356">
        <f>'1.2.sz.mell.'!D44+'1.3.sz.mell.'!D44+'1.4.sz.mell.'!D44</f>
        <v>0</v>
      </c>
      <c r="E44" s="356">
        <f>'1.2.sz.mell.'!E44+'1.3.sz.mell.'!E44+'1.4.sz.mell.'!E44</f>
        <v>3066000</v>
      </c>
      <c r="F44" s="356">
        <f>'1.2.sz.mell.'!F44+'1.3.sz.mell.'!F44+'1.4.sz.mell.'!F44</f>
        <v>17413520</v>
      </c>
      <c r="G44" s="985">
        <f t="shared" si="1"/>
        <v>567.95564253098507</v>
      </c>
      <c r="I44" s="532">
        <f>G44-'1.1.PMINFO.'!G44</f>
        <v>-3065432.0443574688</v>
      </c>
      <c r="J44" s="533"/>
    </row>
    <row r="45" spans="1:10" s="348" customFormat="1" ht="12" customHeight="1" thickBot="1">
      <c r="A45" s="357" t="s">
        <v>1468</v>
      </c>
      <c r="B45" s="354" t="s">
        <v>1469</v>
      </c>
      <c r="C45" s="359" t="s">
        <v>62</v>
      </c>
      <c r="D45" s="356">
        <f>'1.2.sz.mell.'!D45+'1.3.sz.mell.'!D45+'1.4.sz.mell.'!D45</f>
        <v>164330000</v>
      </c>
      <c r="E45" s="356">
        <f>'1.2.sz.mell.'!E45+'1.3.sz.mell.'!E45+'1.4.sz.mell.'!E45</f>
        <v>3600</v>
      </c>
      <c r="F45" s="356">
        <f>'1.2.sz.mell.'!F45+'1.3.sz.mell.'!F45+'1.4.sz.mell.'!F45</f>
        <v>829941</v>
      </c>
      <c r="G45" s="985">
        <f t="shared" si="1"/>
        <v>23053.916666666664</v>
      </c>
      <c r="I45" s="532">
        <f>G45-'1.1.PMINFO.'!G45</f>
        <v>19453.916666666664</v>
      </c>
      <c r="J45" s="533"/>
    </row>
    <row r="46" spans="1:10" s="348" customFormat="1" ht="12" customHeight="1" thickBot="1">
      <c r="A46" s="344" t="s">
        <v>63</v>
      </c>
      <c r="B46" s="345" t="s">
        <v>311</v>
      </c>
      <c r="C46" s="346" t="s">
        <v>64</v>
      </c>
      <c r="D46" s="347">
        <f>SUM(D47:D51)</f>
        <v>16000000</v>
      </c>
      <c r="E46" s="347">
        <f t="shared" ref="E46:F46" si="6">SUM(E47:E51)</f>
        <v>63426000</v>
      </c>
      <c r="F46" s="347">
        <f t="shared" si="6"/>
        <v>64651659</v>
      </c>
      <c r="G46" s="954">
        <f t="shared" si="1"/>
        <v>101.93242361176804</v>
      </c>
      <c r="I46" s="532">
        <f>G46-'1.1.PMINFO.'!G46</f>
        <v>-63425898.067576386</v>
      </c>
      <c r="J46" s="533"/>
    </row>
    <row r="47" spans="1:10" s="348" customFormat="1" ht="12" customHeight="1">
      <c r="A47" s="349" t="s">
        <v>65</v>
      </c>
      <c r="B47" s="350" t="s">
        <v>312</v>
      </c>
      <c r="C47" s="351" t="s">
        <v>66</v>
      </c>
      <c r="D47" s="370">
        <f>'1.2.sz.mell.'!D47+'1.3.sz.mell.'!D47+'1.4.sz.mell.'!D47</f>
        <v>0</v>
      </c>
      <c r="E47" s="370">
        <f>'1.2.sz.mell.'!E47+'1.3.sz.mell.'!E47+'1.4.sz.mell.'!E47</f>
        <v>0</v>
      </c>
      <c r="F47" s="370">
        <f>'1.2.sz.mell.'!F47+'1.3.sz.mell.'!F47+'1.4.sz.mell.'!F47</f>
        <v>0</v>
      </c>
      <c r="G47" s="988"/>
      <c r="I47" s="532">
        <f>G47-'1.1.PMINFO.'!G47</f>
        <v>0</v>
      </c>
      <c r="J47" s="533"/>
    </row>
    <row r="48" spans="1:10" s="348" customFormat="1" ht="12" customHeight="1">
      <c r="A48" s="353" t="s">
        <v>67</v>
      </c>
      <c r="B48" s="354" t="s">
        <v>313</v>
      </c>
      <c r="C48" s="355" t="s">
        <v>68</v>
      </c>
      <c r="D48" s="371">
        <f>'1.2.sz.mell.'!D48+'1.3.sz.mell.'!D48+'1.4.sz.mell.'!D48</f>
        <v>16000000</v>
      </c>
      <c r="E48" s="371">
        <f>'1.2.sz.mell.'!E48+'1.3.sz.mell.'!E48+'1.4.sz.mell.'!E48</f>
        <v>63426000</v>
      </c>
      <c r="F48" s="371">
        <f>'1.2.sz.mell.'!F48+'1.3.sz.mell.'!F48+'1.4.sz.mell.'!F48</f>
        <v>64449297</v>
      </c>
      <c r="G48" s="989">
        <f t="shared" si="1"/>
        <v>101.61337148803329</v>
      </c>
      <c r="I48" s="532">
        <f>G48-'1.1.PMINFO.'!G48</f>
        <v>-63223898.386628509</v>
      </c>
      <c r="J48" s="533"/>
    </row>
    <row r="49" spans="1:10" s="348" customFormat="1" ht="12" customHeight="1">
      <c r="A49" s="353" t="s">
        <v>69</v>
      </c>
      <c r="B49" s="354" t="s">
        <v>314</v>
      </c>
      <c r="C49" s="355" t="s">
        <v>70</v>
      </c>
      <c r="D49" s="371">
        <f>'1.2.sz.mell.'!D49+'1.3.sz.mell.'!D49+'1.4.sz.mell.'!D49</f>
        <v>0</v>
      </c>
      <c r="E49" s="371">
        <f>'1.2.sz.mell.'!E49+'1.3.sz.mell.'!E49+'1.4.sz.mell.'!E49</f>
        <v>0</v>
      </c>
      <c r="F49" s="371">
        <f>'1.2.sz.mell.'!F49+'1.3.sz.mell.'!F49+'1.4.sz.mell.'!F49</f>
        <v>202362</v>
      </c>
      <c r="G49" s="989"/>
      <c r="I49" s="532">
        <f>G49-'1.1.PMINFO.'!G49</f>
        <v>-202000</v>
      </c>
      <c r="J49" s="533"/>
    </row>
    <row r="50" spans="1:10" s="348" customFormat="1" ht="12" customHeight="1">
      <c r="A50" s="353" t="s">
        <v>71</v>
      </c>
      <c r="B50" s="354" t="s">
        <v>315</v>
      </c>
      <c r="C50" s="355" t="s">
        <v>72</v>
      </c>
      <c r="D50" s="371">
        <f>'1.2.sz.mell.'!D50+'1.3.sz.mell.'!D50+'1.4.sz.mell.'!D50</f>
        <v>0</v>
      </c>
      <c r="E50" s="371">
        <f>'1.2.sz.mell.'!E50+'1.3.sz.mell.'!E50+'1.4.sz.mell.'!E50</f>
        <v>0</v>
      </c>
      <c r="F50" s="371">
        <f>'1.2.sz.mell.'!F50+'1.3.sz.mell.'!F50+'1.4.sz.mell.'!F50</f>
        <v>0</v>
      </c>
      <c r="G50" s="989"/>
      <c r="I50" s="532">
        <f>G50-'1.1.PMINFO.'!G50</f>
        <v>0</v>
      </c>
      <c r="J50" s="533"/>
    </row>
    <row r="51" spans="1:10" s="348" customFormat="1" ht="12" customHeight="1" thickBot="1">
      <c r="A51" s="357" t="s">
        <v>73</v>
      </c>
      <c r="B51" s="354" t="s">
        <v>316</v>
      </c>
      <c r="C51" s="359" t="s">
        <v>74</v>
      </c>
      <c r="D51" s="369">
        <f>'1.2.sz.mell.'!D51+'1.3.sz.mell.'!D51+'1.4.sz.mell.'!D51</f>
        <v>0</v>
      </c>
      <c r="E51" s="369">
        <f>'1.2.sz.mell.'!E51+'1.3.sz.mell.'!E51+'1.4.sz.mell.'!E51</f>
        <v>0</v>
      </c>
      <c r="F51" s="369">
        <f>'1.2.sz.mell.'!F51+'1.3.sz.mell.'!F51+'1.4.sz.mell.'!F51</f>
        <v>0</v>
      </c>
      <c r="G51" s="990"/>
      <c r="I51" s="532">
        <f>G51-'1.1.PMINFO.'!G51</f>
        <v>0</v>
      </c>
      <c r="J51" s="533"/>
    </row>
    <row r="52" spans="1:10" s="348" customFormat="1" ht="12" customHeight="1" thickBot="1">
      <c r="A52" s="344" t="s">
        <v>75</v>
      </c>
      <c r="B52" s="345" t="s">
        <v>317</v>
      </c>
      <c r="C52" s="346" t="s">
        <v>76</v>
      </c>
      <c r="D52" s="347">
        <f>SUM(D53:D58)</f>
        <v>0</v>
      </c>
      <c r="E52" s="347">
        <f t="shared" ref="E52:F52" si="7">SUM(E53:E58)</f>
        <v>3100000</v>
      </c>
      <c r="F52" s="347">
        <f t="shared" si="7"/>
        <v>4032799</v>
      </c>
      <c r="G52" s="954">
        <f t="shared" si="1"/>
        <v>130.09029032258064</v>
      </c>
      <c r="I52" s="532">
        <f>G52-'1.1.PMINFO.'!G52</f>
        <v>-3099869.9097096776</v>
      </c>
      <c r="J52" s="533"/>
    </row>
    <row r="53" spans="1:10" s="348" customFormat="1" ht="12" customHeight="1">
      <c r="A53" s="349" t="s">
        <v>463</v>
      </c>
      <c r="B53" s="350" t="s">
        <v>318</v>
      </c>
      <c r="C53" s="351" t="s">
        <v>460</v>
      </c>
      <c r="D53" s="352">
        <f>'1.2.sz.mell.'!D53+'1.3.sz.mell.'!D53+'1.4.sz.mell.'!D53</f>
        <v>0</v>
      </c>
      <c r="E53" s="352">
        <f>'1.2.sz.mell.'!E53+'1.3.sz.mell.'!E53+'1.4.sz.mell.'!E53</f>
        <v>0</v>
      </c>
      <c r="F53" s="352">
        <f>'1.2.sz.mell.'!F53+'1.3.sz.mell.'!F53+'1.4.sz.mell.'!F53</f>
        <v>0</v>
      </c>
      <c r="G53" s="984"/>
      <c r="I53" s="532">
        <f>G53-'1.1.PMINFO.'!G53</f>
        <v>0</v>
      </c>
      <c r="J53" s="533"/>
    </row>
    <row r="54" spans="1:10" s="348" customFormat="1" ht="12" customHeight="1">
      <c r="A54" s="349" t="s">
        <v>464</v>
      </c>
      <c r="B54" s="354" t="s">
        <v>319</v>
      </c>
      <c r="C54" s="355" t="s">
        <v>461</v>
      </c>
      <c r="D54" s="352">
        <f>'1.2.sz.mell.'!D54+'1.3.sz.mell.'!D54+'1.4.sz.mell.'!D54</f>
        <v>0</v>
      </c>
      <c r="E54" s="352">
        <f>'1.2.sz.mell.'!E54+'1.3.sz.mell.'!E54+'1.4.sz.mell.'!E54</f>
        <v>0</v>
      </c>
      <c r="F54" s="352">
        <f>'1.2.sz.mell.'!F54+'1.3.sz.mell.'!F54+'1.4.sz.mell.'!F54</f>
        <v>0</v>
      </c>
      <c r="G54" s="984"/>
      <c r="I54" s="532">
        <f>G54-'1.1.PMINFO.'!G54</f>
        <v>0</v>
      </c>
      <c r="J54" s="533"/>
    </row>
    <row r="55" spans="1:10" s="348" customFormat="1" ht="13.5" customHeight="1">
      <c r="A55" s="349" t="s">
        <v>465</v>
      </c>
      <c r="B55" s="354" t="s">
        <v>320</v>
      </c>
      <c r="C55" s="355" t="s">
        <v>489</v>
      </c>
      <c r="D55" s="352">
        <f>'1.2.sz.mell.'!D55+'1.3.sz.mell.'!D55+'1.4.sz.mell.'!D55</f>
        <v>0</v>
      </c>
      <c r="E55" s="352">
        <f>'1.2.sz.mell.'!E55+'1.3.sz.mell.'!E55+'1.4.sz.mell.'!E55</f>
        <v>0</v>
      </c>
      <c r="F55" s="352">
        <f>'1.2.sz.mell.'!F55+'1.3.sz.mell.'!F55+'1.4.sz.mell.'!F55</f>
        <v>0</v>
      </c>
      <c r="G55" s="984"/>
      <c r="I55" s="532">
        <f>G55-'1.1.PMINFO.'!G55</f>
        <v>0</v>
      </c>
      <c r="J55" s="533"/>
    </row>
    <row r="56" spans="1:10" s="348" customFormat="1" ht="12" customHeight="1">
      <c r="A56" s="357" t="s">
        <v>466</v>
      </c>
      <c r="B56" s="358" t="s">
        <v>462</v>
      </c>
      <c r="C56" s="359" t="s">
        <v>468</v>
      </c>
      <c r="D56" s="352">
        <f>'1.2.sz.mell.'!D56+'1.3.sz.mell.'!D56+'1.4.sz.mell.'!D56</f>
        <v>0</v>
      </c>
      <c r="E56" s="352">
        <f>'1.2.sz.mell.'!E56+'1.3.sz.mell.'!E56+'1.4.sz.mell.'!E56</f>
        <v>0</v>
      </c>
      <c r="F56" s="352">
        <f>'1.2.sz.mell.'!F56+'1.3.sz.mell.'!F56+'1.4.sz.mell.'!F56</f>
        <v>25000</v>
      </c>
      <c r="G56" s="984"/>
      <c r="I56" s="532">
        <f>G56-'1.1.PMINFO.'!G56</f>
        <v>0</v>
      </c>
      <c r="J56" s="533"/>
    </row>
    <row r="57" spans="1:10" s="348" customFormat="1" ht="12" customHeight="1">
      <c r="A57" s="357" t="s">
        <v>467</v>
      </c>
      <c r="B57" s="358" t="s">
        <v>459</v>
      </c>
      <c r="C57" s="359" t="s">
        <v>469</v>
      </c>
      <c r="D57" s="352">
        <f>'1.2.sz.mell.'!D57+'1.3.sz.mell.'!D57+'1.4.sz.mell.'!D57</f>
        <v>0</v>
      </c>
      <c r="E57" s="352">
        <f>'1.2.sz.mell.'!E57+'1.3.sz.mell.'!E57+'1.4.sz.mell.'!E57</f>
        <v>3100000</v>
      </c>
      <c r="F57" s="352">
        <f>'1.2.sz.mell.'!F57+'1.3.sz.mell.'!F57+'1.4.sz.mell.'!F57</f>
        <v>4007799</v>
      </c>
      <c r="G57" s="984">
        <f t="shared" si="1"/>
        <v>129.28383870967741</v>
      </c>
      <c r="I57" s="532">
        <f>G57-'1.1.PMINFO.'!G57</f>
        <v>-3099870.7161612902</v>
      </c>
      <c r="J57" s="533"/>
    </row>
    <row r="58" spans="1:10" s="348" customFormat="1" ht="12" customHeight="1" thickBot="1">
      <c r="A58" s="357" t="s">
        <v>1470</v>
      </c>
      <c r="B58" s="358" t="s">
        <v>459</v>
      </c>
      <c r="C58" s="361" t="s">
        <v>1471</v>
      </c>
      <c r="D58" s="352">
        <f>'1.2.sz.mell.'!D58+'1.3.sz.mell.'!D58+'1.4.sz.mell.'!D58</f>
        <v>0</v>
      </c>
      <c r="E58" s="352">
        <f>'1.2.sz.mell.'!E58+'1.3.sz.mell.'!E58+'1.4.sz.mell.'!E58</f>
        <v>0</v>
      </c>
      <c r="F58" s="352">
        <f>'1.2.sz.mell.'!F58+'1.3.sz.mell.'!F58+'1.4.sz.mell.'!F58</f>
        <v>0</v>
      </c>
      <c r="G58" s="984"/>
      <c r="I58" s="532">
        <f>G58-'1.1.PMINFO.'!G58</f>
        <v>0</v>
      </c>
      <c r="J58" s="533"/>
    </row>
    <row r="59" spans="1:10" s="348" customFormat="1" ht="12" customHeight="1" thickBot="1">
      <c r="A59" s="344" t="s">
        <v>81</v>
      </c>
      <c r="B59" s="345" t="s">
        <v>321</v>
      </c>
      <c r="C59" s="360" t="s">
        <v>82</v>
      </c>
      <c r="D59" s="347">
        <f>SUM(D60:D64)</f>
        <v>0</v>
      </c>
      <c r="E59" s="347">
        <f t="shared" ref="E59:F59" si="8">SUM(E60:E64)</f>
        <v>0</v>
      </c>
      <c r="F59" s="347">
        <f t="shared" si="8"/>
        <v>477924</v>
      </c>
      <c r="G59" s="954"/>
      <c r="I59" s="532">
        <f>G59-'1.1.PMINFO.'!G59</f>
        <v>0</v>
      </c>
      <c r="J59" s="533"/>
    </row>
    <row r="60" spans="1:10" s="348" customFormat="1" ht="12" customHeight="1">
      <c r="A60" s="349" t="s">
        <v>475</v>
      </c>
      <c r="B60" s="350" t="s">
        <v>322</v>
      </c>
      <c r="C60" s="351" t="s">
        <v>470</v>
      </c>
      <c r="D60" s="371">
        <f>'1.2.sz.mell.'!D60+'1.3.sz.mell.'!D60+'1.4.sz.mell.'!D60</f>
        <v>0</v>
      </c>
      <c r="E60" s="371">
        <f>'1.2.sz.mell.'!E60+'1.3.sz.mell.'!E60+'1.4.sz.mell.'!E60</f>
        <v>0</v>
      </c>
      <c r="F60" s="371">
        <f>'1.2.sz.mell.'!F60+'1.3.sz.mell.'!F60+'1.4.sz.mell.'!F60</f>
        <v>0</v>
      </c>
      <c r="G60" s="989"/>
      <c r="I60" s="532">
        <f>G60-'1.1.PMINFO.'!G60</f>
        <v>0</v>
      </c>
      <c r="J60" s="533"/>
    </row>
    <row r="61" spans="1:10" s="348" customFormat="1" ht="12" customHeight="1">
      <c r="A61" s="349" t="s">
        <v>476</v>
      </c>
      <c r="B61" s="350" t="s">
        <v>323</v>
      </c>
      <c r="C61" s="355" t="s">
        <v>471</v>
      </c>
      <c r="D61" s="371">
        <f>'1.2.sz.mell.'!D61+'1.3.sz.mell.'!D61+'1.4.sz.mell.'!D61</f>
        <v>0</v>
      </c>
      <c r="E61" s="371">
        <f>'1.2.sz.mell.'!E61+'1.3.sz.mell.'!E61+'1.4.sz.mell.'!E61</f>
        <v>0</v>
      </c>
      <c r="F61" s="371">
        <f>'1.2.sz.mell.'!F61+'1.3.sz.mell.'!F61+'1.4.sz.mell.'!F61</f>
        <v>0</v>
      </c>
      <c r="G61" s="989"/>
      <c r="I61" s="532">
        <f>G61-'1.1.PMINFO.'!G61</f>
        <v>0</v>
      </c>
      <c r="J61" s="533"/>
    </row>
    <row r="62" spans="1:10" s="348" customFormat="1" ht="11.25" customHeight="1">
      <c r="A62" s="349" t="s">
        <v>477</v>
      </c>
      <c r="B62" s="350" t="s">
        <v>324</v>
      </c>
      <c r="C62" s="355" t="s">
        <v>490</v>
      </c>
      <c r="D62" s="371">
        <f>'1.2.sz.mell.'!D62+'1.3.sz.mell.'!D62+'1.4.sz.mell.'!D62</f>
        <v>0</v>
      </c>
      <c r="E62" s="371">
        <f>'1.2.sz.mell.'!E62+'1.3.sz.mell.'!E62+'1.4.sz.mell.'!E62</f>
        <v>0</v>
      </c>
      <c r="F62" s="371">
        <f>'1.2.sz.mell.'!F62+'1.3.sz.mell.'!F62+'1.4.sz.mell.'!F62</f>
        <v>0</v>
      </c>
      <c r="G62" s="989"/>
      <c r="I62" s="532">
        <f>G62-'1.1.PMINFO.'!G62</f>
        <v>0</v>
      </c>
      <c r="J62" s="533"/>
    </row>
    <row r="63" spans="1:10" s="348" customFormat="1" ht="12" customHeight="1">
      <c r="A63" s="349" t="s">
        <v>478</v>
      </c>
      <c r="B63" s="372" t="s">
        <v>473</v>
      </c>
      <c r="C63" s="359" t="s">
        <v>472</v>
      </c>
      <c r="D63" s="371">
        <f>'1.2.sz.mell.'!D63+'1.3.sz.mell.'!D63+'1.4.sz.mell.'!D63</f>
        <v>0</v>
      </c>
      <c r="E63" s="371">
        <f>'1.2.sz.mell.'!E63+'1.3.sz.mell.'!E63+'1.4.sz.mell.'!E63</f>
        <v>0</v>
      </c>
      <c r="F63" s="371">
        <f>'1.2.sz.mell.'!F63+'1.3.sz.mell.'!F63+'1.4.sz.mell.'!F63</f>
        <v>117924</v>
      </c>
      <c r="G63" s="989"/>
      <c r="I63" s="532">
        <f>G63-'1.1.PMINFO.'!G63</f>
        <v>0</v>
      </c>
      <c r="J63" s="533"/>
    </row>
    <row r="64" spans="1:10" s="348" customFormat="1" ht="12" customHeight="1">
      <c r="A64" s="349" t="s">
        <v>479</v>
      </c>
      <c r="B64" s="358" t="s">
        <v>480</v>
      </c>
      <c r="C64" s="359" t="s">
        <v>474</v>
      </c>
      <c r="D64" s="371">
        <f>'1.2.sz.mell.'!D64+'1.3.sz.mell.'!D64+'1.4.sz.mell.'!D64</f>
        <v>0</v>
      </c>
      <c r="E64" s="371">
        <f>'1.2.sz.mell.'!E64+'1.3.sz.mell.'!E64+'1.4.sz.mell.'!E64</f>
        <v>0</v>
      </c>
      <c r="F64" s="371">
        <f>'1.2.sz.mell.'!F64+'1.3.sz.mell.'!F64+'1.4.sz.mell.'!F64</f>
        <v>360000</v>
      </c>
      <c r="G64" s="989"/>
      <c r="I64" s="532">
        <f>G64-'1.1.PMINFO.'!G64</f>
        <v>0</v>
      </c>
      <c r="J64" s="533"/>
    </row>
    <row r="65" spans="1:10" s="348" customFormat="1" ht="12" customHeight="1" thickBot="1">
      <c r="A65" s="349" t="s">
        <v>1472</v>
      </c>
      <c r="B65" s="358" t="s">
        <v>480</v>
      </c>
      <c r="C65" s="361" t="s">
        <v>1473</v>
      </c>
      <c r="D65" s="371">
        <f>'1.2.sz.mell.'!D65+'1.3.sz.mell.'!D65+'1.4.sz.mell.'!D65</f>
        <v>0</v>
      </c>
      <c r="E65" s="371">
        <f>'1.2.sz.mell.'!E65+'1.3.sz.mell.'!E65+'1.4.sz.mell.'!E65</f>
        <v>0</v>
      </c>
      <c r="F65" s="371">
        <f>'1.2.sz.mell.'!F65+'1.3.sz.mell.'!F65+'1.4.sz.mell.'!F65</f>
        <v>0</v>
      </c>
      <c r="G65" s="989"/>
      <c r="I65" s="532">
        <f>G65-'1.1.PMINFO.'!G65</f>
        <v>0</v>
      </c>
      <c r="J65" s="533"/>
    </row>
    <row r="66" spans="1:10" s="348" customFormat="1" ht="12" customHeight="1" thickBot="1">
      <c r="A66" s="344" t="s">
        <v>83</v>
      </c>
      <c r="B66" s="345"/>
      <c r="C66" s="346" t="s">
        <v>84</v>
      </c>
      <c r="D66" s="366">
        <f>+D5+D12+D19+D26+D34+D46+D52+D59</f>
        <v>3093882760</v>
      </c>
      <c r="E66" s="366">
        <f t="shared" ref="E66:F66" si="9">+E5+E12+E19+E26+E34+E46+E52+E59</f>
        <v>5358992511</v>
      </c>
      <c r="F66" s="366">
        <f t="shared" si="9"/>
        <v>3585114362</v>
      </c>
      <c r="G66" s="959">
        <f t="shared" si="1"/>
        <v>66.899036612592866</v>
      </c>
      <c r="I66" s="532">
        <f>G66-'1.1.PMINFO.'!G66</f>
        <v>-5358992444.1009636</v>
      </c>
      <c r="J66" s="533"/>
    </row>
    <row r="67" spans="1:10" s="348" customFormat="1" ht="12" customHeight="1" thickBot="1">
      <c r="A67" s="373" t="s">
        <v>85</v>
      </c>
      <c r="B67" s="345" t="s">
        <v>326</v>
      </c>
      <c r="C67" s="360" t="s">
        <v>86</v>
      </c>
      <c r="D67" s="347">
        <f>SUM(D68:D70)</f>
        <v>183000000</v>
      </c>
      <c r="E67" s="347">
        <f t="shared" ref="E67:F67" si="10">SUM(E68:E70)</f>
        <v>183000000</v>
      </c>
      <c r="F67" s="347">
        <f t="shared" si="10"/>
        <v>179975616</v>
      </c>
      <c r="G67" s="954">
        <f t="shared" si="1"/>
        <v>98.347331147540984</v>
      </c>
      <c r="I67" s="532">
        <f>G67-'1.1.PMINFO.'!G67</f>
        <v>-182999901.65266886</v>
      </c>
      <c r="J67" s="533"/>
    </row>
    <row r="68" spans="1:10" s="348" customFormat="1" ht="12" customHeight="1">
      <c r="A68" s="349" t="s">
        <v>87</v>
      </c>
      <c r="B68" s="350" t="s">
        <v>327</v>
      </c>
      <c r="C68" s="351" t="s">
        <v>88</v>
      </c>
      <c r="D68" s="371">
        <f>'1.2.sz.mell.'!D68+'1.3.sz.mell.'!D68+'1.4.sz.mell.'!D68</f>
        <v>183000000</v>
      </c>
      <c r="E68" s="371">
        <f>'1.2.sz.mell.'!E68+'1.3.sz.mell.'!E68+'1.4.sz.mell.'!E68</f>
        <v>183000000</v>
      </c>
      <c r="F68" s="371">
        <f>'1.2.sz.mell.'!F68+'1.3.sz.mell.'!F68+'1.4.sz.mell.'!F68</f>
        <v>179975616</v>
      </c>
      <c r="G68" s="989">
        <f t="shared" si="1"/>
        <v>98.347331147540984</v>
      </c>
      <c r="I68" s="532">
        <f>G68-'1.1.PMINFO.'!G68</f>
        <v>-182999901.65266886</v>
      </c>
      <c r="J68" s="533"/>
    </row>
    <row r="69" spans="1:10" s="348" customFormat="1" ht="12" customHeight="1">
      <c r="A69" s="353" t="s">
        <v>89</v>
      </c>
      <c r="B69" s="350" t="s">
        <v>328</v>
      </c>
      <c r="C69" s="355" t="s">
        <v>90</v>
      </c>
      <c r="D69" s="371">
        <f>'1.2.sz.mell.'!D69+'1.3.sz.mell.'!D69+'1.4.sz.mell.'!D69</f>
        <v>0</v>
      </c>
      <c r="E69" s="371">
        <f>'1.2.sz.mell.'!E69+'1.3.sz.mell.'!E69+'1.4.sz.mell.'!E69</f>
        <v>0</v>
      </c>
      <c r="F69" s="371">
        <f>'1.2.sz.mell.'!F69+'1.3.sz.mell.'!F69+'1.4.sz.mell.'!F69</f>
        <v>0</v>
      </c>
      <c r="G69" s="989"/>
      <c r="I69" s="532">
        <f>G69-'1.1.PMINFO.'!G69</f>
        <v>0</v>
      </c>
      <c r="J69" s="533"/>
    </row>
    <row r="70" spans="1:10" s="348" customFormat="1" ht="12" customHeight="1" thickBot="1">
      <c r="A70" s="357" t="s">
        <v>91</v>
      </c>
      <c r="B70" s="350" t="s">
        <v>329</v>
      </c>
      <c r="C70" s="374" t="s">
        <v>92</v>
      </c>
      <c r="D70" s="371">
        <f>'1.2.sz.mell.'!D70+'1.3.sz.mell.'!D70+'1.4.sz.mell.'!D70</f>
        <v>0</v>
      </c>
      <c r="E70" s="371">
        <f>'1.2.sz.mell.'!E70+'1.3.sz.mell.'!E70+'1.4.sz.mell.'!E70</f>
        <v>0</v>
      </c>
      <c r="F70" s="371">
        <f>'1.2.sz.mell.'!F70+'1.3.sz.mell.'!F70+'1.4.sz.mell.'!F70</f>
        <v>0</v>
      </c>
      <c r="G70" s="989"/>
      <c r="I70" s="532">
        <f>G70-'1.1.PMINFO.'!G70</f>
        <v>0</v>
      </c>
      <c r="J70" s="533"/>
    </row>
    <row r="71" spans="1:10" s="348" customFormat="1" ht="12" customHeight="1" thickBot="1">
      <c r="A71" s="373" t="s">
        <v>93</v>
      </c>
      <c r="B71" s="345" t="s">
        <v>330</v>
      </c>
      <c r="C71" s="360" t="s">
        <v>94</v>
      </c>
      <c r="D71" s="347">
        <f>SUM(D72:D75)</f>
        <v>0</v>
      </c>
      <c r="E71" s="347">
        <f t="shared" ref="E71:F71" si="11">SUM(E72:E75)</f>
        <v>0</v>
      </c>
      <c r="F71" s="347">
        <f t="shared" si="11"/>
        <v>0</v>
      </c>
      <c r="G71" s="954"/>
      <c r="I71" s="532">
        <f>G71-'1.1.PMINFO.'!G71</f>
        <v>0</v>
      </c>
      <c r="J71" s="533"/>
    </row>
    <row r="72" spans="1:10" s="348" customFormat="1" ht="12" customHeight="1">
      <c r="A72" s="349" t="s">
        <v>95</v>
      </c>
      <c r="B72" s="350" t="s">
        <v>331</v>
      </c>
      <c r="C72" s="351" t="s">
        <v>96</v>
      </c>
      <c r="D72" s="371">
        <f>'1.2.sz.mell.'!D72+'1.3.sz.mell.'!D72+'1.4.sz.mell.'!D72</f>
        <v>0</v>
      </c>
      <c r="E72" s="371">
        <f>'1.2.sz.mell.'!E72+'1.3.sz.mell.'!E72+'1.4.sz.mell.'!E72</f>
        <v>0</v>
      </c>
      <c r="F72" s="371">
        <f>'1.2.sz.mell.'!F72+'1.3.sz.mell.'!F72+'1.4.sz.mell.'!F72</f>
        <v>0</v>
      </c>
      <c r="G72" s="989"/>
      <c r="I72" s="532">
        <f>G72-'1.1.PMINFO.'!G72</f>
        <v>0</v>
      </c>
      <c r="J72" s="533"/>
    </row>
    <row r="73" spans="1:10" s="348" customFormat="1" ht="12" customHeight="1">
      <c r="A73" s="353" t="s">
        <v>97</v>
      </c>
      <c r="B73" s="350" t="s">
        <v>332</v>
      </c>
      <c r="C73" s="355" t="s">
        <v>98</v>
      </c>
      <c r="D73" s="371">
        <f>'1.2.sz.mell.'!D73+'1.3.sz.mell.'!D73+'1.4.sz.mell.'!D73</f>
        <v>0</v>
      </c>
      <c r="E73" s="371">
        <f>'1.2.sz.mell.'!E73+'1.3.sz.mell.'!E73+'1.4.sz.mell.'!E73</f>
        <v>0</v>
      </c>
      <c r="F73" s="371">
        <f>'1.2.sz.mell.'!F73+'1.3.sz.mell.'!F73+'1.4.sz.mell.'!F73</f>
        <v>0</v>
      </c>
      <c r="G73" s="989"/>
      <c r="I73" s="532">
        <f>G73-'1.1.PMINFO.'!G73</f>
        <v>0</v>
      </c>
      <c r="J73" s="533"/>
    </row>
    <row r="74" spans="1:10" s="348" customFormat="1" ht="12" customHeight="1">
      <c r="A74" s="353" t="s">
        <v>99</v>
      </c>
      <c r="B74" s="350" t="s">
        <v>333</v>
      </c>
      <c r="C74" s="355" t="s">
        <v>100</v>
      </c>
      <c r="D74" s="371">
        <f>'1.2.sz.mell.'!D74+'1.3.sz.mell.'!D74+'1.4.sz.mell.'!D74</f>
        <v>0</v>
      </c>
      <c r="E74" s="371">
        <f>'1.2.sz.mell.'!E74+'1.3.sz.mell.'!E74+'1.4.sz.mell.'!E74</f>
        <v>0</v>
      </c>
      <c r="F74" s="371">
        <f>'1.2.sz.mell.'!F74+'1.3.sz.mell.'!F74+'1.4.sz.mell.'!F74</f>
        <v>0</v>
      </c>
      <c r="G74" s="989"/>
      <c r="I74" s="532">
        <f>G74-'1.1.PMINFO.'!G74</f>
        <v>0</v>
      </c>
      <c r="J74" s="533"/>
    </row>
    <row r="75" spans="1:10" s="348" customFormat="1" ht="12" customHeight="1" thickBot="1">
      <c r="A75" s="357" t="s">
        <v>101</v>
      </c>
      <c r="B75" s="350" t="s">
        <v>334</v>
      </c>
      <c r="C75" s="359" t="s">
        <v>102</v>
      </c>
      <c r="D75" s="371">
        <f>'1.2.sz.mell.'!D75+'1.3.sz.mell.'!D75+'1.4.sz.mell.'!D75</f>
        <v>0</v>
      </c>
      <c r="E75" s="371">
        <f>'1.2.sz.mell.'!E75+'1.3.sz.mell.'!E75+'1.4.sz.mell.'!E75</f>
        <v>0</v>
      </c>
      <c r="F75" s="371">
        <f>'1.2.sz.mell.'!F75+'1.3.sz.mell.'!F75+'1.4.sz.mell.'!F75</f>
        <v>0</v>
      </c>
      <c r="G75" s="989"/>
      <c r="I75" s="532">
        <f>G75-'1.1.PMINFO.'!G75</f>
        <v>0</v>
      </c>
      <c r="J75" s="533"/>
    </row>
    <row r="76" spans="1:10" s="348" customFormat="1" ht="12" customHeight="1" thickBot="1">
      <c r="A76" s="373" t="s">
        <v>103</v>
      </c>
      <c r="B76" s="345" t="s">
        <v>335</v>
      </c>
      <c r="C76" s="360" t="s">
        <v>104</v>
      </c>
      <c r="D76" s="347">
        <f>SUM(D77:D78)</f>
        <v>1351813505</v>
      </c>
      <c r="E76" s="347">
        <f t="shared" ref="E76:F76" si="12">SUM(E77:E78)</f>
        <v>1351813505</v>
      </c>
      <c r="F76" s="347">
        <f t="shared" si="12"/>
        <v>1351813505</v>
      </c>
      <c r="G76" s="954">
        <f t="shared" ref="G76:G90" si="13">F76/E76*100</f>
        <v>100</v>
      </c>
      <c r="I76" s="532">
        <f>G76-'1.1.PMINFO.'!G76</f>
        <v>-1351813405</v>
      </c>
      <c r="J76" s="533"/>
    </row>
    <row r="77" spans="1:10" s="348" customFormat="1" ht="12" customHeight="1">
      <c r="A77" s="349" t="s">
        <v>105</v>
      </c>
      <c r="B77" s="350" t="s">
        <v>336</v>
      </c>
      <c r="C77" s="351" t="s">
        <v>106</v>
      </c>
      <c r="D77" s="371">
        <f>'1.2.sz.mell.'!D77+'1.3.sz.mell.'!D77+'1.4.sz.mell.'!D77</f>
        <v>1351813505</v>
      </c>
      <c r="E77" s="371">
        <f>'1.2.sz.mell.'!E77+'1.3.sz.mell.'!E77+'1.4.sz.mell.'!E77</f>
        <v>1351813505</v>
      </c>
      <c r="F77" s="371">
        <f>'1.2.sz.mell.'!F77+'1.3.sz.mell.'!F77+'1.4.sz.mell.'!F77</f>
        <v>1351813505</v>
      </c>
      <c r="G77" s="989">
        <f t="shared" si="13"/>
        <v>100</v>
      </c>
      <c r="I77" s="532">
        <f>G77-'1.1.PMINFO.'!G77</f>
        <v>-1351813405</v>
      </c>
      <c r="J77" s="533"/>
    </row>
    <row r="78" spans="1:10" s="348" customFormat="1" ht="12" customHeight="1" thickBot="1">
      <c r="A78" s="357" t="s">
        <v>107</v>
      </c>
      <c r="B78" s="350" t="s">
        <v>337</v>
      </c>
      <c r="C78" s="359" t="s">
        <v>108</v>
      </c>
      <c r="D78" s="371">
        <f>'1.2.sz.mell.'!D78+'1.3.sz.mell.'!D78+'1.4.sz.mell.'!D78</f>
        <v>0</v>
      </c>
      <c r="E78" s="371">
        <f>'1.2.sz.mell.'!E78+'1.3.sz.mell.'!E78+'1.4.sz.mell.'!E78</f>
        <v>0</v>
      </c>
      <c r="F78" s="371">
        <f>'1.2.sz.mell.'!F78+'1.3.sz.mell.'!F78+'1.4.sz.mell.'!F78</f>
        <v>0</v>
      </c>
      <c r="G78" s="989"/>
      <c r="I78" s="532">
        <f>G78-'1.1.PMINFO.'!G78</f>
        <v>0</v>
      </c>
      <c r="J78" s="533"/>
    </row>
    <row r="79" spans="1:10" s="348" customFormat="1" ht="12" customHeight="1" thickBot="1">
      <c r="A79" s="373" t="s">
        <v>109</v>
      </c>
      <c r="B79" s="345"/>
      <c r="C79" s="360" t="s">
        <v>110</v>
      </c>
      <c r="D79" s="347">
        <f>SUM(D80:D82)</f>
        <v>0</v>
      </c>
      <c r="E79" s="347">
        <f t="shared" ref="E79:F79" si="14">SUM(E80:E82)</f>
        <v>467651</v>
      </c>
      <c r="F79" s="347">
        <f t="shared" si="14"/>
        <v>35493874</v>
      </c>
      <c r="G79" s="954">
        <f t="shared" si="13"/>
        <v>7589.8210417597738</v>
      </c>
      <c r="I79" s="532">
        <f>G79-'1.1.PMINFO.'!G79</f>
        <v>-460061.1789582402</v>
      </c>
      <c r="J79" s="533"/>
    </row>
    <row r="80" spans="1:10" s="348" customFormat="1" ht="12" customHeight="1">
      <c r="A80" s="349" t="s">
        <v>482</v>
      </c>
      <c r="B80" s="350" t="s">
        <v>338</v>
      </c>
      <c r="C80" s="351" t="s">
        <v>111</v>
      </c>
      <c r="D80" s="371">
        <f>'1.2.sz.mell.'!D80+'1.3.sz.mell.'!D80+'1.4.sz.mell.'!D80</f>
        <v>0</v>
      </c>
      <c r="E80" s="371">
        <f>'1.2.sz.mell.'!E80+'1.3.sz.mell.'!E80+'1.4.sz.mell.'!E80</f>
        <v>467651</v>
      </c>
      <c r="F80" s="371">
        <f>'1.2.sz.mell.'!F80+'1.3.sz.mell.'!F80+'1.4.sz.mell.'!F80</f>
        <v>35493874</v>
      </c>
      <c r="G80" s="989">
        <f t="shared" si="13"/>
        <v>7589.8210417597738</v>
      </c>
      <c r="I80" s="532">
        <f>G80-'1.1.PMINFO.'!G80</f>
        <v>-460061.1789582402</v>
      </c>
      <c r="J80" s="533"/>
    </row>
    <row r="81" spans="1:12" s="348" customFormat="1" ht="12" customHeight="1">
      <c r="A81" s="353" t="s">
        <v>483</v>
      </c>
      <c r="B81" s="354" t="s">
        <v>339</v>
      </c>
      <c r="C81" s="355" t="s">
        <v>112</v>
      </c>
      <c r="D81" s="371">
        <f>'1.2.sz.mell.'!D81+'1.3.sz.mell.'!D81+'1.4.sz.mell.'!D81</f>
        <v>0</v>
      </c>
      <c r="E81" s="371">
        <f>'1.2.sz.mell.'!E81+'1.3.sz.mell.'!E81+'1.4.sz.mell.'!E81</f>
        <v>0</v>
      </c>
      <c r="F81" s="371">
        <f>'1.2.sz.mell.'!F81+'1.3.sz.mell.'!F81+'1.4.sz.mell.'!F81</f>
        <v>0</v>
      </c>
      <c r="G81" s="989"/>
      <c r="I81" s="532">
        <f>G81-'1.1.PMINFO.'!G81</f>
        <v>0</v>
      </c>
      <c r="J81" s="533"/>
    </row>
    <row r="82" spans="1:12" s="348" customFormat="1" ht="12" customHeight="1" thickBot="1">
      <c r="A82" s="357" t="s">
        <v>484</v>
      </c>
      <c r="B82" s="358" t="s">
        <v>481</v>
      </c>
      <c r="C82" s="359" t="s">
        <v>645</v>
      </c>
      <c r="D82" s="371">
        <f>'1.2.sz.mell.'!D82+'1.3.sz.mell.'!D82+'1.4.sz.mell.'!D82</f>
        <v>0</v>
      </c>
      <c r="E82" s="371">
        <f>'1.2.sz.mell.'!E82+'1.3.sz.mell.'!E82+'1.4.sz.mell.'!E82</f>
        <v>0</v>
      </c>
      <c r="F82" s="371">
        <f>'1.2.sz.mell.'!F82+'1.3.sz.mell.'!F82+'1.4.sz.mell.'!F82</f>
        <v>0</v>
      </c>
      <c r="G82" s="989"/>
      <c r="I82" s="532">
        <f>G82-'1.1.PMINFO.'!G82</f>
        <v>0</v>
      </c>
      <c r="J82" s="533"/>
    </row>
    <row r="83" spans="1:12" s="348" customFormat="1" ht="12" customHeight="1" thickBot="1">
      <c r="A83" s="373" t="s">
        <v>113</v>
      </c>
      <c r="B83" s="345" t="s">
        <v>340</v>
      </c>
      <c r="C83" s="360" t="s">
        <v>114</v>
      </c>
      <c r="D83" s="347">
        <f>SUM(D84:D87)</f>
        <v>0</v>
      </c>
      <c r="E83" s="347">
        <f t="shared" ref="E83:F83" si="15">SUM(E84:E87)</f>
        <v>0</v>
      </c>
      <c r="F83" s="347">
        <f t="shared" si="15"/>
        <v>0</v>
      </c>
      <c r="G83" s="954"/>
      <c r="I83" s="532">
        <f>G83-'1.1.PMINFO.'!G83</f>
        <v>0</v>
      </c>
      <c r="J83" s="533"/>
    </row>
    <row r="84" spans="1:12" s="348" customFormat="1" ht="12" customHeight="1">
      <c r="A84" s="375" t="s">
        <v>485</v>
      </c>
      <c r="B84" s="350" t="s">
        <v>341</v>
      </c>
      <c r="C84" s="351" t="s">
        <v>646</v>
      </c>
      <c r="D84" s="371">
        <f>'1.2.sz.mell.'!D84+'1.3.sz.mell.'!D84+'1.4.sz.mell.'!D84</f>
        <v>0</v>
      </c>
      <c r="E84" s="371">
        <f>'1.2.sz.mell.'!E84+'1.3.sz.mell.'!E84+'1.4.sz.mell.'!E84</f>
        <v>0</v>
      </c>
      <c r="F84" s="371">
        <f>'1.2.sz.mell.'!F84+'1.3.sz.mell.'!F84+'1.4.sz.mell.'!F84</f>
        <v>0</v>
      </c>
      <c r="G84" s="989"/>
      <c r="I84" s="532">
        <f>G84-'1.1.PMINFO.'!G84</f>
        <v>0</v>
      </c>
      <c r="J84" s="533"/>
    </row>
    <row r="85" spans="1:12" s="348" customFormat="1" ht="12" customHeight="1">
      <c r="A85" s="376" t="s">
        <v>486</v>
      </c>
      <c r="B85" s="350" t="s">
        <v>342</v>
      </c>
      <c r="C85" s="355" t="s">
        <v>647</v>
      </c>
      <c r="D85" s="371">
        <f>'1.2.sz.mell.'!D85+'1.3.sz.mell.'!D85+'1.4.sz.mell.'!D85</f>
        <v>0</v>
      </c>
      <c r="E85" s="371">
        <f>'1.2.sz.mell.'!E85+'1.3.sz.mell.'!E85+'1.4.sz.mell.'!E85</f>
        <v>0</v>
      </c>
      <c r="F85" s="371">
        <f>'1.2.sz.mell.'!F85+'1.3.sz.mell.'!F85+'1.4.sz.mell.'!F85</f>
        <v>0</v>
      </c>
      <c r="G85" s="989"/>
      <c r="I85" s="532">
        <f>G85-'1.1.PMINFO.'!G85</f>
        <v>0</v>
      </c>
      <c r="J85" s="533"/>
    </row>
    <row r="86" spans="1:12" s="348" customFormat="1" ht="12" customHeight="1">
      <c r="A86" s="376" t="s">
        <v>487</v>
      </c>
      <c r="B86" s="350" t="s">
        <v>343</v>
      </c>
      <c r="C86" s="355" t="s">
        <v>648</v>
      </c>
      <c r="D86" s="371">
        <f>'1.2.sz.mell.'!D86+'1.3.sz.mell.'!D86+'1.4.sz.mell.'!D86</f>
        <v>0</v>
      </c>
      <c r="E86" s="371">
        <f>'1.2.sz.mell.'!E86+'1.3.sz.mell.'!E86+'1.4.sz.mell.'!E86</f>
        <v>0</v>
      </c>
      <c r="F86" s="371">
        <f>'1.2.sz.mell.'!F86+'1.3.sz.mell.'!F86+'1.4.sz.mell.'!F86</f>
        <v>0</v>
      </c>
      <c r="G86" s="989"/>
      <c r="I86" s="532">
        <f>G86-'1.1.PMINFO.'!G86</f>
        <v>0</v>
      </c>
      <c r="J86" s="533"/>
    </row>
    <row r="87" spans="1:12" s="348" customFormat="1" ht="12" customHeight="1" thickBot="1">
      <c r="A87" s="377" t="s">
        <v>488</v>
      </c>
      <c r="B87" s="350" t="s">
        <v>344</v>
      </c>
      <c r="C87" s="359" t="s">
        <v>649</v>
      </c>
      <c r="D87" s="371">
        <f>'1.2.sz.mell.'!D87+'1.3.sz.mell.'!D87+'1.4.sz.mell.'!D87</f>
        <v>0</v>
      </c>
      <c r="E87" s="371">
        <f>'1.2.sz.mell.'!E87+'1.3.sz.mell.'!E87+'1.4.sz.mell.'!E87</f>
        <v>0</v>
      </c>
      <c r="F87" s="371">
        <f>'1.2.sz.mell.'!F87+'1.3.sz.mell.'!F87+'1.4.sz.mell.'!F87</f>
        <v>0</v>
      </c>
      <c r="G87" s="989"/>
      <c r="I87" s="532">
        <f>G87-'1.1.PMINFO.'!G87</f>
        <v>0</v>
      </c>
      <c r="J87" s="533"/>
    </row>
    <row r="88" spans="1:12" s="348" customFormat="1" ht="13.5" customHeight="1" thickBot="1">
      <c r="A88" s="373" t="s">
        <v>115</v>
      </c>
      <c r="B88" s="345" t="s">
        <v>345</v>
      </c>
      <c r="C88" s="360" t="s">
        <v>116</v>
      </c>
      <c r="D88" s="378"/>
      <c r="E88" s="378"/>
      <c r="F88" s="378"/>
      <c r="G88" s="991"/>
      <c r="I88" s="532">
        <f>G88-'1.1.PMINFO.'!G88</f>
        <v>0</v>
      </c>
      <c r="J88" s="533"/>
    </row>
    <row r="89" spans="1:12" s="348" customFormat="1" ht="13.5" customHeight="1" thickBot="1">
      <c r="A89" s="379" t="s">
        <v>175</v>
      </c>
      <c r="B89" s="345"/>
      <c r="C89" s="360" t="s">
        <v>671</v>
      </c>
      <c r="D89" s="378"/>
      <c r="E89" s="378"/>
      <c r="F89" s="378"/>
      <c r="G89" s="991"/>
      <c r="I89" s="532">
        <f>G89-'1.1.PMINFO.'!G89</f>
        <v>0</v>
      </c>
      <c r="J89" s="533"/>
    </row>
    <row r="90" spans="1:12" s="348" customFormat="1" ht="15.75" customHeight="1" thickBot="1">
      <c r="A90" s="379" t="s">
        <v>178</v>
      </c>
      <c r="B90" s="345" t="s">
        <v>325</v>
      </c>
      <c r="C90" s="380" t="s">
        <v>117</v>
      </c>
      <c r="D90" s="366">
        <f>+D67+D71+D76+D79+D83+D88</f>
        <v>1534813505</v>
      </c>
      <c r="E90" s="366">
        <f t="shared" ref="E90:F90" si="16">+E67+E71+E76+E79+E83+E88</f>
        <v>1535281156</v>
      </c>
      <c r="F90" s="366">
        <f t="shared" si="16"/>
        <v>1567282995</v>
      </c>
      <c r="G90" s="959">
        <f t="shared" si="13"/>
        <v>102.08442856703701</v>
      </c>
      <c r="I90" s="532">
        <f>G90-'1.1.PMINFO.'!G90</f>
        <v>-1535281053.9155715</v>
      </c>
      <c r="J90" s="533"/>
    </row>
    <row r="91" spans="1:12" s="348" customFormat="1" ht="16.5" customHeight="1" thickBot="1">
      <c r="A91" s="379" t="s">
        <v>181</v>
      </c>
      <c r="B91" s="381"/>
      <c r="C91" s="382" t="s">
        <v>118</v>
      </c>
      <c r="D91" s="366">
        <f>+D66+D90</f>
        <v>4628696265</v>
      </c>
      <c r="E91" s="366">
        <f t="shared" ref="E91:F91" si="17">+E66+E90</f>
        <v>6894273667</v>
      </c>
      <c r="F91" s="366">
        <f t="shared" si="17"/>
        <v>5152397357</v>
      </c>
      <c r="G91" s="959">
        <f>F91/E91*100</f>
        <v>74.734447831138013</v>
      </c>
      <c r="I91" s="532">
        <f>G91-'1.1.PMINFO.'!G91</f>
        <v>-6894273592.2655525</v>
      </c>
      <c r="J91" s="533"/>
      <c r="K91" s="532">
        <f>'1.1.PMINFO.'!G91-'1.1.sz.mell.'!E91</f>
        <v>0</v>
      </c>
      <c r="L91" s="532">
        <f>'1.1.PMINFO.'!H91-'1.1.sz.mell.'!F91</f>
        <v>0</v>
      </c>
    </row>
    <row r="92" spans="1:12" s="348" customFormat="1" ht="15">
      <c r="A92" s="383"/>
      <c r="B92" s="384"/>
      <c r="C92" s="385"/>
      <c r="D92" s="386"/>
      <c r="E92" s="386"/>
      <c r="F92" s="386"/>
      <c r="G92" s="992"/>
      <c r="I92" s="532">
        <f>G92-'1.1.PMINFO.'!G92</f>
        <v>0</v>
      </c>
    </row>
    <row r="93" spans="1:12" ht="16.5" customHeight="1">
      <c r="A93" s="1017" t="s">
        <v>119</v>
      </c>
      <c r="B93" s="1017"/>
      <c r="C93" s="1017"/>
      <c r="D93" s="1017"/>
      <c r="E93" s="1017"/>
      <c r="F93" s="1017"/>
      <c r="G93" s="1017"/>
      <c r="I93" s="532">
        <f>G93-'1.1.PMINFO.'!G93</f>
        <v>0</v>
      </c>
    </row>
    <row r="94" spans="1:12" ht="16.5" customHeight="1" thickBot="1">
      <c r="A94" s="1015" t="s">
        <v>120</v>
      </c>
      <c r="B94" s="1015"/>
      <c r="C94" s="1015"/>
      <c r="D94" s="335"/>
      <c r="E94" s="335"/>
      <c r="F94" s="335"/>
      <c r="G94" s="983" t="s">
        <v>675</v>
      </c>
      <c r="I94" s="532" t="e">
        <f>G94-'1.1.PMINFO.'!G94</f>
        <v>#VALUE!</v>
      </c>
    </row>
    <row r="95" spans="1:12" ht="23.5" thickBot="1">
      <c r="A95" s="336" t="s">
        <v>2</v>
      </c>
      <c r="B95" s="337" t="s">
        <v>251</v>
      </c>
      <c r="C95" s="338" t="s">
        <v>121</v>
      </c>
      <c r="D95" s="332" t="s">
        <v>1462</v>
      </c>
      <c r="E95" s="535" t="s">
        <v>708</v>
      </c>
      <c r="F95" s="535" t="s">
        <v>709</v>
      </c>
      <c r="G95" s="952" t="s">
        <v>1393</v>
      </c>
      <c r="I95" s="532" t="e">
        <f>G95-'1.1.PMINFO.'!G95</f>
        <v>#VALUE!</v>
      </c>
    </row>
    <row r="96" spans="1:12" s="343" customFormat="1" ht="12" customHeight="1" thickBot="1">
      <c r="A96" s="387">
        <v>1</v>
      </c>
      <c r="B96" s="387">
        <v>2</v>
      </c>
      <c r="C96" s="388">
        <v>2</v>
      </c>
      <c r="D96" s="342">
        <v>3</v>
      </c>
      <c r="E96" s="342">
        <v>5</v>
      </c>
      <c r="F96" s="342">
        <v>6</v>
      </c>
      <c r="G96" s="953">
        <v>6</v>
      </c>
      <c r="I96" s="532">
        <f>G96-'1.1.PMINFO.'!G96</f>
        <v>2</v>
      </c>
    </row>
    <row r="97" spans="1:9" ht="12" customHeight="1" thickBot="1">
      <c r="A97" s="390" t="s">
        <v>4</v>
      </c>
      <c r="B97" s="391"/>
      <c r="C97" s="392" t="s">
        <v>122</v>
      </c>
      <c r="D97" s="393">
        <f>SUM(D98:D102)</f>
        <v>1880490153</v>
      </c>
      <c r="E97" s="393">
        <f t="shared" ref="E97:F97" si="18">SUM(E98:E102)</f>
        <v>2107055656</v>
      </c>
      <c r="F97" s="393">
        <f t="shared" si="18"/>
        <v>1965544781</v>
      </c>
      <c r="G97" s="966">
        <f t="shared" ref="G97:G140" si="19">F97/E97*100</f>
        <v>93.283951726807175</v>
      </c>
      <c r="I97" s="532">
        <f>G97-'1.1.PMINFO.'!G97</f>
        <v>-2107055562.7160482</v>
      </c>
    </row>
    <row r="98" spans="1:9" ht="12" customHeight="1">
      <c r="A98" s="394" t="s">
        <v>6</v>
      </c>
      <c r="B98" s="395" t="s">
        <v>252</v>
      </c>
      <c r="C98" s="396" t="s">
        <v>123</v>
      </c>
      <c r="D98" s="397">
        <f>'1.2.sz.mell.'!D98+'1.3.sz.mell.'!D98+'1.4.sz.mell.'!D98</f>
        <v>697083000</v>
      </c>
      <c r="E98" s="397">
        <f>'1.2.sz.mell.'!E98+'1.3.sz.mell.'!E98+'1.4.sz.mell.'!E98</f>
        <v>770344670</v>
      </c>
      <c r="F98" s="397">
        <f>'1.2.sz.mell.'!F98+'1.3.sz.mell.'!F98+'1.4.sz.mell.'!F98</f>
        <v>746786657</v>
      </c>
      <c r="G98" s="993">
        <f t="shared" si="19"/>
        <v>96.941886675220317</v>
      </c>
      <c r="I98" s="532">
        <f>G98-'1.1.PMINFO.'!G98</f>
        <v>-770344573.05811334</v>
      </c>
    </row>
    <row r="99" spans="1:9" ht="12" customHeight="1">
      <c r="A99" s="353" t="s">
        <v>8</v>
      </c>
      <c r="B99" s="354" t="s">
        <v>253</v>
      </c>
      <c r="C99" s="398" t="s">
        <v>124</v>
      </c>
      <c r="D99" s="356">
        <f>'1.2.sz.mell.'!D99+'1.3.sz.mell.'!D99+'1.4.sz.mell.'!D99</f>
        <v>140350000</v>
      </c>
      <c r="E99" s="356">
        <f>'1.2.sz.mell.'!E99+'1.3.sz.mell.'!E99+'1.4.sz.mell.'!E99</f>
        <v>147915372</v>
      </c>
      <c r="F99" s="356">
        <f>'1.2.sz.mell.'!F99+'1.3.sz.mell.'!F99+'1.4.sz.mell.'!F99</f>
        <v>140992019</v>
      </c>
      <c r="G99" s="985">
        <f t="shared" si="19"/>
        <v>95.319382356013676</v>
      </c>
      <c r="I99" s="532">
        <f>G99-'1.1.PMINFO.'!G99</f>
        <v>-147915276.68061763</v>
      </c>
    </row>
    <row r="100" spans="1:9" ht="12" customHeight="1">
      <c r="A100" s="353" t="s">
        <v>10</v>
      </c>
      <c r="B100" s="354" t="s">
        <v>254</v>
      </c>
      <c r="C100" s="398" t="s">
        <v>125</v>
      </c>
      <c r="D100" s="362">
        <f>'1.2.sz.mell.'!D100+'1.3.sz.mell.'!D100+'1.4.sz.mell.'!D100</f>
        <v>657708077</v>
      </c>
      <c r="E100" s="362">
        <f>'1.2.sz.mell.'!E100+'1.3.sz.mell.'!E100+'1.4.sz.mell.'!E100</f>
        <v>735805049</v>
      </c>
      <c r="F100" s="362">
        <f>'1.2.sz.mell.'!F100+'1.3.sz.mell.'!F100+'1.4.sz.mell.'!F100</f>
        <v>656609656</v>
      </c>
      <c r="G100" s="987">
        <f t="shared" si="19"/>
        <v>89.236905467333912</v>
      </c>
      <c r="I100" s="532">
        <f>G100-'1.1.PMINFO.'!G100</f>
        <v>-735804959.76309454</v>
      </c>
    </row>
    <row r="101" spans="1:9" ht="12" customHeight="1">
      <c r="A101" s="353" t="s">
        <v>11</v>
      </c>
      <c r="B101" s="354" t="s">
        <v>255</v>
      </c>
      <c r="C101" s="399" t="s">
        <v>126</v>
      </c>
      <c r="D101" s="362">
        <f>'1.2.sz.mell.'!D101+'1.3.sz.mell.'!D101+'1.4.sz.mell.'!D101</f>
        <v>19412000</v>
      </c>
      <c r="E101" s="362">
        <f>'1.2.sz.mell.'!E101+'1.3.sz.mell.'!E101+'1.4.sz.mell.'!E101</f>
        <v>16252900</v>
      </c>
      <c r="F101" s="362">
        <f>'1.2.sz.mell.'!F101+'1.3.sz.mell.'!F101+'1.4.sz.mell.'!F101</f>
        <v>12509370</v>
      </c>
      <c r="G101" s="987">
        <f t="shared" si="19"/>
        <v>76.967002811805898</v>
      </c>
      <c r="I101" s="532">
        <f>G101-'1.1.PMINFO.'!G101</f>
        <v>-16252823.032997189</v>
      </c>
    </row>
    <row r="102" spans="1:9" ht="12" customHeight="1" thickBot="1">
      <c r="A102" s="353" t="s">
        <v>127</v>
      </c>
      <c r="B102" s="400" t="s">
        <v>256</v>
      </c>
      <c r="C102" s="401" t="s">
        <v>128</v>
      </c>
      <c r="D102" s="362">
        <f>'1.2.sz.mell.'!D102+'1.3.sz.mell.'!D102+'1.4.sz.mell.'!D102</f>
        <v>365937076</v>
      </c>
      <c r="E102" s="362">
        <f>'1.2.sz.mell.'!E102+'1.3.sz.mell.'!E102+'1.4.sz.mell.'!E102</f>
        <v>436737665</v>
      </c>
      <c r="F102" s="362">
        <f>'1.2.sz.mell.'!F102+'1.3.sz.mell.'!F102+'1.4.sz.mell.'!F102</f>
        <v>408647079</v>
      </c>
      <c r="G102" s="987">
        <f t="shared" si="19"/>
        <v>93.56808714906694</v>
      </c>
      <c r="I102" s="532">
        <f>G102-'1.1.PMINFO.'!G102</f>
        <v>-436737571.43191284</v>
      </c>
    </row>
    <row r="103" spans="1:9" ht="12" customHeight="1" thickBot="1">
      <c r="A103" s="344" t="s">
        <v>15</v>
      </c>
      <c r="B103" s="345" t="s">
        <v>704</v>
      </c>
      <c r="C103" s="402" t="s">
        <v>650</v>
      </c>
      <c r="D103" s="347">
        <f>+D104+D106+D105</f>
        <v>126447928</v>
      </c>
      <c r="E103" s="347">
        <f t="shared" ref="E103:F103" si="20">+E104+E106+E105</f>
        <v>425547243</v>
      </c>
      <c r="F103" s="347">
        <f t="shared" si="20"/>
        <v>0</v>
      </c>
      <c r="G103" s="954"/>
      <c r="I103" s="532">
        <f>G103-'1.1.PMINFO.'!G103</f>
        <v>-425547243</v>
      </c>
    </row>
    <row r="104" spans="1:9" ht="12" customHeight="1">
      <c r="A104" s="349" t="s">
        <v>346</v>
      </c>
      <c r="B104" s="350" t="s">
        <v>704</v>
      </c>
      <c r="C104" s="403" t="s">
        <v>134</v>
      </c>
      <c r="D104" s="352">
        <f>'1.2.sz.mell.'!D104+'1.3.sz.mell.'!D104+'1.4.sz.mell.'!D104</f>
        <v>5000000</v>
      </c>
      <c r="E104" s="352">
        <f>'1.2.sz.mell.'!E104+'1.3.sz.mell.'!E104+'1.4.sz.mell.'!E104</f>
        <v>30</v>
      </c>
      <c r="F104" s="352">
        <f>'1.2.sz.mell.'!F104+'1.3.sz.mell.'!F104+'1.4.sz.mell.'!F104</f>
        <v>0</v>
      </c>
      <c r="G104" s="984"/>
      <c r="I104" s="532">
        <f>G104-'1.1.PMINFO.'!G104</f>
        <v>0</v>
      </c>
    </row>
    <row r="105" spans="1:9" ht="12" customHeight="1">
      <c r="A105" s="349" t="s">
        <v>347</v>
      </c>
      <c r="B105" s="372" t="s">
        <v>704</v>
      </c>
      <c r="C105" s="404" t="s">
        <v>492</v>
      </c>
      <c r="D105" s="405">
        <f>'1.2.sz.mell.'!D105+'1.3.sz.mell.'!D105+'1.4.sz.mell.'!D105</f>
        <v>111447928</v>
      </c>
      <c r="E105" s="405">
        <f>'1.2.sz.mell.'!E105+'1.3.sz.mell.'!E105+'1.4.sz.mell.'!E105</f>
        <v>420884498</v>
      </c>
      <c r="F105" s="405">
        <f>'1.2.sz.mell.'!F105+'1.3.sz.mell.'!F105+'1.4.sz.mell.'!F105</f>
        <v>0</v>
      </c>
      <c r="G105" s="994"/>
      <c r="I105" s="532">
        <f>G105-'1.1.PMINFO.'!G105</f>
        <v>-420884528</v>
      </c>
    </row>
    <row r="106" spans="1:9" ht="12" customHeight="1" thickBot="1">
      <c r="A106" s="349" t="s">
        <v>348</v>
      </c>
      <c r="B106" s="358" t="s">
        <v>704</v>
      </c>
      <c r="C106" s="406" t="s">
        <v>491</v>
      </c>
      <c r="D106" s="362">
        <f>'1.2.sz.mell.'!D106+'1.3.sz.mell.'!D106+'1.4.sz.mell.'!D106</f>
        <v>10000000</v>
      </c>
      <c r="E106" s="362">
        <f>'1.2.sz.mell.'!E106+'1.3.sz.mell.'!E106+'1.4.sz.mell.'!E106</f>
        <v>4662715</v>
      </c>
      <c r="F106" s="362">
        <f>'1.2.sz.mell.'!F106+'1.3.sz.mell.'!F106+'1.4.sz.mell.'!F106</f>
        <v>0</v>
      </c>
      <c r="G106" s="987"/>
      <c r="I106" s="532">
        <f>G106-'1.1.PMINFO.'!G106</f>
        <v>-4662715</v>
      </c>
    </row>
    <row r="107" spans="1:9" ht="12" customHeight="1" thickBot="1">
      <c r="A107" s="344" t="s">
        <v>27</v>
      </c>
      <c r="B107" s="345"/>
      <c r="C107" s="407" t="s">
        <v>653</v>
      </c>
      <c r="D107" s="347">
        <f>+D108+D110+D112</f>
        <v>2576061781</v>
      </c>
      <c r="E107" s="347">
        <f t="shared" ref="E107:F107" si="21">+E108+E110+E112</f>
        <v>4315506714</v>
      </c>
      <c r="F107" s="347">
        <f t="shared" si="21"/>
        <v>1563108755</v>
      </c>
      <c r="G107" s="954">
        <f t="shared" si="19"/>
        <v>36.220746683792555</v>
      </c>
      <c r="I107" s="532">
        <f>G107-'1.1.PMINFO.'!G107</f>
        <v>-4315506677.779253</v>
      </c>
    </row>
    <row r="108" spans="1:9" ht="12" customHeight="1">
      <c r="A108" s="349" t="s">
        <v>622</v>
      </c>
      <c r="B108" s="350" t="s">
        <v>257</v>
      </c>
      <c r="C108" s="398" t="s">
        <v>129</v>
      </c>
      <c r="D108" s="352">
        <f>'1.2.sz.mell.'!D108+'1.3.sz.mell.'!D108+'1.4.sz.mell.'!D108</f>
        <v>2311807088</v>
      </c>
      <c r="E108" s="352">
        <f>'1.2.sz.mell.'!E108+'1.3.sz.mell.'!E108+'1.4.sz.mell.'!E108</f>
        <v>2428832134</v>
      </c>
      <c r="F108" s="352">
        <f>'1.2.sz.mell.'!F108+'1.3.sz.mell.'!F108+'1.4.sz.mell.'!F108</f>
        <v>1205640129</v>
      </c>
      <c r="G108" s="984">
        <f t="shared" si="19"/>
        <v>49.638676634867018</v>
      </c>
      <c r="I108" s="532">
        <f>G108-'1.1.PMINFO.'!G108</f>
        <v>-2428832084.3613234</v>
      </c>
    </row>
    <row r="109" spans="1:9" ht="12" customHeight="1">
      <c r="A109" s="349" t="s">
        <v>623</v>
      </c>
      <c r="B109" s="408" t="s">
        <v>257</v>
      </c>
      <c r="C109" s="406" t="s">
        <v>130</v>
      </c>
      <c r="D109" s="352">
        <f>'1.2.sz.mell.'!D109+'1.3.sz.mell.'!D109+'1.4.sz.mell.'!D109</f>
        <v>2063526088</v>
      </c>
      <c r="E109" s="352">
        <f>'1.2.sz.mell.'!E109+'1.3.sz.mell.'!E109+'1.4.sz.mell.'!E109</f>
        <v>2063526088</v>
      </c>
      <c r="F109" s="352">
        <f>'1.2.sz.mell.'!F109+'1.3.sz.mell.'!F109+'1.4.sz.mell.'!F109</f>
        <v>0</v>
      </c>
      <c r="G109" s="984"/>
      <c r="I109" s="532">
        <f>G109-'1.1.PMINFO.'!G109</f>
        <v>-2063526088</v>
      </c>
    </row>
    <row r="110" spans="1:9" ht="12" customHeight="1">
      <c r="A110" s="349" t="s">
        <v>624</v>
      </c>
      <c r="B110" s="408" t="s">
        <v>258</v>
      </c>
      <c r="C110" s="406" t="s">
        <v>131</v>
      </c>
      <c r="D110" s="356">
        <f>'1.2.sz.mell.'!D110+'1.3.sz.mell.'!D110+'1.4.sz.mell.'!D110</f>
        <v>263654693</v>
      </c>
      <c r="E110" s="356">
        <f>'1.2.sz.mell.'!E110+'1.3.sz.mell.'!E110+'1.4.sz.mell.'!E110</f>
        <v>1814932300</v>
      </c>
      <c r="F110" s="356">
        <f>'1.2.sz.mell.'!F110+'1.3.sz.mell.'!F110+'1.4.sz.mell.'!F110</f>
        <v>285726346</v>
      </c>
      <c r="G110" s="985">
        <f t="shared" si="19"/>
        <v>15.743085623634556</v>
      </c>
      <c r="I110" s="532">
        <f>G110-'1.1.PMINFO.'!G110</f>
        <v>-1814932284.2569144</v>
      </c>
    </row>
    <row r="111" spans="1:9" ht="12" customHeight="1">
      <c r="A111" s="349" t="s">
        <v>651</v>
      </c>
      <c r="B111" s="408" t="s">
        <v>258</v>
      </c>
      <c r="C111" s="406" t="s">
        <v>132</v>
      </c>
      <c r="D111" s="409">
        <f>'1.2.sz.mell.'!D111+'1.3.sz.mell.'!D111+'1.4.sz.mell.'!D111</f>
        <v>29974693</v>
      </c>
      <c r="E111" s="409">
        <f>'1.2.sz.mell.'!E111+'1.3.sz.mell.'!E111+'1.4.sz.mell.'!E111</f>
        <v>29974693</v>
      </c>
      <c r="F111" s="409">
        <f>'1.2.sz.mell.'!F111+'1.3.sz.mell.'!F111+'1.4.sz.mell.'!F111</f>
        <v>0</v>
      </c>
      <c r="G111" s="995"/>
      <c r="I111" s="532">
        <f>G111-'1.1.PMINFO.'!G111</f>
        <v>-29974693</v>
      </c>
    </row>
    <row r="112" spans="1:9" ht="12" customHeight="1" thickBot="1">
      <c r="A112" s="349" t="s">
        <v>652</v>
      </c>
      <c r="B112" s="372" t="s">
        <v>259</v>
      </c>
      <c r="C112" s="410" t="s">
        <v>133</v>
      </c>
      <c r="D112" s="409">
        <f>'1.2.sz.mell.'!D112+'1.3.sz.mell.'!D112+'1.4.sz.mell.'!D112</f>
        <v>600000</v>
      </c>
      <c r="E112" s="409">
        <f>'1.2.sz.mell.'!E112+'1.3.sz.mell.'!E112+'1.4.sz.mell.'!E112</f>
        <v>71742280</v>
      </c>
      <c r="F112" s="409">
        <f>'1.2.sz.mell.'!F112+'1.3.sz.mell.'!F112+'1.4.sz.mell.'!F112</f>
        <v>71742280</v>
      </c>
      <c r="G112" s="995"/>
      <c r="I112" s="532">
        <f>G112-'1.1.PMINFO.'!G112</f>
        <v>-71742280</v>
      </c>
    </row>
    <row r="113" spans="1:9" ht="12" customHeight="1" thickBot="1">
      <c r="A113" s="344" t="s">
        <v>135</v>
      </c>
      <c r="B113" s="345"/>
      <c r="C113" s="402" t="s">
        <v>136</v>
      </c>
      <c r="D113" s="347">
        <f>+D97+D107+D103</f>
        <v>4582999862</v>
      </c>
      <c r="E113" s="347">
        <f t="shared" ref="E113:F113" si="22">+E97+E107+E103</f>
        <v>6848109613</v>
      </c>
      <c r="F113" s="347">
        <f t="shared" si="22"/>
        <v>3528653536</v>
      </c>
      <c r="G113" s="954">
        <f t="shared" si="19"/>
        <v>51.527410269564569</v>
      </c>
      <c r="I113" s="532">
        <f>G113-'1.1.PMINFO.'!G113</f>
        <v>-6848109561.4725895</v>
      </c>
    </row>
    <row r="114" spans="1:9" ht="12" customHeight="1" thickBot="1">
      <c r="A114" s="344" t="s">
        <v>41</v>
      </c>
      <c r="B114" s="345"/>
      <c r="C114" s="402" t="s">
        <v>137</v>
      </c>
      <c r="D114" s="347">
        <f>+D115+D116+D117</f>
        <v>15729000</v>
      </c>
      <c r="E114" s="347">
        <f t="shared" ref="E114:F114" si="23">+E115+E116+E117</f>
        <v>15729000</v>
      </c>
      <c r="F114" s="347">
        <f t="shared" si="23"/>
        <v>15728133</v>
      </c>
      <c r="G114" s="954">
        <f t="shared" si="19"/>
        <v>99.994487888613392</v>
      </c>
      <c r="I114" s="532">
        <f>G114-'1.1.PMINFO.'!G114</f>
        <v>-15728900.005512111</v>
      </c>
    </row>
    <row r="115" spans="1:9" ht="12" customHeight="1">
      <c r="A115" s="349" t="s">
        <v>43</v>
      </c>
      <c r="B115" s="350" t="s">
        <v>260</v>
      </c>
      <c r="C115" s="403" t="s">
        <v>138</v>
      </c>
      <c r="D115" s="409">
        <f>'1.2.sz.mell.'!D115+'1.3.sz.mell.'!D115+'1.4.sz.mell.'!D115</f>
        <v>15729000</v>
      </c>
      <c r="E115" s="409">
        <f>'1.2.sz.mell.'!E115+'1.3.sz.mell.'!E115+'1.4.sz.mell.'!E115</f>
        <v>15729000</v>
      </c>
      <c r="F115" s="409">
        <f>'1.2.sz.mell.'!F115+'1.3.sz.mell.'!F115+'1.4.sz.mell.'!F115</f>
        <v>15728133</v>
      </c>
      <c r="G115" s="995">
        <f t="shared" si="19"/>
        <v>99.994487888613392</v>
      </c>
      <c r="I115" s="532">
        <f>G115-'1.1.PMINFO.'!G115</f>
        <v>-15728900.005512111</v>
      </c>
    </row>
    <row r="116" spans="1:9" ht="12" customHeight="1">
      <c r="A116" s="349" t="s">
        <v>45</v>
      </c>
      <c r="B116" s="350" t="s">
        <v>261</v>
      </c>
      <c r="C116" s="403" t="s">
        <v>139</v>
      </c>
      <c r="D116" s="409">
        <f>'1.2.sz.mell.'!D116+'1.3.sz.mell.'!D116+'1.4.sz.mell.'!D116</f>
        <v>0</v>
      </c>
      <c r="E116" s="409">
        <f>'1.2.sz.mell.'!E116+'1.3.sz.mell.'!E116+'1.4.sz.mell.'!E116</f>
        <v>0</v>
      </c>
      <c r="F116" s="409">
        <f>'1.2.sz.mell.'!F116+'1.3.sz.mell.'!F116+'1.4.sz.mell.'!F116</f>
        <v>0</v>
      </c>
      <c r="G116" s="995"/>
      <c r="I116" s="532">
        <f>G116-'1.1.PMINFO.'!G116</f>
        <v>0</v>
      </c>
    </row>
    <row r="117" spans="1:9" ht="12" customHeight="1" thickBot="1">
      <c r="A117" s="411" t="s">
        <v>47</v>
      </c>
      <c r="B117" s="372" t="s">
        <v>262</v>
      </c>
      <c r="C117" s="412" t="s">
        <v>140</v>
      </c>
      <c r="D117" s="409">
        <f>'1.2.sz.mell.'!D117+'1.3.sz.mell.'!D117+'1.4.sz.mell.'!D117</f>
        <v>0</v>
      </c>
      <c r="E117" s="409">
        <f>'1.2.sz.mell.'!E117+'1.3.sz.mell.'!E117+'1.4.sz.mell.'!E117</f>
        <v>0</v>
      </c>
      <c r="F117" s="409">
        <f>'1.2.sz.mell.'!F117+'1.3.sz.mell.'!F117+'1.4.sz.mell.'!F117</f>
        <v>0</v>
      </c>
      <c r="G117" s="995"/>
      <c r="I117" s="532">
        <f>G117-'1.1.PMINFO.'!G117</f>
        <v>0</v>
      </c>
    </row>
    <row r="118" spans="1:9" ht="12" customHeight="1" thickBot="1">
      <c r="A118" s="344" t="s">
        <v>63</v>
      </c>
      <c r="B118" s="345" t="s">
        <v>263</v>
      </c>
      <c r="C118" s="402" t="s">
        <v>141</v>
      </c>
      <c r="D118" s="347">
        <f>+D119+D122+D123+D124</f>
        <v>0</v>
      </c>
      <c r="E118" s="347">
        <f t="shared" ref="E118:F118" si="24">+E119+E122+E123+E124</f>
        <v>0</v>
      </c>
      <c r="F118" s="347">
        <f t="shared" si="24"/>
        <v>0</v>
      </c>
      <c r="G118" s="954"/>
      <c r="I118" s="532">
        <f>G118-'1.1.PMINFO.'!G118</f>
        <v>0</v>
      </c>
    </row>
    <row r="119" spans="1:9" ht="12" customHeight="1">
      <c r="A119" s="349" t="s">
        <v>355</v>
      </c>
      <c r="B119" s="350" t="s">
        <v>264</v>
      </c>
      <c r="C119" s="403" t="s">
        <v>654</v>
      </c>
      <c r="D119" s="409">
        <f>'1.2.sz.mell.'!D119+'1.3.sz.mell.'!D119+'1.4.sz.mell.'!D119</f>
        <v>0</v>
      </c>
      <c r="E119" s="409">
        <f>'1.2.sz.mell.'!E119+'1.3.sz.mell.'!E119+'1.4.sz.mell.'!E119</f>
        <v>0</v>
      </c>
      <c r="F119" s="409">
        <f>'1.2.sz.mell.'!F119+'1.3.sz.mell.'!F119+'1.4.sz.mell.'!F119</f>
        <v>0</v>
      </c>
      <c r="G119" s="995"/>
      <c r="I119" s="532">
        <f>G119-'1.1.PMINFO.'!G119</f>
        <v>0</v>
      </c>
    </row>
    <row r="120" spans="1:9" ht="12" customHeight="1">
      <c r="A120" s="349" t="s">
        <v>356</v>
      </c>
      <c r="B120" s="350"/>
      <c r="C120" s="403" t="s">
        <v>655</v>
      </c>
      <c r="D120" s="409">
        <f>'1.2.sz.mell.'!D120+'1.3.sz.mell.'!D120+'1.4.sz.mell.'!D120</f>
        <v>0</v>
      </c>
      <c r="E120" s="409">
        <f>'1.2.sz.mell.'!E120+'1.3.sz.mell.'!E120+'1.4.sz.mell.'!E120</f>
        <v>0</v>
      </c>
      <c r="F120" s="409">
        <f>'1.2.sz.mell.'!F120+'1.3.sz.mell.'!F120+'1.4.sz.mell.'!F120</f>
        <v>0</v>
      </c>
      <c r="G120" s="995"/>
      <c r="I120" s="532">
        <f>G120-'1.1.PMINFO.'!G120</f>
        <v>0</v>
      </c>
    </row>
    <row r="121" spans="1:9" ht="12" customHeight="1">
      <c r="A121" s="349" t="s">
        <v>357</v>
      </c>
      <c r="B121" s="350"/>
      <c r="C121" s="403" t="s">
        <v>656</v>
      </c>
      <c r="D121" s="409">
        <f>'1.2.sz.mell.'!D121+'1.3.sz.mell.'!D121+'1.4.sz.mell.'!D121</f>
        <v>0</v>
      </c>
      <c r="E121" s="409">
        <f>'1.2.sz.mell.'!E121+'1.3.sz.mell.'!E121+'1.4.sz.mell.'!E121</f>
        <v>0</v>
      </c>
      <c r="F121" s="409">
        <f>'1.2.sz.mell.'!F121+'1.3.sz.mell.'!F121+'1.4.sz.mell.'!F121</f>
        <v>0</v>
      </c>
      <c r="G121" s="995"/>
      <c r="I121" s="532">
        <f>G121-'1.1.PMINFO.'!G121</f>
        <v>0</v>
      </c>
    </row>
    <row r="122" spans="1:9" ht="12" customHeight="1">
      <c r="A122" s="349" t="s">
        <v>358</v>
      </c>
      <c r="B122" s="350" t="s">
        <v>265</v>
      </c>
      <c r="C122" s="403" t="s">
        <v>657</v>
      </c>
      <c r="D122" s="409">
        <f>'1.2.sz.mell.'!D122+'1.3.sz.mell.'!D122+'1.4.sz.mell.'!D122</f>
        <v>0</v>
      </c>
      <c r="E122" s="409">
        <f>'1.2.sz.mell.'!E122+'1.3.sz.mell.'!E122+'1.4.sz.mell.'!E122</f>
        <v>0</v>
      </c>
      <c r="F122" s="409">
        <f>'1.2.sz.mell.'!F122+'1.3.sz.mell.'!F122+'1.4.sz.mell.'!F122</f>
        <v>0</v>
      </c>
      <c r="G122" s="995"/>
      <c r="I122" s="532">
        <f>G122-'1.1.PMINFO.'!G122</f>
        <v>0</v>
      </c>
    </row>
    <row r="123" spans="1:9" ht="12" customHeight="1">
      <c r="A123" s="349" t="s">
        <v>493</v>
      </c>
      <c r="B123" s="350" t="s">
        <v>266</v>
      </c>
      <c r="C123" s="403" t="s">
        <v>658</v>
      </c>
      <c r="D123" s="409">
        <f>'1.2.sz.mell.'!D123+'1.3.sz.mell.'!D123+'1.4.sz.mell.'!D123</f>
        <v>0</v>
      </c>
      <c r="E123" s="409">
        <f>'1.2.sz.mell.'!E123+'1.3.sz.mell.'!E123+'1.4.sz.mell.'!E123</f>
        <v>0</v>
      </c>
      <c r="F123" s="409">
        <f>'1.2.sz.mell.'!F123+'1.3.sz.mell.'!F123+'1.4.sz.mell.'!F123</f>
        <v>0</v>
      </c>
      <c r="G123" s="995"/>
      <c r="I123" s="532">
        <f>G123-'1.1.PMINFO.'!G123</f>
        <v>0</v>
      </c>
    </row>
    <row r="124" spans="1:9" ht="12" customHeight="1" thickBot="1">
      <c r="A124" s="349" t="s">
        <v>660</v>
      </c>
      <c r="B124" s="372" t="s">
        <v>267</v>
      </c>
      <c r="C124" s="412" t="s">
        <v>659</v>
      </c>
      <c r="D124" s="409">
        <f>'1.2.sz.mell.'!D124+'1.3.sz.mell.'!D124+'1.4.sz.mell.'!D124</f>
        <v>0</v>
      </c>
      <c r="E124" s="409">
        <f>'1.2.sz.mell.'!E124+'1.3.sz.mell.'!E124+'1.4.sz.mell.'!E124</f>
        <v>0</v>
      </c>
      <c r="F124" s="409">
        <f>'1.2.sz.mell.'!F124+'1.3.sz.mell.'!F124+'1.4.sz.mell.'!F124</f>
        <v>0</v>
      </c>
      <c r="G124" s="995"/>
      <c r="I124" s="532">
        <f>G124-'1.1.PMINFO.'!G124</f>
        <v>0</v>
      </c>
    </row>
    <row r="125" spans="1:9" ht="12" customHeight="1" thickBot="1">
      <c r="A125" s="344" t="s">
        <v>142</v>
      </c>
      <c r="B125" s="345"/>
      <c r="C125" s="402" t="s">
        <v>143</v>
      </c>
      <c r="D125" s="366">
        <f>SUM(D126:D130)</f>
        <v>29967403</v>
      </c>
      <c r="E125" s="366">
        <f t="shared" ref="E125:F125" si="25">SUM(E126:E130)</f>
        <v>30435054</v>
      </c>
      <c r="F125" s="366">
        <f t="shared" si="25"/>
        <v>30435054</v>
      </c>
      <c r="G125" s="959">
        <f t="shared" si="19"/>
        <v>100</v>
      </c>
      <c r="I125" s="532">
        <f>G125-'1.1.PMINFO.'!G125</f>
        <v>-30434954</v>
      </c>
    </row>
    <row r="126" spans="1:9" ht="12" customHeight="1">
      <c r="A126" s="349" t="s">
        <v>77</v>
      </c>
      <c r="B126" s="350" t="s">
        <v>268</v>
      </c>
      <c r="C126" s="403" t="s">
        <v>144</v>
      </c>
      <c r="D126" s="409">
        <f>'1.2.sz.mell.'!D126+'1.3.sz.mell.'!D126+'1.4.sz.mell.'!D126</f>
        <v>0</v>
      </c>
      <c r="E126" s="409">
        <f>'1.2.sz.mell.'!E126+'1.3.sz.mell.'!E126+'1.4.sz.mell.'!E126</f>
        <v>0</v>
      </c>
      <c r="F126" s="409">
        <f>'1.2.sz.mell.'!F126+'1.3.sz.mell.'!F126+'1.4.sz.mell.'!F126</f>
        <v>0</v>
      </c>
      <c r="G126" s="995"/>
      <c r="I126" s="532">
        <f>G126-'1.1.PMINFO.'!G126</f>
        <v>0</v>
      </c>
    </row>
    <row r="127" spans="1:9" ht="12" customHeight="1">
      <c r="A127" s="349" t="s">
        <v>78</v>
      </c>
      <c r="B127" s="350" t="s">
        <v>269</v>
      </c>
      <c r="C127" s="403" t="s">
        <v>145</v>
      </c>
      <c r="D127" s="409">
        <f>'1.2.sz.mell.'!D127+'1.3.sz.mell.'!D127+'1.4.sz.mell.'!D127</f>
        <v>29967403</v>
      </c>
      <c r="E127" s="409">
        <f>'1.2.sz.mell.'!E127+'1.3.sz.mell.'!E127+'1.4.sz.mell.'!E127</f>
        <v>30435054</v>
      </c>
      <c r="F127" s="409">
        <f>'1.2.sz.mell.'!F127+'1.3.sz.mell.'!F127+'1.4.sz.mell.'!F127</f>
        <v>30435054</v>
      </c>
      <c r="G127" s="995">
        <f t="shared" si="19"/>
        <v>100</v>
      </c>
      <c r="I127" s="532">
        <f>G127-'1.1.PMINFO.'!G127</f>
        <v>-30434954</v>
      </c>
    </row>
    <row r="128" spans="1:9" ht="12" customHeight="1">
      <c r="A128" s="349" t="s">
        <v>79</v>
      </c>
      <c r="B128" s="350" t="s">
        <v>270</v>
      </c>
      <c r="C128" s="403" t="s">
        <v>661</v>
      </c>
      <c r="D128" s="409">
        <f>'1.2.sz.mell.'!D128+'1.3.sz.mell.'!D128+'1.4.sz.mell.'!D128</f>
        <v>0</v>
      </c>
      <c r="E128" s="409">
        <f>'1.2.sz.mell.'!E128+'1.3.sz.mell.'!E128+'1.4.sz.mell.'!E128</f>
        <v>0</v>
      </c>
      <c r="F128" s="409">
        <f>'1.2.sz.mell.'!F128+'1.3.sz.mell.'!F128+'1.4.sz.mell.'!F128</f>
        <v>0</v>
      </c>
      <c r="G128" s="995"/>
      <c r="I128" s="532">
        <f>G128-'1.1.PMINFO.'!G128</f>
        <v>0</v>
      </c>
    </row>
    <row r="129" spans="1:12" ht="12" customHeight="1">
      <c r="A129" s="349" t="s">
        <v>466</v>
      </c>
      <c r="B129" s="350" t="s">
        <v>271</v>
      </c>
      <c r="C129" s="403" t="s">
        <v>223</v>
      </c>
      <c r="D129" s="409">
        <f>'1.2.sz.mell.'!D129+'1.3.sz.mell.'!D129+'1.4.sz.mell.'!D129</f>
        <v>0</v>
      </c>
      <c r="E129" s="409">
        <f>'1.2.sz.mell.'!E129+'1.3.sz.mell.'!E129+'1.4.sz.mell.'!E129</f>
        <v>0</v>
      </c>
      <c r="F129" s="409">
        <f>'1.2.sz.mell.'!F129+'1.3.sz.mell.'!F129+'1.4.sz.mell.'!F129</f>
        <v>0</v>
      </c>
      <c r="G129" s="995"/>
      <c r="I129" s="532">
        <f>G129-'1.1.PMINFO.'!G129</f>
        <v>0</v>
      </c>
    </row>
    <row r="130" spans="1:12" ht="12" customHeight="1" thickBot="1">
      <c r="A130" s="349" t="s">
        <v>467</v>
      </c>
      <c r="B130" s="372" t="s">
        <v>677</v>
      </c>
      <c r="C130" s="412" t="s">
        <v>676</v>
      </c>
      <c r="D130" s="413">
        <f>'1.2.sz.mell.'!D130+'1.3.sz.mell.'!D130+'1.4.sz.mell.'!D130</f>
        <v>0</v>
      </c>
      <c r="E130" s="413">
        <f>'1.2.sz.mell.'!E130+'1.3.sz.mell.'!E130+'1.4.sz.mell.'!E130</f>
        <v>0</v>
      </c>
      <c r="F130" s="413">
        <f>'1.2.sz.mell.'!F130+'1.3.sz.mell.'!F130+'1.4.sz.mell.'!F130</f>
        <v>0</v>
      </c>
      <c r="G130" s="996"/>
      <c r="I130" s="532">
        <f>G130-'1.1.PMINFO.'!G130</f>
        <v>0</v>
      </c>
    </row>
    <row r="131" spans="1:12" ht="12" customHeight="1" thickBot="1">
      <c r="A131" s="344" t="s">
        <v>81</v>
      </c>
      <c r="B131" s="345" t="s">
        <v>272</v>
      </c>
      <c r="C131" s="402" t="s">
        <v>146</v>
      </c>
      <c r="D131" s="414">
        <f>+D132+D133+D135+D136</f>
        <v>0</v>
      </c>
      <c r="E131" s="414">
        <f t="shared" ref="E131:F131" si="26">+E132+E133+E135+E136</f>
        <v>0</v>
      </c>
      <c r="F131" s="414">
        <f t="shared" si="26"/>
        <v>0</v>
      </c>
      <c r="G131" s="971"/>
      <c r="I131" s="532">
        <f>G131-'1.1.PMINFO.'!G131</f>
        <v>0</v>
      </c>
    </row>
    <row r="132" spans="1:12" ht="12" customHeight="1">
      <c r="A132" s="349" t="s">
        <v>475</v>
      </c>
      <c r="B132" s="350" t="s">
        <v>273</v>
      </c>
      <c r="C132" s="403" t="s">
        <v>662</v>
      </c>
      <c r="D132" s="409">
        <f>'1.2.sz.mell.'!D132+'1.3.sz.mell.'!D132+'1.4.sz.mell.'!D132</f>
        <v>0</v>
      </c>
      <c r="E132" s="409">
        <f>'1.2.sz.mell.'!E132+'1.3.sz.mell.'!E132+'1.4.sz.mell.'!E132</f>
        <v>0</v>
      </c>
      <c r="F132" s="409">
        <f>'1.2.sz.mell.'!F132+'1.3.sz.mell.'!F132+'1.4.sz.mell.'!F132</f>
        <v>0</v>
      </c>
      <c r="G132" s="995"/>
      <c r="I132" s="532">
        <f>G132-'1.1.PMINFO.'!G132</f>
        <v>0</v>
      </c>
    </row>
    <row r="133" spans="1:12" ht="12" customHeight="1">
      <c r="A133" s="349" t="s">
        <v>476</v>
      </c>
      <c r="B133" s="350" t="s">
        <v>274</v>
      </c>
      <c r="C133" s="403" t="s">
        <v>663</v>
      </c>
      <c r="D133" s="409">
        <f>'1.2.sz.mell.'!D133+'1.3.sz.mell.'!D133+'1.4.sz.mell.'!D133</f>
        <v>0</v>
      </c>
      <c r="E133" s="409">
        <f>'1.2.sz.mell.'!E133+'1.3.sz.mell.'!E133+'1.4.sz.mell.'!E133</f>
        <v>0</v>
      </c>
      <c r="F133" s="409">
        <f>'1.2.sz.mell.'!F133+'1.3.sz.mell.'!F133+'1.4.sz.mell.'!F133</f>
        <v>0</v>
      </c>
      <c r="G133" s="995"/>
      <c r="I133" s="532">
        <f>G133-'1.1.PMINFO.'!G133</f>
        <v>0</v>
      </c>
    </row>
    <row r="134" spans="1:12" ht="12" customHeight="1">
      <c r="A134" s="349" t="s">
        <v>477</v>
      </c>
      <c r="B134" s="350" t="s">
        <v>275</v>
      </c>
      <c r="C134" s="403" t="s">
        <v>664</v>
      </c>
      <c r="D134" s="409">
        <f>'1.2.sz.mell.'!D134+'1.3.sz.mell.'!D134+'1.4.sz.mell.'!D134</f>
        <v>0</v>
      </c>
      <c r="E134" s="409">
        <f>'1.2.sz.mell.'!E134+'1.3.sz.mell.'!E134+'1.4.sz.mell.'!E134</f>
        <v>0</v>
      </c>
      <c r="F134" s="409">
        <f>'1.2.sz.mell.'!F134+'1.3.sz.mell.'!F134+'1.4.sz.mell.'!F134</f>
        <v>0</v>
      </c>
      <c r="G134" s="995"/>
      <c r="I134" s="532">
        <f>G134-'1.1.PMINFO.'!G134</f>
        <v>0</v>
      </c>
    </row>
    <row r="135" spans="1:12" ht="12" customHeight="1">
      <c r="A135" s="349" t="s">
        <v>478</v>
      </c>
      <c r="B135" s="350" t="s">
        <v>276</v>
      </c>
      <c r="C135" s="403" t="s">
        <v>665</v>
      </c>
      <c r="D135" s="409">
        <f>'1.2.sz.mell.'!D135+'1.3.sz.mell.'!D135+'1.4.sz.mell.'!D135</f>
        <v>0</v>
      </c>
      <c r="E135" s="409">
        <f>'1.2.sz.mell.'!E135+'1.3.sz.mell.'!E135+'1.4.sz.mell.'!E135</f>
        <v>0</v>
      </c>
      <c r="F135" s="409">
        <f>'1.2.sz.mell.'!F135+'1.3.sz.mell.'!F135+'1.4.sz.mell.'!F135</f>
        <v>0</v>
      </c>
      <c r="G135" s="995"/>
      <c r="I135" s="532">
        <f>G135-'1.1.PMINFO.'!G135</f>
        <v>0</v>
      </c>
    </row>
    <row r="136" spans="1:12" ht="12" customHeight="1" thickBot="1">
      <c r="A136" s="411" t="s">
        <v>479</v>
      </c>
      <c r="B136" s="350" t="s">
        <v>678</v>
      </c>
      <c r="C136" s="412" t="s">
        <v>666</v>
      </c>
      <c r="D136" s="415">
        <f>'1.2.sz.mell.'!D136+'1.3.sz.mell.'!D136+'1.4.sz.mell.'!D136</f>
        <v>0</v>
      </c>
      <c r="E136" s="415">
        <f>'1.2.sz.mell.'!E136+'1.3.sz.mell.'!E136+'1.4.sz.mell.'!E136</f>
        <v>0</v>
      </c>
      <c r="F136" s="415">
        <f>'1.2.sz.mell.'!F136+'1.3.sz.mell.'!F136+'1.4.sz.mell.'!F136</f>
        <v>0</v>
      </c>
      <c r="G136" s="997"/>
      <c r="I136" s="532">
        <f>G136-'1.1.PMINFO.'!G136</f>
        <v>0</v>
      </c>
    </row>
    <row r="137" spans="1:12" ht="12" customHeight="1" thickBot="1">
      <c r="A137" s="416" t="s">
        <v>497</v>
      </c>
      <c r="B137" s="417" t="s">
        <v>672</v>
      </c>
      <c r="C137" s="402" t="s">
        <v>667</v>
      </c>
      <c r="D137" s="418"/>
      <c r="E137" s="418"/>
      <c r="F137" s="418"/>
      <c r="G137" s="998"/>
      <c r="I137" s="532">
        <f>G137-'1.1.PMINFO.'!G137</f>
        <v>0</v>
      </c>
    </row>
    <row r="138" spans="1:12" ht="12" customHeight="1" thickBot="1">
      <c r="A138" s="416" t="s">
        <v>498</v>
      </c>
      <c r="B138" s="417" t="s">
        <v>673</v>
      </c>
      <c r="C138" s="402" t="s">
        <v>668</v>
      </c>
      <c r="D138" s="418"/>
      <c r="E138" s="418"/>
      <c r="F138" s="418"/>
      <c r="G138" s="998"/>
      <c r="I138" s="532">
        <f>G138-'1.1.PMINFO.'!G138</f>
        <v>0</v>
      </c>
    </row>
    <row r="139" spans="1:12" ht="15" customHeight="1" thickBot="1">
      <c r="A139" s="344" t="s">
        <v>164</v>
      </c>
      <c r="B139" s="345" t="s">
        <v>674</v>
      </c>
      <c r="C139" s="402" t="s">
        <v>670</v>
      </c>
      <c r="D139" s="419">
        <f>+D114+D118+D125+D131</f>
        <v>45696403</v>
      </c>
      <c r="E139" s="419">
        <f t="shared" ref="E139:F139" si="27">+E114+E118+E125+E131</f>
        <v>46164054</v>
      </c>
      <c r="F139" s="419">
        <f t="shared" si="27"/>
        <v>46163187</v>
      </c>
      <c r="G139" s="974">
        <f t="shared" si="19"/>
        <v>99.998121915375975</v>
      </c>
      <c r="H139" s="420"/>
      <c r="I139" s="532">
        <f>G139-'1.1.PMINFO.'!G139</f>
        <v>-46163954.001878083</v>
      </c>
    </row>
    <row r="140" spans="1:12" s="348" customFormat="1" ht="13" customHeight="1" thickBot="1">
      <c r="A140" s="421" t="s">
        <v>165</v>
      </c>
      <c r="B140" s="422"/>
      <c r="C140" s="423" t="s">
        <v>669</v>
      </c>
      <c r="D140" s="419">
        <f>+D113+D139</f>
        <v>4628696265</v>
      </c>
      <c r="E140" s="419">
        <f t="shared" ref="E140:F140" si="28">+E113+E139</f>
        <v>6894273667</v>
      </c>
      <c r="F140" s="419">
        <f t="shared" si="28"/>
        <v>3574816723</v>
      </c>
      <c r="G140" s="974">
        <f t="shared" si="19"/>
        <v>51.851970137349646</v>
      </c>
      <c r="I140" s="532">
        <f>G140-'1.1.PMINFO.'!G140</f>
        <v>-6894273615.1480303</v>
      </c>
      <c r="J140" s="532"/>
      <c r="K140" s="532">
        <f>'1.1.PMINFO.'!G140-'1.1.sz.mell.'!E140</f>
        <v>0</v>
      </c>
      <c r="L140" s="532">
        <f>'1.1.PMINFO.'!H140-'1.1.sz.mell.'!F140</f>
        <v>0</v>
      </c>
    </row>
    <row r="141" spans="1:12" ht="7.5" customHeight="1"/>
    <row r="142" spans="1:12">
      <c r="A142" s="1016" t="s">
        <v>148</v>
      </c>
      <c r="B142" s="1016"/>
      <c r="C142" s="1016"/>
      <c r="D142" s="1016"/>
      <c r="E142" s="334"/>
      <c r="F142" s="334"/>
      <c r="G142" s="1000"/>
    </row>
    <row r="143" spans="1:12" ht="15" customHeight="1" thickBot="1">
      <c r="A143" s="1014" t="s">
        <v>149</v>
      </c>
      <c r="B143" s="1014"/>
      <c r="C143" s="1014"/>
      <c r="D143" s="335"/>
      <c r="E143" s="335"/>
      <c r="F143" s="335"/>
      <c r="G143" s="983" t="s">
        <v>675</v>
      </c>
    </row>
    <row r="144" spans="1:12" ht="13.5" customHeight="1" thickBot="1">
      <c r="A144" s="344">
        <v>1</v>
      </c>
      <c r="B144" s="345"/>
      <c r="C144" s="407" t="s">
        <v>150</v>
      </c>
      <c r="D144" s="347">
        <f>+D66-D113</f>
        <v>-1489117102</v>
      </c>
      <c r="E144" s="347">
        <f t="shared" ref="E144:G144" si="29">+E66-E113</f>
        <v>-1489117102</v>
      </c>
      <c r="F144" s="347">
        <f t="shared" si="29"/>
        <v>56460826</v>
      </c>
      <c r="G144" s="954">
        <f t="shared" si="29"/>
        <v>15.371626343028296</v>
      </c>
    </row>
    <row r="145" spans="1:7" ht="27.75" customHeight="1" thickBot="1">
      <c r="A145" s="344" t="s">
        <v>15</v>
      </c>
      <c r="B145" s="345"/>
      <c r="C145" s="407" t="s">
        <v>151</v>
      </c>
      <c r="D145" s="347">
        <f>+D90-D139</f>
        <v>1489117102</v>
      </c>
      <c r="E145" s="347">
        <f t="shared" ref="E145:G145" si="30">+E90-E139</f>
        <v>1489117102</v>
      </c>
      <c r="F145" s="347">
        <f t="shared" si="30"/>
        <v>1521119808</v>
      </c>
      <c r="G145" s="954">
        <f t="shared" si="30"/>
        <v>2.0863066516610331</v>
      </c>
    </row>
    <row r="147" spans="1:7">
      <c r="D147" s="425">
        <f>D140-D91</f>
        <v>0</v>
      </c>
      <c r="E147" s="425">
        <f t="shared" ref="E147" si="31">E140-E91</f>
        <v>0</v>
      </c>
      <c r="F147" s="425"/>
    </row>
  </sheetData>
  <mergeCells count="6">
    <mergeCell ref="A143:C143"/>
    <mergeCell ref="A2:C2"/>
    <mergeCell ref="A94:C94"/>
    <mergeCell ref="A142:D142"/>
    <mergeCell ref="A1:G1"/>
    <mergeCell ref="A93:G93"/>
  </mergeCells>
  <printOptions horizontalCentered="1"/>
  <pageMargins left="0.23622047244094491" right="0.23622047244094491" top="0.74803149606299213" bottom="0.47244094488188981" header="0.31496062992125984" footer="0.19685039370078741"/>
  <pageSetup paperSize="9" scale="70" fitToHeight="2" orientation="portrait" r:id="rId1"/>
  <headerFooter alignWithMargins="0">
    <oddHeader xml:space="preserve">&amp;C&amp;"Times New Roman CE,Félkövér"&amp;12BONYHÁD VÁROS ÖNKORMÁNYZATA
 2019. ÉVI KÖLTSÉGVETÉSÉNEK ÖSSZEVONT MÉRLEGE&amp;R&amp;"Times New Roman CE,Félkövér dőlt" 1.1. melléklet
</oddHeader>
  </headerFooter>
  <rowBreaks count="1" manualBreakCount="1">
    <brk id="9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Q148"/>
  <sheetViews>
    <sheetView view="pageBreakPreview" topLeftCell="C79" zoomScale="115" zoomScaleNormal="120" zoomScaleSheetLayoutView="115" workbookViewId="0">
      <selection activeCell="F18" sqref="F18"/>
    </sheetView>
  </sheetViews>
  <sheetFormatPr defaultColWidth="9.1796875" defaultRowHeight="15.5"/>
  <cols>
    <col min="1" max="2" width="8.1796875" style="334" customWidth="1"/>
    <col min="3" max="3" width="65.81640625" style="334" customWidth="1"/>
    <col min="4" max="4" width="13.1796875" style="424" customWidth="1"/>
    <col min="5" max="5" width="12.54296875" style="424" customWidth="1"/>
    <col min="6" max="6" width="12.453125" style="424" customWidth="1"/>
    <col min="7" max="7" width="12.26953125" style="975" customWidth="1"/>
    <col min="8" max="8" width="9.1796875" style="334"/>
    <col min="9" max="9" width="14.54296875" style="334" bestFit="1" customWidth="1"/>
    <col min="10" max="10" width="9.1796875" style="334"/>
    <col min="11" max="11" width="14.7265625" style="529" bestFit="1" customWidth="1"/>
    <col min="12" max="12" width="14.7265625" style="529" customWidth="1"/>
    <col min="13" max="13" width="14.7265625" style="529" bestFit="1" customWidth="1"/>
    <col min="14" max="14" width="12.26953125" style="334" bestFit="1" customWidth="1"/>
    <col min="15" max="15" width="12.26953125" style="334" customWidth="1"/>
    <col min="16" max="16" width="12.26953125" style="334" bestFit="1" customWidth="1"/>
    <col min="17" max="16384" width="9.1796875" style="334"/>
  </cols>
  <sheetData>
    <row r="1" spans="1:16" ht="16" customHeight="1">
      <c r="A1" s="612" t="s">
        <v>0</v>
      </c>
      <c r="B1" s="612"/>
      <c r="C1" s="612"/>
      <c r="D1" s="612"/>
      <c r="E1" s="612"/>
      <c r="F1" s="612"/>
      <c r="G1" s="950"/>
    </row>
    <row r="2" spans="1:16" ht="16" customHeight="1" thickBot="1">
      <c r="A2" s="1014" t="s">
        <v>1</v>
      </c>
      <c r="B2" s="1014"/>
      <c r="C2" s="1014"/>
      <c r="D2" s="335"/>
      <c r="E2" s="335"/>
      <c r="F2" s="335"/>
      <c r="G2" s="951" t="s">
        <v>675</v>
      </c>
    </row>
    <row r="3" spans="1:16" ht="23.5" thickBot="1">
      <c r="A3" s="336" t="s">
        <v>2</v>
      </c>
      <c r="B3" s="337" t="s">
        <v>251</v>
      </c>
      <c r="C3" s="338" t="s">
        <v>3</v>
      </c>
      <c r="D3" s="332" t="s">
        <v>1462</v>
      </c>
      <c r="E3" s="535" t="s">
        <v>708</v>
      </c>
      <c r="F3" s="535" t="s">
        <v>709</v>
      </c>
      <c r="G3" s="952" t="s">
        <v>1393</v>
      </c>
    </row>
    <row r="4" spans="1:16" s="343" customFormat="1" ht="12" customHeight="1" thickBot="1">
      <c r="A4" s="340">
        <v>1</v>
      </c>
      <c r="B4" s="340">
        <v>2</v>
      </c>
      <c r="C4" s="341">
        <v>2</v>
      </c>
      <c r="D4" s="342">
        <v>3</v>
      </c>
      <c r="E4" s="342">
        <v>4</v>
      </c>
      <c r="F4" s="342">
        <v>5</v>
      </c>
      <c r="G4" s="342">
        <v>6</v>
      </c>
      <c r="K4" s="530"/>
      <c r="L4" s="530"/>
      <c r="M4" s="530"/>
    </row>
    <row r="5" spans="1:16" s="348" customFormat="1" ht="12" customHeight="1" thickBot="1">
      <c r="A5" s="344" t="s">
        <v>4</v>
      </c>
      <c r="B5" s="345" t="s">
        <v>277</v>
      </c>
      <c r="C5" s="346" t="s">
        <v>5</v>
      </c>
      <c r="D5" s="347">
        <f>+D6+D7+D8+D9+D10+D11</f>
        <v>849657067</v>
      </c>
      <c r="E5" s="347">
        <f t="shared" ref="E5" si="0">+E6+E7+E8+E9+E10+E11</f>
        <v>953503224</v>
      </c>
      <c r="F5" s="347">
        <v>955646804</v>
      </c>
      <c r="G5" s="954">
        <f>F5/E5*100</f>
        <v>100.22481098606121</v>
      </c>
      <c r="I5" s="531">
        <f>'1.1.PMINFO.'!H5-'1.3.sz.mell.'!F5-'1.4.sz.mell.'!F5</f>
        <v>955646804</v>
      </c>
      <c r="K5" s="531"/>
      <c r="L5" s="531"/>
      <c r="M5" s="531"/>
    </row>
    <row r="6" spans="1:16" s="348" customFormat="1" ht="12" customHeight="1">
      <c r="A6" s="349" t="s">
        <v>6</v>
      </c>
      <c r="B6" s="350" t="s">
        <v>278</v>
      </c>
      <c r="C6" s="351" t="s">
        <v>7</v>
      </c>
      <c r="D6" s="352">
        <v>247082176</v>
      </c>
      <c r="E6" s="352">
        <v>255648106</v>
      </c>
      <c r="F6" s="352">
        <v>255648106</v>
      </c>
      <c r="G6" s="955">
        <f t="shared" ref="G6:G66" si="1">F6/E6*100</f>
        <v>100</v>
      </c>
      <c r="I6" s="531">
        <f>'1.1.PMINFO.'!H6-'1.3.sz.mell.'!F6-'1.4.sz.mell.'!F6</f>
        <v>255648106</v>
      </c>
      <c r="K6" s="531">
        <f>'1.1.PMINFO.'!G6-'1.3.sz.mell.'!E6-'1.4.sz.mell.'!E6</f>
        <v>254205155</v>
      </c>
      <c r="L6" s="531"/>
      <c r="M6" s="531" t="e">
        <f>'1.1.PMINFO.'!H6-'1.3.sz.mell.'!F6-'1.4.sz.mell.'!#REF!</f>
        <v>#REF!</v>
      </c>
    </row>
    <row r="7" spans="1:16" s="348" customFormat="1" ht="12" customHeight="1">
      <c r="A7" s="353" t="s">
        <v>8</v>
      </c>
      <c r="B7" s="354" t="s">
        <v>279</v>
      </c>
      <c r="C7" s="355" t="s">
        <v>9</v>
      </c>
      <c r="D7" s="356">
        <v>297972383</v>
      </c>
      <c r="E7" s="356">
        <v>305754761</v>
      </c>
      <c r="F7" s="356">
        <v>305754761</v>
      </c>
      <c r="G7" s="956">
        <f t="shared" si="1"/>
        <v>100</v>
      </c>
      <c r="I7" s="531">
        <f>'1.1.PMINFO.'!H7-'1.3.sz.mell.'!F7-'1.4.sz.mell.'!F7</f>
        <v>305754761</v>
      </c>
      <c r="K7" s="531">
        <f>'1.1.PMINFO.'!G7-'1.3.sz.mell.'!E7-'1.4.sz.mell.'!E7</f>
        <v>305754761</v>
      </c>
      <c r="L7" s="531"/>
      <c r="M7" s="531" t="e">
        <f>'1.1.PMINFO.'!H7-'1.3.sz.mell.'!F7-'1.4.sz.mell.'!#REF!</f>
        <v>#REF!</v>
      </c>
    </row>
    <row r="8" spans="1:16" s="348" customFormat="1" ht="12" customHeight="1">
      <c r="A8" s="353" t="s">
        <v>10</v>
      </c>
      <c r="B8" s="354" t="s">
        <v>280</v>
      </c>
      <c r="C8" s="355" t="s">
        <v>448</v>
      </c>
      <c r="D8" s="356">
        <v>285609938</v>
      </c>
      <c r="E8" s="356">
        <v>336295242</v>
      </c>
      <c r="F8" s="356">
        <v>336295242</v>
      </c>
      <c r="G8" s="956">
        <f t="shared" si="1"/>
        <v>100</v>
      </c>
      <c r="I8" s="531">
        <f>'1.1.PMINFO.'!H8-'1.3.sz.mell.'!F8-'1.4.sz.mell.'!F8</f>
        <v>336295242</v>
      </c>
      <c r="K8" s="531">
        <f>'1.1.PMINFO.'!G8-'1.3.sz.mell.'!E8-'1.4.sz.mell.'!E8</f>
        <v>336295242</v>
      </c>
      <c r="L8" s="531"/>
      <c r="M8" s="531" t="e">
        <f>'1.1.PMINFO.'!H8-'1.3.sz.mell.'!F8-'1.4.sz.mell.'!#REF!</f>
        <v>#REF!</v>
      </c>
    </row>
    <row r="9" spans="1:16" s="348" customFormat="1" ht="12" customHeight="1">
      <c r="A9" s="353" t="s">
        <v>11</v>
      </c>
      <c r="B9" s="354" t="s">
        <v>281</v>
      </c>
      <c r="C9" s="355" t="s">
        <v>12</v>
      </c>
      <c r="D9" s="356">
        <v>18992570</v>
      </c>
      <c r="E9" s="356">
        <v>25088617</v>
      </c>
      <c r="F9" s="356">
        <v>26531568</v>
      </c>
      <c r="G9" s="956">
        <f t="shared" si="1"/>
        <v>105.75141706695112</v>
      </c>
      <c r="I9" s="531">
        <f>'1.1.PMINFO.'!H9-'1.3.sz.mell.'!F9-'1.4.sz.mell.'!F9</f>
        <v>26531568</v>
      </c>
      <c r="K9" s="531">
        <f>'1.1.PMINFO.'!G9-'1.3.sz.mell.'!E9-'1.4.sz.mell.'!E9</f>
        <v>26531568</v>
      </c>
      <c r="L9" s="531"/>
      <c r="M9" s="531" t="e">
        <f>'1.1.PMINFO.'!H9-'1.3.sz.mell.'!F9-'1.4.sz.mell.'!#REF!</f>
        <v>#REF!</v>
      </c>
    </row>
    <row r="10" spans="1:16" s="348" customFormat="1" ht="12" customHeight="1">
      <c r="A10" s="353" t="s">
        <v>13</v>
      </c>
      <c r="B10" s="354" t="s">
        <v>282</v>
      </c>
      <c r="C10" s="355" t="s">
        <v>449</v>
      </c>
      <c r="D10" s="356"/>
      <c r="E10" s="356">
        <v>29984898</v>
      </c>
      <c r="F10" s="356">
        <v>30685527</v>
      </c>
      <c r="G10" s="956">
        <f t="shared" si="1"/>
        <v>102.33660624758502</v>
      </c>
      <c r="I10" s="531">
        <f>'1.1.PMINFO.'!H10-'1.3.sz.mell.'!F10-'1.4.sz.mell.'!F10</f>
        <v>30685527</v>
      </c>
      <c r="K10" s="531">
        <f>'1.1.PMINFO.'!G10-'1.3.sz.mell.'!E10-'1.4.sz.mell.'!E10</f>
        <v>29984898</v>
      </c>
      <c r="L10" s="531"/>
      <c r="M10" s="531" t="e">
        <f>'1.1.PMINFO.'!H10-'1.3.sz.mell.'!F10-'1.4.sz.mell.'!#REF!</f>
        <v>#REF!</v>
      </c>
    </row>
    <row r="11" spans="1:16" s="348" customFormat="1" ht="12" customHeight="1" thickBot="1">
      <c r="A11" s="357" t="s">
        <v>14</v>
      </c>
      <c r="B11" s="358" t="s">
        <v>283</v>
      </c>
      <c r="C11" s="359" t="s">
        <v>450</v>
      </c>
      <c r="D11" s="356">
        <v>0</v>
      </c>
      <c r="E11" s="356">
        <v>731600</v>
      </c>
      <c r="F11" s="356">
        <v>731600</v>
      </c>
      <c r="G11" s="956">
        <f t="shared" si="1"/>
        <v>100</v>
      </c>
      <c r="I11" s="531">
        <f>'1.1.PMINFO.'!H11-'1.3.sz.mell.'!F11-'1.4.sz.mell.'!F11</f>
        <v>731600</v>
      </c>
      <c r="K11" s="531">
        <f>'1.1.PMINFO.'!G11-'1.3.sz.mell.'!E11-'1.4.sz.mell.'!E11</f>
        <v>731600</v>
      </c>
      <c r="L11" s="531"/>
      <c r="M11" s="531" t="e">
        <f>'1.1.PMINFO.'!H11-'1.3.sz.mell.'!F11-'1.4.sz.mell.'!#REF!</f>
        <v>#REF!</v>
      </c>
    </row>
    <row r="12" spans="1:16" s="348" customFormat="1" ht="12" customHeight="1" thickBot="1">
      <c r="A12" s="344" t="s">
        <v>15</v>
      </c>
      <c r="B12" s="345"/>
      <c r="C12" s="360" t="s">
        <v>16</v>
      </c>
      <c r="D12" s="347">
        <f>+D13+D14+D15+D16+D17</f>
        <v>51016000</v>
      </c>
      <c r="E12" s="347">
        <f t="shared" ref="E12" si="2">+E13+E14+E15+E16+E17</f>
        <v>116575443</v>
      </c>
      <c r="F12" s="347">
        <v>118509611</v>
      </c>
      <c r="G12" s="954">
        <f t="shared" si="1"/>
        <v>101.65915560792681</v>
      </c>
      <c r="I12" s="531">
        <f>'1.1.PMINFO.'!H12-'1.3.sz.mell.'!F12-'1.4.sz.mell.'!F12</f>
        <v>118509611</v>
      </c>
      <c r="K12" s="531">
        <f>'1.1.PMINFO.'!G12-'1.3.sz.mell.'!E12-'1.4.sz.mell.'!E12</f>
        <v>116575443</v>
      </c>
      <c r="L12" s="531"/>
      <c r="M12" s="531" t="e">
        <f>'1.1.PMINFO.'!H12-'1.3.sz.mell.'!F12-'1.4.sz.mell.'!#REF!</f>
        <v>#REF!</v>
      </c>
    </row>
    <row r="13" spans="1:16" s="348" customFormat="1" ht="12" customHeight="1">
      <c r="A13" s="349" t="s">
        <v>17</v>
      </c>
      <c r="B13" s="350" t="s">
        <v>284</v>
      </c>
      <c r="C13" s="351" t="s">
        <v>18</v>
      </c>
      <c r="D13" s="352"/>
      <c r="E13" s="352">
        <v>0</v>
      </c>
      <c r="F13" s="352">
        <v>0</v>
      </c>
      <c r="G13" s="955"/>
      <c r="I13" s="531">
        <f>'1.1.PMINFO.'!H13-'1.3.sz.mell.'!F13-'1.4.sz.mell.'!F13</f>
        <v>0</v>
      </c>
      <c r="K13" s="531" t="e">
        <f>#REF!+#REF!+#REF!</f>
        <v>#REF!</v>
      </c>
      <c r="L13" s="531" t="e">
        <f>#REF!+#REF!+#REF!</f>
        <v>#REF!</v>
      </c>
      <c r="M13" s="531" t="e">
        <f>#REF!+#REF!+#REF!</f>
        <v>#REF!</v>
      </c>
      <c r="N13" s="531" t="e">
        <f>#REF!+#REF!+#REF!</f>
        <v>#REF!</v>
      </c>
      <c r="O13" s="531" t="e">
        <f>#REF!+#REF!+#REF!</f>
        <v>#REF!</v>
      </c>
      <c r="P13" s="531" t="e">
        <f>#REF!+#REF!+#REF!</f>
        <v>#REF!</v>
      </c>
    </row>
    <row r="14" spans="1:16" s="348" customFormat="1" ht="12" customHeight="1">
      <c r="A14" s="353" t="s">
        <v>19</v>
      </c>
      <c r="B14" s="354" t="s">
        <v>285</v>
      </c>
      <c r="C14" s="355" t="s">
        <v>20</v>
      </c>
      <c r="D14" s="356"/>
      <c r="E14" s="356">
        <v>0</v>
      </c>
      <c r="F14" s="356">
        <v>0</v>
      </c>
      <c r="G14" s="956"/>
      <c r="I14" s="531">
        <f>'1.1.PMINFO.'!H14-'1.3.sz.mell.'!F14-'1.4.sz.mell.'!F14</f>
        <v>0</v>
      </c>
      <c r="K14" s="531" t="e">
        <f>#REF!+#REF!+#REF!</f>
        <v>#REF!</v>
      </c>
      <c r="L14" s="531" t="e">
        <f>#REF!+#REF!+#REF!</f>
        <v>#REF!</v>
      </c>
      <c r="M14" s="531" t="e">
        <f>#REF!+#REF!+#REF!</f>
        <v>#REF!</v>
      </c>
      <c r="N14" s="531" t="e">
        <f>#REF!+#REF!+#REF!</f>
        <v>#REF!</v>
      </c>
      <c r="O14" s="531" t="e">
        <f>#REF!+#REF!+#REF!</f>
        <v>#REF!</v>
      </c>
      <c r="P14" s="531" t="e">
        <f>#REF!+#REF!+#REF!</f>
        <v>#REF!</v>
      </c>
    </row>
    <row r="15" spans="1:16" s="348" customFormat="1" ht="12" customHeight="1">
      <c r="A15" s="353" t="s">
        <v>21</v>
      </c>
      <c r="B15" s="354" t="s">
        <v>286</v>
      </c>
      <c r="C15" s="355" t="s">
        <v>22</v>
      </c>
      <c r="D15" s="356"/>
      <c r="E15" s="356">
        <v>0</v>
      </c>
      <c r="F15" s="356">
        <v>0</v>
      </c>
      <c r="G15" s="956"/>
      <c r="I15" s="531">
        <f>'1.1.PMINFO.'!H15-'1.3.sz.mell.'!F15-'1.4.sz.mell.'!F15</f>
        <v>0</v>
      </c>
      <c r="K15" s="531" t="e">
        <f>#REF!+#REF!+#REF!</f>
        <v>#REF!</v>
      </c>
      <c r="L15" s="531" t="e">
        <f>#REF!+#REF!+#REF!</f>
        <v>#REF!</v>
      </c>
      <c r="M15" s="531" t="e">
        <f>#REF!+#REF!+#REF!</f>
        <v>#REF!</v>
      </c>
      <c r="N15" s="531" t="e">
        <f>#REF!+#REF!+#REF!</f>
        <v>#REF!</v>
      </c>
      <c r="O15" s="531" t="e">
        <f>#REF!+#REF!+#REF!</f>
        <v>#REF!</v>
      </c>
      <c r="P15" s="531" t="e">
        <f>#REF!+#REF!+#REF!</f>
        <v>#REF!</v>
      </c>
    </row>
    <row r="16" spans="1:16" s="348" customFormat="1" ht="12" customHeight="1">
      <c r="A16" s="353" t="s">
        <v>23</v>
      </c>
      <c r="B16" s="354" t="s">
        <v>287</v>
      </c>
      <c r="C16" s="355" t="s">
        <v>24</v>
      </c>
      <c r="D16" s="356"/>
      <c r="E16" s="356">
        <v>14575521</v>
      </c>
      <c r="F16" s="356">
        <v>14668132</v>
      </c>
      <c r="G16" s="956">
        <f t="shared" si="1"/>
        <v>100.63538723590054</v>
      </c>
      <c r="I16" s="531">
        <f>'1.1.PMINFO.'!H16-'1.3.sz.mell.'!F16-'1.4.sz.mell.'!F16</f>
        <v>14668132</v>
      </c>
      <c r="K16" s="531" t="e">
        <f>#REF!+#REF!+#REF!</f>
        <v>#REF!</v>
      </c>
      <c r="L16" s="531" t="e">
        <f>#REF!+#REF!+#REF!</f>
        <v>#REF!</v>
      </c>
      <c r="M16" s="531" t="e">
        <f>#REF!+#REF!+#REF!</f>
        <v>#REF!</v>
      </c>
      <c r="N16" s="531" t="e">
        <f>#REF!+#REF!+#REF!</f>
        <v>#REF!</v>
      </c>
      <c r="O16" s="531" t="e">
        <f>#REF!+#REF!+#REF!</f>
        <v>#REF!</v>
      </c>
      <c r="P16" s="531" t="e">
        <f>#REF!+#REF!+#REF!</f>
        <v>#REF!</v>
      </c>
    </row>
    <row r="17" spans="1:17" s="348" customFormat="1" ht="12" customHeight="1">
      <c r="A17" s="353" t="s">
        <v>25</v>
      </c>
      <c r="B17" s="354" t="s">
        <v>288</v>
      </c>
      <c r="C17" s="355" t="s">
        <v>26</v>
      </c>
      <c r="D17" s="356">
        <v>51016000</v>
      </c>
      <c r="E17" s="356">
        <v>101999922</v>
      </c>
      <c r="F17" s="356">
        <v>103841479</v>
      </c>
      <c r="G17" s="956">
        <f t="shared" si="1"/>
        <v>101.80544941985347</v>
      </c>
      <c r="I17" s="531">
        <f>'1.1.PMINFO.'!H17-'1.3.sz.mell.'!F17-'1.4.sz.mell.'!F17</f>
        <v>103841479</v>
      </c>
      <c r="K17" s="531" t="e">
        <f>#REF!+#REF!+#REF!</f>
        <v>#REF!</v>
      </c>
      <c r="L17" s="531" t="e">
        <f>#REF!+#REF!+#REF!</f>
        <v>#REF!</v>
      </c>
      <c r="M17" s="531" t="e">
        <f>#REF!+#REF!+#REF!</f>
        <v>#REF!</v>
      </c>
      <c r="N17" s="531" t="e">
        <f>#REF!+#REF!+#REF!</f>
        <v>#REF!</v>
      </c>
      <c r="O17" s="531" t="e">
        <f>#REF!+#REF!+#REF!</f>
        <v>#REF!</v>
      </c>
      <c r="P17" s="531" t="e">
        <f>#REF!+#REF!+#REF!</f>
        <v>#REF!</v>
      </c>
      <c r="Q17" s="531" t="e">
        <f>#REF!+#REF!+#REF!</f>
        <v>#REF!</v>
      </c>
    </row>
    <row r="18" spans="1:17" s="348" customFormat="1" ht="12" customHeight="1" thickBot="1">
      <c r="A18" s="357" t="s">
        <v>1463</v>
      </c>
      <c r="B18" s="354" t="s">
        <v>288</v>
      </c>
      <c r="C18" s="361" t="s">
        <v>1464</v>
      </c>
      <c r="D18" s="362"/>
      <c r="E18" s="362">
        <v>0</v>
      </c>
      <c r="F18" s="362">
        <v>-12269646</v>
      </c>
      <c r="G18" s="957"/>
      <c r="I18" s="531">
        <f>'1.1.PMINFO.'!H18-'1.3.sz.mell.'!F18-'1.4.sz.mell.'!F18</f>
        <v>-12269646</v>
      </c>
      <c r="K18" s="531" t="e">
        <f>#REF!+#REF!+#REF!</f>
        <v>#REF!</v>
      </c>
      <c r="L18" s="531" t="e">
        <f>#REF!+#REF!+#REF!</f>
        <v>#REF!</v>
      </c>
      <c r="M18" s="531" t="e">
        <f>#REF!+#REF!+#REF!</f>
        <v>#REF!</v>
      </c>
      <c r="N18" s="531" t="e">
        <f>#REF!+#REF!+#REF!</f>
        <v>#REF!</v>
      </c>
      <c r="O18" s="531" t="e">
        <f>#REF!+#REF!+#REF!</f>
        <v>#REF!</v>
      </c>
      <c r="P18" s="531" t="e">
        <f>#REF!+#REF!+#REF!</f>
        <v>#REF!</v>
      </c>
    </row>
    <row r="19" spans="1:17" s="348" customFormat="1" ht="12" customHeight="1" thickBot="1">
      <c r="A19" s="344" t="s">
        <v>27</v>
      </c>
      <c r="B19" s="345" t="s">
        <v>289</v>
      </c>
      <c r="C19" s="346" t="s">
        <v>28</v>
      </c>
      <c r="D19" s="347">
        <f>+D20+D21+D22+D23+D24</f>
        <v>0</v>
      </c>
      <c r="E19" s="347">
        <f t="shared" ref="E19" si="3">+E20+E21+E22+E23+E24</f>
        <v>556000</v>
      </c>
      <c r="F19" s="347">
        <v>556000</v>
      </c>
      <c r="G19" s="954">
        <f t="shared" si="1"/>
        <v>100</v>
      </c>
      <c r="I19" s="531">
        <f>'1.1.PMINFO.'!H19-'1.3.sz.mell.'!F19-'1.4.sz.mell.'!F19</f>
        <v>556000</v>
      </c>
      <c r="K19" s="531">
        <f>'1.1.PMINFO.'!G19-'1.3.sz.mell.'!E19-'1.4.sz.mell.'!E19</f>
        <v>556000</v>
      </c>
      <c r="L19" s="531"/>
      <c r="M19" s="531" t="e">
        <f>'1.1.PMINFO.'!H19-'1.3.sz.mell.'!F19-'1.4.sz.mell.'!#REF!</f>
        <v>#REF!</v>
      </c>
    </row>
    <row r="20" spans="1:17" s="348" customFormat="1" ht="12" customHeight="1">
      <c r="A20" s="349" t="s">
        <v>29</v>
      </c>
      <c r="B20" s="350" t="s">
        <v>290</v>
      </c>
      <c r="C20" s="351" t="s">
        <v>30</v>
      </c>
      <c r="D20" s="352"/>
      <c r="E20" s="352">
        <v>556000</v>
      </c>
      <c r="F20" s="352">
        <v>556000</v>
      </c>
      <c r="G20" s="955">
        <f t="shared" si="1"/>
        <v>100</v>
      </c>
      <c r="I20" s="531">
        <f>'1.1.PMINFO.'!H20-'1.3.sz.mell.'!F20-'1.4.sz.mell.'!F20</f>
        <v>556000</v>
      </c>
      <c r="K20" s="531" t="e">
        <f>#REF!+#REF!+#REF!</f>
        <v>#REF!</v>
      </c>
      <c r="L20" s="531" t="e">
        <f>#REF!+#REF!+#REF!</f>
        <v>#REF!</v>
      </c>
      <c r="M20" s="531" t="e">
        <f>#REF!+#REF!+#REF!</f>
        <v>#REF!</v>
      </c>
      <c r="N20" s="531" t="e">
        <f>#REF!+#REF!+#REF!</f>
        <v>#REF!</v>
      </c>
      <c r="O20" s="531" t="e">
        <f>#REF!+#REF!+#REF!</f>
        <v>#REF!</v>
      </c>
    </row>
    <row r="21" spans="1:17" s="348" customFormat="1" ht="12" customHeight="1">
      <c r="A21" s="353" t="s">
        <v>31</v>
      </c>
      <c r="B21" s="354" t="s">
        <v>291</v>
      </c>
      <c r="C21" s="355" t="s">
        <v>32</v>
      </c>
      <c r="D21" s="356"/>
      <c r="E21" s="356">
        <v>0</v>
      </c>
      <c r="F21" s="356">
        <v>0</v>
      </c>
      <c r="G21" s="956"/>
      <c r="I21" s="531">
        <f>'1.1.PMINFO.'!H21-'1.3.sz.mell.'!F21-'1.4.sz.mell.'!F21</f>
        <v>0</v>
      </c>
      <c r="K21" s="531" t="e">
        <f>#REF!+#REF!+#REF!</f>
        <v>#REF!</v>
      </c>
      <c r="L21" s="531" t="e">
        <f>#REF!+#REF!+#REF!</f>
        <v>#REF!</v>
      </c>
      <c r="M21" s="531" t="e">
        <f>#REF!+#REF!+#REF!</f>
        <v>#REF!</v>
      </c>
      <c r="N21" s="531" t="e">
        <f>#REF!+#REF!+#REF!</f>
        <v>#REF!</v>
      </c>
      <c r="O21" s="531" t="e">
        <f>#REF!+#REF!+#REF!</f>
        <v>#REF!</v>
      </c>
    </row>
    <row r="22" spans="1:17" s="348" customFormat="1" ht="12" customHeight="1">
      <c r="A22" s="353" t="s">
        <v>33</v>
      </c>
      <c r="B22" s="354" t="s">
        <v>292</v>
      </c>
      <c r="C22" s="355" t="s">
        <v>34</v>
      </c>
      <c r="D22" s="356"/>
      <c r="E22" s="356">
        <v>0</v>
      </c>
      <c r="F22" s="356">
        <v>0</v>
      </c>
      <c r="G22" s="956"/>
      <c r="I22" s="531">
        <f>'1.1.PMINFO.'!H22-'1.3.sz.mell.'!F22-'1.4.sz.mell.'!F22</f>
        <v>0</v>
      </c>
      <c r="K22" s="531" t="e">
        <f>#REF!+#REF!+#REF!</f>
        <v>#REF!</v>
      </c>
      <c r="L22" s="531" t="e">
        <f>#REF!+#REF!+#REF!</f>
        <v>#REF!</v>
      </c>
      <c r="M22" s="531" t="e">
        <f>#REF!+#REF!+#REF!</f>
        <v>#REF!</v>
      </c>
      <c r="N22" s="531" t="e">
        <f>#REF!+#REF!+#REF!</f>
        <v>#REF!</v>
      </c>
      <c r="O22" s="531" t="e">
        <f>#REF!+#REF!+#REF!</f>
        <v>#REF!</v>
      </c>
    </row>
    <row r="23" spans="1:17" s="348" customFormat="1" ht="12" customHeight="1">
      <c r="A23" s="353" t="s">
        <v>35</v>
      </c>
      <c r="B23" s="354" t="s">
        <v>293</v>
      </c>
      <c r="C23" s="355" t="s">
        <v>36</v>
      </c>
      <c r="D23" s="356"/>
      <c r="E23" s="356">
        <v>0</v>
      </c>
      <c r="F23" s="356">
        <v>0</v>
      </c>
      <c r="G23" s="956"/>
      <c r="I23" s="531">
        <f>'1.1.PMINFO.'!H23-'1.3.sz.mell.'!F23-'1.4.sz.mell.'!F23</f>
        <v>0</v>
      </c>
      <c r="K23" s="531" t="e">
        <f>#REF!+#REF!+#REF!</f>
        <v>#REF!</v>
      </c>
      <c r="L23" s="531" t="e">
        <f>#REF!+#REF!+#REF!</f>
        <v>#REF!</v>
      </c>
      <c r="M23" s="531" t="e">
        <f>#REF!+#REF!+#REF!</f>
        <v>#REF!</v>
      </c>
      <c r="N23" s="531" t="e">
        <f>#REF!+#REF!+#REF!</f>
        <v>#REF!</v>
      </c>
      <c r="O23" s="531" t="e">
        <f>#REF!+#REF!+#REF!</f>
        <v>#REF!</v>
      </c>
    </row>
    <row r="24" spans="1:17" s="348" customFormat="1" ht="12" customHeight="1">
      <c r="A24" s="353" t="s">
        <v>37</v>
      </c>
      <c r="B24" s="354" t="s">
        <v>294</v>
      </c>
      <c r="C24" s="355" t="s">
        <v>38</v>
      </c>
      <c r="D24" s="356"/>
      <c r="E24" s="356">
        <v>0</v>
      </c>
      <c r="F24" s="356">
        <v>0</v>
      </c>
      <c r="G24" s="956"/>
      <c r="I24" s="531">
        <f>'1.1.PMINFO.'!H24-'1.3.sz.mell.'!F24-'1.4.sz.mell.'!F24</f>
        <v>0</v>
      </c>
      <c r="K24" s="531" t="e">
        <f>#REF!+#REF!+#REF!</f>
        <v>#REF!</v>
      </c>
      <c r="L24" s="531" t="e">
        <f>#REF!+#REF!+#REF!</f>
        <v>#REF!</v>
      </c>
      <c r="M24" s="531" t="e">
        <f>#REF!+#REF!+#REF!</f>
        <v>#REF!</v>
      </c>
      <c r="N24" s="531" t="e">
        <f>#REF!+#REF!+#REF!</f>
        <v>#REF!</v>
      </c>
      <c r="O24" s="531" t="e">
        <f>#REF!+#REF!+#REF!</f>
        <v>#REF!</v>
      </c>
    </row>
    <row r="25" spans="1:17" s="365" customFormat="1" ht="12" customHeight="1" thickBot="1">
      <c r="A25" s="353" t="s">
        <v>1465</v>
      </c>
      <c r="B25" s="354" t="s">
        <v>294</v>
      </c>
      <c r="C25" s="363" t="s">
        <v>1466</v>
      </c>
      <c r="D25" s="364"/>
      <c r="E25" s="364">
        <v>0</v>
      </c>
      <c r="F25" s="364">
        <v>0</v>
      </c>
      <c r="G25" s="958"/>
      <c r="I25" s="531">
        <f>'1.1.PMINFO.'!H25-'1.3.sz.mell.'!F25-'1.4.sz.mell.'!F25</f>
        <v>0</v>
      </c>
      <c r="K25" s="531">
        <f>'1.1.PMINFO.'!G25-'1.3.sz.mell.'!E25-'1.4.sz.mell.'!E25</f>
        <v>0</v>
      </c>
      <c r="L25" s="531"/>
      <c r="M25" s="531" t="e">
        <f>'1.1.PMINFO.'!H25-'1.3.sz.mell.'!F25-'1.4.sz.mell.'!#REF!</f>
        <v>#REF!</v>
      </c>
    </row>
    <row r="26" spans="1:17" s="348" customFormat="1" ht="12" customHeight="1" thickBot="1">
      <c r="A26" s="344" t="s">
        <v>39</v>
      </c>
      <c r="B26" s="345" t="s">
        <v>295</v>
      </c>
      <c r="C26" s="346" t="s">
        <v>40</v>
      </c>
      <c r="D26" s="366">
        <f>SUM(D27:D33)</f>
        <v>130551709</v>
      </c>
      <c r="E26" s="366">
        <f t="shared" ref="E26" si="4">SUM(E27:E33)</f>
        <v>59058499</v>
      </c>
      <c r="F26" s="366">
        <v>701718020</v>
      </c>
      <c r="G26" s="959">
        <f t="shared" si="1"/>
        <v>1188.1744911938924</v>
      </c>
      <c r="I26" s="531">
        <f>'1.1.PMINFO.'!H26-'1.3.sz.mell.'!F26-'1.4.sz.mell.'!F26</f>
        <v>701718020</v>
      </c>
      <c r="K26" s="531">
        <f>'1.1.PMINFO.'!G26-'1.3.sz.mell.'!E26-'1.4.sz.mell.'!E26</f>
        <v>59058499</v>
      </c>
      <c r="L26" s="531"/>
      <c r="M26" s="531" t="e">
        <f>'1.1.PMINFO.'!H26-'1.3.sz.mell.'!F26-'1.4.sz.mell.'!#REF!</f>
        <v>#REF!</v>
      </c>
    </row>
    <row r="27" spans="1:17" s="348" customFormat="1" ht="12" customHeight="1">
      <c r="A27" s="349" t="s">
        <v>349</v>
      </c>
      <c r="B27" s="350" t="s">
        <v>296</v>
      </c>
      <c r="C27" s="351" t="s">
        <v>454</v>
      </c>
      <c r="D27" s="367">
        <v>57000000</v>
      </c>
      <c r="E27" s="367">
        <v>7708499</v>
      </c>
      <c r="F27" s="367">
        <v>57090873</v>
      </c>
      <c r="G27" s="960">
        <f t="shared" si="1"/>
        <v>740.62243505512561</v>
      </c>
      <c r="I27" s="531">
        <f>'1.1.PMINFO.'!H27-'1.3.sz.mell.'!F27-'1.4.sz.mell.'!F27</f>
        <v>57090873</v>
      </c>
      <c r="K27" s="531">
        <f>'1.1.PMINFO.'!G27-'1.3.sz.mell.'!E27-'1.4.sz.mell.'!E27</f>
        <v>7708499</v>
      </c>
      <c r="L27" s="531"/>
      <c r="M27" s="531" t="e">
        <f>'1.1.PMINFO.'!H27-'1.3.sz.mell.'!F27-'1.4.sz.mell.'!#REF!</f>
        <v>#REF!</v>
      </c>
    </row>
    <row r="28" spans="1:17" s="348" customFormat="1" ht="12" customHeight="1">
      <c r="A28" s="349" t="s">
        <v>350</v>
      </c>
      <c r="B28" s="350" t="s">
        <v>495</v>
      </c>
      <c r="C28" s="351" t="s">
        <v>494</v>
      </c>
      <c r="D28" s="367"/>
      <c r="E28" s="367">
        <v>0</v>
      </c>
      <c r="F28" s="367">
        <v>82335</v>
      </c>
      <c r="G28" s="960"/>
      <c r="I28" s="531">
        <f>'1.1.PMINFO.'!H28-'1.3.sz.mell.'!F28-'1.4.sz.mell.'!F28</f>
        <v>82335</v>
      </c>
      <c r="K28" s="531">
        <f>'1.1.PMINFO.'!G28-'1.3.sz.mell.'!E28-'1.4.sz.mell.'!E28</f>
        <v>0</v>
      </c>
      <c r="L28" s="531"/>
      <c r="M28" s="531" t="e">
        <f>'1.1.PMINFO.'!H28-'1.3.sz.mell.'!F28-'1.4.sz.mell.'!#REF!</f>
        <v>#REF!</v>
      </c>
    </row>
    <row r="29" spans="1:17" s="348" customFormat="1" ht="12" customHeight="1">
      <c r="A29" s="349" t="s">
        <v>351</v>
      </c>
      <c r="B29" s="354" t="s">
        <v>451</v>
      </c>
      <c r="C29" s="355" t="s">
        <v>455</v>
      </c>
      <c r="D29" s="367">
        <v>22201709</v>
      </c>
      <c r="E29" s="367">
        <v>0</v>
      </c>
      <c r="F29" s="367">
        <v>587300703</v>
      </c>
      <c r="G29" s="960"/>
      <c r="I29" s="531">
        <f>'1.1.PMINFO.'!H29-'1.3.sz.mell.'!F29-'1.4.sz.mell.'!F29</f>
        <v>587300703</v>
      </c>
      <c r="K29" s="531">
        <f>'1.1.PMINFO.'!G29-'1.3.sz.mell.'!E29-'1.4.sz.mell.'!E29</f>
        <v>0</v>
      </c>
      <c r="L29" s="531"/>
      <c r="M29" s="531" t="e">
        <f>'1.1.PMINFO.'!H29-'1.3.sz.mell.'!F29-'1.4.sz.mell.'!#REF!</f>
        <v>#REF!</v>
      </c>
    </row>
    <row r="30" spans="1:17" s="348" customFormat="1" ht="12" customHeight="1">
      <c r="A30" s="349" t="s">
        <v>352</v>
      </c>
      <c r="B30" s="354" t="s">
        <v>452</v>
      </c>
      <c r="C30" s="355" t="s">
        <v>456</v>
      </c>
      <c r="D30" s="356"/>
      <c r="E30" s="356">
        <v>0</v>
      </c>
      <c r="F30" s="356">
        <v>0</v>
      </c>
      <c r="G30" s="956"/>
      <c r="I30" s="531">
        <f>'1.1.PMINFO.'!H30-'1.3.sz.mell.'!F30-'1.4.sz.mell.'!F30</f>
        <v>0</v>
      </c>
      <c r="K30" s="531">
        <f>'1.1.PMINFO.'!G30-'1.3.sz.mell.'!E30-'1.4.sz.mell.'!E30</f>
        <v>0</v>
      </c>
      <c r="L30" s="531"/>
      <c r="M30" s="531" t="e">
        <f>'1.1.PMINFO.'!H30-'1.3.sz.mell.'!F30-'1.4.sz.mell.'!#REF!</f>
        <v>#REF!</v>
      </c>
    </row>
    <row r="31" spans="1:17" s="348" customFormat="1" ht="12" customHeight="1">
      <c r="A31" s="349" t="s">
        <v>353</v>
      </c>
      <c r="B31" s="354" t="s">
        <v>297</v>
      </c>
      <c r="C31" s="355" t="s">
        <v>457</v>
      </c>
      <c r="D31" s="356">
        <v>49500000</v>
      </c>
      <c r="E31" s="356">
        <v>49500000</v>
      </c>
      <c r="F31" s="356">
        <v>54639913</v>
      </c>
      <c r="G31" s="956">
        <f t="shared" si="1"/>
        <v>110.38366262626262</v>
      </c>
      <c r="I31" s="531">
        <f>'1.1.PMINFO.'!H31-'1.3.sz.mell.'!F31-'1.4.sz.mell.'!F31</f>
        <v>54639913</v>
      </c>
      <c r="K31" s="531">
        <f>'1.1.PMINFO.'!G31-'1.3.sz.mell.'!E31-'1.4.sz.mell.'!E31</f>
        <v>49500000</v>
      </c>
      <c r="L31" s="531"/>
      <c r="M31" s="531" t="e">
        <f>'1.1.PMINFO.'!H31-'1.3.sz.mell.'!F31-'1.4.sz.mell.'!#REF!</f>
        <v>#REF!</v>
      </c>
    </row>
    <row r="32" spans="1:17" s="348" customFormat="1" ht="12" customHeight="1">
      <c r="A32" s="349" t="s">
        <v>354</v>
      </c>
      <c r="B32" s="358" t="s">
        <v>298</v>
      </c>
      <c r="C32" s="359" t="s">
        <v>458</v>
      </c>
      <c r="D32" s="356">
        <v>850000</v>
      </c>
      <c r="E32" s="356">
        <v>850000</v>
      </c>
      <c r="F32" s="356">
        <v>762800</v>
      </c>
      <c r="G32" s="956">
        <f t="shared" si="1"/>
        <v>89.741176470588229</v>
      </c>
      <c r="I32" s="531">
        <f>'1.1.PMINFO.'!H32-'1.3.sz.mell.'!F32-'1.4.sz.mell.'!F32</f>
        <v>762800</v>
      </c>
      <c r="K32" s="531">
        <f>'1.1.PMINFO.'!G32-'1.3.sz.mell.'!E32-'1.4.sz.mell.'!E32</f>
        <v>850000</v>
      </c>
      <c r="L32" s="531"/>
      <c r="M32" s="531" t="e">
        <f>'1.1.PMINFO.'!H32-'1.3.sz.mell.'!F32-'1.4.sz.mell.'!#REF!</f>
        <v>#REF!</v>
      </c>
    </row>
    <row r="33" spans="1:16" s="348" customFormat="1" ht="12" customHeight="1" thickBot="1">
      <c r="A33" s="349" t="s">
        <v>496</v>
      </c>
      <c r="B33" s="358" t="s">
        <v>299</v>
      </c>
      <c r="C33" s="359" t="s">
        <v>453</v>
      </c>
      <c r="D33" s="362">
        <v>1000000</v>
      </c>
      <c r="E33" s="362">
        <v>1000000</v>
      </c>
      <c r="F33" s="362">
        <v>1841396</v>
      </c>
      <c r="G33" s="957">
        <f t="shared" si="1"/>
        <v>184.1396</v>
      </c>
      <c r="I33" s="531">
        <f>'1.1.PMINFO.'!H33-'1.3.sz.mell.'!F33-'1.4.sz.mell.'!F33</f>
        <v>1841396</v>
      </c>
      <c r="K33" s="531">
        <f>'1.1.PMINFO.'!G33-'1.3.sz.mell.'!E33-'1.4.sz.mell.'!E33</f>
        <v>1000000</v>
      </c>
      <c r="L33" s="531"/>
      <c r="M33" s="531" t="e">
        <f>'1.1.PMINFO.'!H33-'1.3.sz.mell.'!F33-'1.4.sz.mell.'!#REF!</f>
        <v>#REF!</v>
      </c>
    </row>
    <row r="34" spans="1:16" s="348" customFormat="1" ht="12" customHeight="1" thickBot="1">
      <c r="A34" s="344" t="s">
        <v>41</v>
      </c>
      <c r="B34" s="345" t="s">
        <v>300</v>
      </c>
      <c r="C34" s="346" t="s">
        <v>42</v>
      </c>
      <c r="D34" s="347">
        <f>SUM(D35:D45)</f>
        <v>203261000</v>
      </c>
      <c r="E34" s="347">
        <f t="shared" ref="E34" si="5">SUM(E35:E45)</f>
        <v>212294002</v>
      </c>
      <c r="F34" s="347">
        <v>231326674</v>
      </c>
      <c r="G34" s="954">
        <f t="shared" si="1"/>
        <v>108.96524245654382</v>
      </c>
      <c r="I34" s="531">
        <f>'1.1.PMINFO.'!H34-'1.3.sz.mell.'!F34-'1.4.sz.mell.'!F34</f>
        <v>231326674</v>
      </c>
      <c r="K34" s="531">
        <f>'1.1.PMINFO.'!G34-'1.3.sz.mell.'!E34-'1.4.sz.mell.'!E34</f>
        <v>212294002</v>
      </c>
      <c r="L34" s="531"/>
      <c r="M34" s="531" t="e">
        <f>'1.1.PMINFO.'!H34-'1.3.sz.mell.'!F34-'1.4.sz.mell.'!#REF!</f>
        <v>#REF!</v>
      </c>
    </row>
    <row r="35" spans="1:16" s="348" customFormat="1" ht="12" customHeight="1">
      <c r="A35" s="349" t="s">
        <v>43</v>
      </c>
      <c r="B35" s="350" t="s">
        <v>301</v>
      </c>
      <c r="C35" s="351" t="s">
        <v>44</v>
      </c>
      <c r="D35" s="352">
        <v>0</v>
      </c>
      <c r="E35" s="352">
        <v>20000</v>
      </c>
      <c r="F35" s="352">
        <v>55149</v>
      </c>
      <c r="G35" s="955">
        <f t="shared" si="1"/>
        <v>275.745</v>
      </c>
      <c r="I35" s="531">
        <f>'1.1.PMINFO.'!H35-'1.3.sz.mell.'!F35-'1.4.sz.mell.'!F35</f>
        <v>55149</v>
      </c>
      <c r="K35" s="531" t="e">
        <f>#REF!+#REF!+#REF!</f>
        <v>#REF!</v>
      </c>
      <c r="L35" s="531" t="e">
        <f>#REF!+#REF!+#REF!</f>
        <v>#REF!</v>
      </c>
      <c r="M35" s="531" t="e">
        <f>#REF!+#REF!+#REF!</f>
        <v>#REF!</v>
      </c>
      <c r="N35" s="531" t="e">
        <f>#REF!+#REF!+#REF!</f>
        <v>#REF!</v>
      </c>
      <c r="O35" s="531" t="e">
        <f>#REF!+#REF!+#REF!</f>
        <v>#REF!</v>
      </c>
      <c r="P35" s="531" t="e">
        <f>#REF!+#REF!+#REF!</f>
        <v>#REF!</v>
      </c>
    </row>
    <row r="36" spans="1:16" s="348" customFormat="1" ht="12" customHeight="1">
      <c r="A36" s="353" t="s">
        <v>45</v>
      </c>
      <c r="B36" s="354" t="s">
        <v>302</v>
      </c>
      <c r="C36" s="355" t="s">
        <v>46</v>
      </c>
      <c r="D36" s="356">
        <v>0</v>
      </c>
      <c r="E36" s="356">
        <v>82559100</v>
      </c>
      <c r="F36" s="356">
        <v>85194066</v>
      </c>
      <c r="G36" s="956">
        <f t="shared" si="1"/>
        <v>103.19161182716381</v>
      </c>
      <c r="I36" s="531">
        <f>'1.1.PMINFO.'!H36-'1.3.sz.mell.'!F36-'1.4.sz.mell.'!F36</f>
        <v>85194066</v>
      </c>
      <c r="K36" s="531" t="e">
        <f>#REF!+#REF!+#REF!</f>
        <v>#REF!</v>
      </c>
      <c r="L36" s="531" t="e">
        <f>#REF!+#REF!+#REF!</f>
        <v>#REF!</v>
      </c>
      <c r="M36" s="531" t="e">
        <f>#REF!+#REF!+#REF!</f>
        <v>#REF!</v>
      </c>
      <c r="N36" s="531" t="e">
        <f>#REF!+#REF!+#REF!</f>
        <v>#REF!</v>
      </c>
      <c r="O36" s="531" t="e">
        <f>#REF!+#REF!+#REF!</f>
        <v>#REF!</v>
      </c>
      <c r="P36" s="531" t="e">
        <f>#REF!+#REF!+#REF!</f>
        <v>#REF!</v>
      </c>
    </row>
    <row r="37" spans="1:16" s="348" customFormat="1" ht="12" customHeight="1">
      <c r="A37" s="353" t="s">
        <v>47</v>
      </c>
      <c r="B37" s="354" t="s">
        <v>303</v>
      </c>
      <c r="C37" s="355" t="s">
        <v>48</v>
      </c>
      <c r="D37" s="356">
        <v>0</v>
      </c>
      <c r="E37" s="356">
        <v>8136000</v>
      </c>
      <c r="F37" s="356">
        <v>7391118</v>
      </c>
      <c r="G37" s="956">
        <f t="shared" si="1"/>
        <v>90.844616519174039</v>
      </c>
      <c r="I37" s="531">
        <f>'1.1.PMINFO.'!H37-'1.3.sz.mell.'!F37-'1.4.sz.mell.'!F37</f>
        <v>7391118</v>
      </c>
      <c r="K37" s="531" t="e">
        <f>#REF!+#REF!+#REF!</f>
        <v>#REF!</v>
      </c>
      <c r="L37" s="531" t="e">
        <f>#REF!+#REF!+#REF!</f>
        <v>#REF!</v>
      </c>
      <c r="M37" s="531" t="e">
        <f>#REF!+#REF!+#REF!</f>
        <v>#REF!</v>
      </c>
      <c r="N37" s="531" t="e">
        <f>#REF!+#REF!+#REF!</f>
        <v>#REF!</v>
      </c>
      <c r="O37" s="531" t="e">
        <f>#REF!+#REF!+#REF!</f>
        <v>#REF!</v>
      </c>
      <c r="P37" s="531" t="e">
        <f>#REF!+#REF!+#REF!</f>
        <v>#REF!</v>
      </c>
    </row>
    <row r="38" spans="1:16" s="348" customFormat="1" ht="12" customHeight="1">
      <c r="A38" s="353" t="s">
        <v>49</v>
      </c>
      <c r="B38" s="354" t="s">
        <v>304</v>
      </c>
      <c r="C38" s="355" t="s">
        <v>50</v>
      </c>
      <c r="D38" s="356">
        <v>54000000</v>
      </c>
      <c r="E38" s="356">
        <v>54000000</v>
      </c>
      <c r="F38" s="356">
        <v>57764740</v>
      </c>
      <c r="G38" s="956">
        <f t="shared" si="1"/>
        <v>106.97174074074074</v>
      </c>
      <c r="I38" s="531">
        <f>'1.1.PMINFO.'!H38-'1.3.sz.mell.'!F38-'1.4.sz.mell.'!F38</f>
        <v>57764740</v>
      </c>
      <c r="K38" s="531" t="e">
        <f>#REF!+#REF!+#REF!</f>
        <v>#REF!</v>
      </c>
      <c r="L38" s="531" t="e">
        <f>#REF!+#REF!+#REF!</f>
        <v>#REF!</v>
      </c>
      <c r="M38" s="531" t="e">
        <f>#REF!+#REF!+#REF!</f>
        <v>#REF!</v>
      </c>
      <c r="N38" s="531" t="e">
        <f>#REF!+#REF!+#REF!</f>
        <v>#REF!</v>
      </c>
      <c r="O38" s="531" t="e">
        <f>#REF!+#REF!+#REF!</f>
        <v>#REF!</v>
      </c>
      <c r="P38" s="531" t="e">
        <f>#REF!+#REF!+#REF!</f>
        <v>#REF!</v>
      </c>
    </row>
    <row r="39" spans="1:16" s="348" customFormat="1" ht="12" customHeight="1">
      <c r="A39" s="353" t="s">
        <v>51</v>
      </c>
      <c r="B39" s="354" t="s">
        <v>305</v>
      </c>
      <c r="C39" s="355" t="s">
        <v>52</v>
      </c>
      <c r="D39" s="356">
        <v>0</v>
      </c>
      <c r="E39" s="356">
        <v>36161000</v>
      </c>
      <c r="F39" s="356">
        <v>35270177</v>
      </c>
      <c r="G39" s="956">
        <f t="shared" si="1"/>
        <v>97.536508946102146</v>
      </c>
      <c r="I39" s="531">
        <f>'1.1.PMINFO.'!H39-'1.3.sz.mell.'!F39-'1.4.sz.mell.'!F39</f>
        <v>35270177</v>
      </c>
      <c r="K39" s="531" t="e">
        <f>#REF!+#REF!+#REF!</f>
        <v>#REF!</v>
      </c>
      <c r="L39" s="531" t="e">
        <f>#REF!+#REF!+#REF!</f>
        <v>#REF!</v>
      </c>
      <c r="M39" s="531" t="e">
        <f>#REF!+#REF!+#REF!</f>
        <v>#REF!</v>
      </c>
      <c r="N39" s="531" t="e">
        <f>#REF!+#REF!+#REF!</f>
        <v>#REF!</v>
      </c>
      <c r="O39" s="531" t="e">
        <f>#REF!+#REF!+#REF!</f>
        <v>#REF!</v>
      </c>
      <c r="P39" s="531" t="e">
        <f>#REF!+#REF!+#REF!</f>
        <v>#REF!</v>
      </c>
    </row>
    <row r="40" spans="1:16" s="348" customFormat="1" ht="12" customHeight="1">
      <c r="A40" s="353" t="s">
        <v>53</v>
      </c>
      <c r="B40" s="354" t="s">
        <v>306</v>
      </c>
      <c r="C40" s="355" t="s">
        <v>54</v>
      </c>
      <c r="D40" s="356">
        <v>0</v>
      </c>
      <c r="E40" s="356">
        <v>21222300</v>
      </c>
      <c r="F40" s="356">
        <v>20236524</v>
      </c>
      <c r="G40" s="956">
        <f t="shared" si="1"/>
        <v>95.354999222515929</v>
      </c>
      <c r="I40" s="531">
        <f>'1.1.PMINFO.'!H40-'1.3.sz.mell.'!F40-'1.4.sz.mell.'!F40</f>
        <v>20236524</v>
      </c>
      <c r="K40" s="531" t="e">
        <f>#REF!+#REF!+#REF!</f>
        <v>#REF!</v>
      </c>
      <c r="L40" s="531" t="e">
        <f>#REF!+#REF!+#REF!</f>
        <v>#REF!</v>
      </c>
      <c r="M40" s="531" t="e">
        <f>#REF!+#REF!+#REF!</f>
        <v>#REF!</v>
      </c>
      <c r="N40" s="531" t="e">
        <f>#REF!+#REF!+#REF!</f>
        <v>#REF!</v>
      </c>
      <c r="O40" s="531" t="e">
        <f>#REF!+#REF!+#REF!</f>
        <v>#REF!</v>
      </c>
      <c r="P40" s="531" t="e">
        <f>#REF!+#REF!+#REF!</f>
        <v>#REF!</v>
      </c>
    </row>
    <row r="41" spans="1:16" s="348" customFormat="1" ht="12" customHeight="1">
      <c r="A41" s="353" t="s">
        <v>55</v>
      </c>
      <c r="B41" s="354" t="s">
        <v>307</v>
      </c>
      <c r="C41" s="355" t="s">
        <v>56</v>
      </c>
      <c r="D41" s="356">
        <v>0</v>
      </c>
      <c r="E41" s="356">
        <v>7123000</v>
      </c>
      <c r="F41" s="356">
        <v>7170000</v>
      </c>
      <c r="G41" s="956">
        <f t="shared" si="1"/>
        <v>100.6598343394637</v>
      </c>
      <c r="I41" s="531">
        <f>'1.1.PMINFO.'!H41-'1.3.sz.mell.'!F41-'1.4.sz.mell.'!F41</f>
        <v>7170000</v>
      </c>
      <c r="K41" s="531" t="e">
        <f>#REF!+#REF!+#REF!</f>
        <v>#REF!</v>
      </c>
      <c r="L41" s="531" t="e">
        <f>#REF!+#REF!+#REF!</f>
        <v>#REF!</v>
      </c>
      <c r="M41" s="531" t="e">
        <f>#REF!+#REF!+#REF!</f>
        <v>#REF!</v>
      </c>
      <c r="N41" s="531" t="e">
        <f>#REF!+#REF!+#REF!</f>
        <v>#REF!</v>
      </c>
      <c r="O41" s="531" t="e">
        <f>#REF!+#REF!+#REF!</f>
        <v>#REF!</v>
      </c>
      <c r="P41" s="531" t="e">
        <f>#REF!+#REF!+#REF!</f>
        <v>#REF!</v>
      </c>
    </row>
    <row r="42" spans="1:16" s="348" customFormat="1" ht="12" customHeight="1">
      <c r="A42" s="353" t="s">
        <v>57</v>
      </c>
      <c r="B42" s="354" t="s">
        <v>308</v>
      </c>
      <c r="C42" s="355" t="s">
        <v>58</v>
      </c>
      <c r="D42" s="356">
        <v>0</v>
      </c>
      <c r="E42" s="356">
        <v>3002</v>
      </c>
      <c r="F42" s="356">
        <v>1439</v>
      </c>
      <c r="G42" s="956">
        <f t="shared" si="1"/>
        <v>47.934710193204531</v>
      </c>
      <c r="I42" s="531">
        <f>'1.1.PMINFO.'!H42-'1.3.sz.mell.'!F42-'1.4.sz.mell.'!F42</f>
        <v>1439</v>
      </c>
      <c r="K42" s="531" t="e">
        <f>#REF!+#REF!+#REF!</f>
        <v>#REF!</v>
      </c>
      <c r="L42" s="531" t="e">
        <f>#REF!+#REF!+#REF!</f>
        <v>#REF!</v>
      </c>
      <c r="M42" s="531" t="e">
        <f>#REF!+#REF!+#REF!</f>
        <v>#REF!</v>
      </c>
      <c r="N42" s="531" t="e">
        <f>#REF!+#REF!+#REF!</f>
        <v>#REF!</v>
      </c>
      <c r="O42" s="531" t="e">
        <f>#REF!+#REF!+#REF!</f>
        <v>#REF!</v>
      </c>
      <c r="P42" s="531" t="e">
        <f>#REF!+#REF!+#REF!</f>
        <v>#REF!</v>
      </c>
    </row>
    <row r="43" spans="1:16" s="348" customFormat="1" ht="12" customHeight="1">
      <c r="A43" s="353" t="s">
        <v>59</v>
      </c>
      <c r="B43" s="354" t="s">
        <v>309</v>
      </c>
      <c r="C43" s="355" t="s">
        <v>60</v>
      </c>
      <c r="D43" s="371">
        <v>0</v>
      </c>
      <c r="E43" s="371">
        <v>0</v>
      </c>
      <c r="F43" s="371">
        <v>0</v>
      </c>
      <c r="G43" s="961"/>
      <c r="I43" s="531">
        <f>'1.1.PMINFO.'!H43-'1.3.sz.mell.'!F43-'1.4.sz.mell.'!F43</f>
        <v>0</v>
      </c>
      <c r="K43" s="531" t="e">
        <f>#REF!+#REF!+#REF!</f>
        <v>#REF!</v>
      </c>
      <c r="L43" s="531" t="e">
        <f>#REF!+#REF!+#REF!</f>
        <v>#REF!</v>
      </c>
      <c r="M43" s="531" t="e">
        <f>#REF!+#REF!+#REF!</f>
        <v>#REF!</v>
      </c>
      <c r="N43" s="531" t="e">
        <f>#REF!+#REF!+#REF!</f>
        <v>#REF!</v>
      </c>
      <c r="O43" s="531" t="e">
        <f>#REF!+#REF!+#REF!</f>
        <v>#REF!</v>
      </c>
      <c r="P43" s="531" t="e">
        <f>#REF!+#REF!+#REF!</f>
        <v>#REF!</v>
      </c>
    </row>
    <row r="44" spans="1:16" s="348" customFormat="1" ht="12" customHeight="1">
      <c r="A44" s="357" t="s">
        <v>61</v>
      </c>
      <c r="B44" s="354" t="s">
        <v>310</v>
      </c>
      <c r="C44" s="368" t="s">
        <v>1467</v>
      </c>
      <c r="D44" s="369"/>
      <c r="E44" s="369">
        <v>3066000</v>
      </c>
      <c r="F44" s="369">
        <v>17413520</v>
      </c>
      <c r="G44" s="962">
        <f t="shared" si="1"/>
        <v>567.95564253098507</v>
      </c>
      <c r="I44" s="531">
        <f>'1.1.PMINFO.'!H44-'1.3.sz.mell.'!F44-'1.4.sz.mell.'!F44</f>
        <v>17413520</v>
      </c>
      <c r="K44" s="531" t="e">
        <f>#REF!+#REF!+#REF!</f>
        <v>#REF!</v>
      </c>
      <c r="L44" s="531" t="e">
        <f>#REF!+#REF!+#REF!</f>
        <v>#REF!</v>
      </c>
      <c r="M44" s="531" t="e">
        <f>#REF!+#REF!+#REF!</f>
        <v>#REF!</v>
      </c>
      <c r="N44" s="531" t="e">
        <f>#REF!+#REF!+#REF!</f>
        <v>#REF!</v>
      </c>
      <c r="O44" s="531" t="e">
        <f>#REF!+#REF!+#REF!</f>
        <v>#REF!</v>
      </c>
      <c r="P44" s="531" t="e">
        <f>#REF!+#REF!+#REF!</f>
        <v>#REF!</v>
      </c>
    </row>
    <row r="45" spans="1:16" s="348" customFormat="1" ht="12" customHeight="1" thickBot="1">
      <c r="A45" s="357" t="s">
        <v>1468</v>
      </c>
      <c r="B45" s="354" t="s">
        <v>1469</v>
      </c>
      <c r="C45" s="359" t="s">
        <v>62</v>
      </c>
      <c r="D45" s="369">
        <v>149261000</v>
      </c>
      <c r="E45" s="369">
        <v>3600</v>
      </c>
      <c r="F45" s="369">
        <v>829941</v>
      </c>
      <c r="G45" s="962">
        <f t="shared" si="1"/>
        <v>23053.916666666664</v>
      </c>
      <c r="I45" s="531">
        <f>'1.1.PMINFO.'!H45-'1.3.sz.mell.'!F45-'1.4.sz.mell.'!F45</f>
        <v>829941</v>
      </c>
      <c r="K45" s="531" t="e">
        <f>#REF!+#REF!+#REF!</f>
        <v>#REF!</v>
      </c>
      <c r="L45" s="531" t="e">
        <f>#REF!+#REF!+#REF!</f>
        <v>#REF!</v>
      </c>
      <c r="M45" s="531" t="e">
        <f>#REF!+#REF!+#REF!</f>
        <v>#REF!</v>
      </c>
      <c r="N45" s="531" t="e">
        <f>#REF!+#REF!+#REF!</f>
        <v>#REF!</v>
      </c>
      <c r="O45" s="531" t="e">
        <f>#REF!+#REF!+#REF!</f>
        <v>#REF!</v>
      </c>
      <c r="P45" s="531" t="e">
        <f>#REF!+#REF!+#REF!</f>
        <v>#REF!</v>
      </c>
    </row>
    <row r="46" spans="1:16" s="348" customFormat="1" ht="12" customHeight="1" thickBot="1">
      <c r="A46" s="344" t="s">
        <v>63</v>
      </c>
      <c r="B46" s="345" t="s">
        <v>311</v>
      </c>
      <c r="C46" s="346" t="s">
        <v>64</v>
      </c>
      <c r="D46" s="347">
        <f>SUM(D47:D51)</f>
        <v>0</v>
      </c>
      <c r="E46" s="347">
        <v>0</v>
      </c>
      <c r="F46" s="347">
        <v>44349</v>
      </c>
      <c r="G46" s="954"/>
      <c r="I46" s="531">
        <f>'1.1.PMINFO.'!H46-'1.3.sz.mell.'!F46-'1.4.sz.mell.'!F46</f>
        <v>44349</v>
      </c>
      <c r="K46" s="531">
        <f>'1.1.PMINFO.'!G46-'1.3.sz.mell.'!E46-'1.4.sz.mell.'!E46</f>
        <v>0</v>
      </c>
      <c r="L46" s="531"/>
      <c r="M46" s="531" t="e">
        <f>'1.1.PMINFO.'!H46-'1.3.sz.mell.'!F46-'1.4.sz.mell.'!#REF!</f>
        <v>#REF!</v>
      </c>
    </row>
    <row r="47" spans="1:16" s="348" customFormat="1" ht="12" customHeight="1">
      <c r="A47" s="349" t="s">
        <v>65</v>
      </c>
      <c r="B47" s="350" t="s">
        <v>312</v>
      </c>
      <c r="C47" s="351" t="s">
        <v>66</v>
      </c>
      <c r="D47" s="370"/>
      <c r="E47" s="370">
        <v>0</v>
      </c>
      <c r="F47" s="370">
        <v>0</v>
      </c>
      <c r="G47" s="963"/>
      <c r="I47" s="531">
        <f>'1.1.PMINFO.'!H47-'1.3.sz.mell.'!F47-'1.4.sz.mell.'!F47</f>
        <v>0</v>
      </c>
      <c r="K47" s="531">
        <f>'1.1.PMINFO.'!G47-'1.3.sz.mell.'!E47-'1.4.sz.mell.'!E47</f>
        <v>0</v>
      </c>
      <c r="L47" s="531"/>
      <c r="M47" s="531" t="e">
        <f>'1.1.PMINFO.'!H47-'1.3.sz.mell.'!F47-'1.4.sz.mell.'!#REF!</f>
        <v>#REF!</v>
      </c>
    </row>
    <row r="48" spans="1:16" s="348" customFormat="1" ht="12" customHeight="1">
      <c r="A48" s="353" t="s">
        <v>67</v>
      </c>
      <c r="B48" s="354" t="s">
        <v>313</v>
      </c>
      <c r="C48" s="355" t="s">
        <v>68</v>
      </c>
      <c r="D48" s="371"/>
      <c r="E48" s="371">
        <v>0</v>
      </c>
      <c r="F48" s="371">
        <v>44349</v>
      </c>
      <c r="G48" s="961"/>
      <c r="I48" s="531">
        <f>'1.1.PMINFO.'!H48-'1.3.sz.mell.'!F48-'1.4.sz.mell.'!F48</f>
        <v>44349</v>
      </c>
      <c r="K48" s="531">
        <f>'1.1.PMINFO.'!G48-'1.3.sz.mell.'!E48-'1.4.sz.mell.'!E48</f>
        <v>-202000</v>
      </c>
      <c r="L48" s="531"/>
      <c r="M48" s="531" t="e">
        <f>'1.1.PMINFO.'!H48-'1.3.sz.mell.'!F48-'1.4.sz.mell.'!#REF!</f>
        <v>#REF!</v>
      </c>
    </row>
    <row r="49" spans="1:16" s="348" customFormat="1" ht="12" customHeight="1">
      <c r="A49" s="353" t="s">
        <v>69</v>
      </c>
      <c r="B49" s="354" t="s">
        <v>314</v>
      </c>
      <c r="C49" s="355" t="s">
        <v>70</v>
      </c>
      <c r="D49" s="371"/>
      <c r="E49" s="371">
        <v>0</v>
      </c>
      <c r="F49" s="371">
        <v>0</v>
      </c>
      <c r="G49" s="961"/>
      <c r="I49" s="531">
        <f>'1.1.PMINFO.'!H49-'1.3.sz.mell.'!F49-'1.4.sz.mell.'!F49</f>
        <v>0</v>
      </c>
      <c r="K49" s="531">
        <f>'1.1.PMINFO.'!G49-'1.3.sz.mell.'!E49-'1.4.sz.mell.'!E49</f>
        <v>202000</v>
      </c>
      <c r="L49" s="531"/>
      <c r="M49" s="531" t="e">
        <f>'1.1.PMINFO.'!H49-'1.3.sz.mell.'!F49-'1.4.sz.mell.'!#REF!</f>
        <v>#REF!</v>
      </c>
    </row>
    <row r="50" spans="1:16" s="348" customFormat="1" ht="12" customHeight="1">
      <c r="A50" s="353" t="s">
        <v>71</v>
      </c>
      <c r="B50" s="354" t="s">
        <v>315</v>
      </c>
      <c r="C50" s="355" t="s">
        <v>72</v>
      </c>
      <c r="D50" s="371"/>
      <c r="E50" s="371">
        <v>0</v>
      </c>
      <c r="F50" s="371">
        <v>0</v>
      </c>
      <c r="G50" s="961"/>
      <c r="I50" s="531">
        <f>'1.1.PMINFO.'!H50-'1.3.sz.mell.'!F50-'1.4.sz.mell.'!F50</f>
        <v>0</v>
      </c>
      <c r="K50" s="531">
        <f>'1.1.PMINFO.'!G50-'1.3.sz.mell.'!E50-'1.4.sz.mell.'!E50</f>
        <v>0</v>
      </c>
      <c r="L50" s="531"/>
      <c r="M50" s="531" t="e">
        <f>'1.1.PMINFO.'!H50-'1.3.sz.mell.'!F50-'1.4.sz.mell.'!#REF!</f>
        <v>#REF!</v>
      </c>
    </row>
    <row r="51" spans="1:16" s="348" customFormat="1" ht="12" customHeight="1" thickBot="1">
      <c r="A51" s="357" t="s">
        <v>73</v>
      </c>
      <c r="B51" s="354" t="s">
        <v>316</v>
      </c>
      <c r="C51" s="359" t="s">
        <v>74</v>
      </c>
      <c r="D51" s="369"/>
      <c r="E51" s="369">
        <v>0</v>
      </c>
      <c r="F51" s="369">
        <v>0</v>
      </c>
      <c r="G51" s="962"/>
      <c r="I51" s="531">
        <f>'1.1.PMINFO.'!H51-'1.3.sz.mell.'!F51-'1.4.sz.mell.'!F51</f>
        <v>0</v>
      </c>
      <c r="K51" s="531">
        <f>'1.1.PMINFO.'!G51-'1.3.sz.mell.'!E51-'1.4.sz.mell.'!E51</f>
        <v>0</v>
      </c>
      <c r="L51" s="531"/>
      <c r="M51" s="531" t="e">
        <f>'1.1.PMINFO.'!H51-'1.3.sz.mell.'!F51-'1.4.sz.mell.'!#REF!</f>
        <v>#REF!</v>
      </c>
    </row>
    <row r="52" spans="1:16" s="348" customFormat="1" ht="12" customHeight="1" thickBot="1">
      <c r="A52" s="344" t="s">
        <v>75</v>
      </c>
      <c r="B52" s="345" t="s">
        <v>317</v>
      </c>
      <c r="C52" s="346" t="s">
        <v>76</v>
      </c>
      <c r="D52" s="347">
        <f>SUM(D53:D57)</f>
        <v>0</v>
      </c>
      <c r="E52" s="347">
        <v>100000</v>
      </c>
      <c r="F52" s="347">
        <v>125000</v>
      </c>
      <c r="G52" s="954">
        <f t="shared" si="1"/>
        <v>125</v>
      </c>
      <c r="I52" s="531">
        <f>'1.1.PMINFO.'!H52-'1.3.sz.mell.'!F52-'1.4.sz.mell.'!F52</f>
        <v>125000</v>
      </c>
      <c r="K52" s="531">
        <f>'1.1.PMINFO.'!G52-'1.3.sz.mell.'!E52-'1.4.sz.mell.'!E52</f>
        <v>100000</v>
      </c>
      <c r="L52" s="531"/>
      <c r="M52" s="531" t="e">
        <f>'1.1.PMINFO.'!H52-'1.3.sz.mell.'!F52-'1.4.sz.mell.'!#REF!</f>
        <v>#REF!</v>
      </c>
    </row>
    <row r="53" spans="1:16" s="348" customFormat="1" ht="12" customHeight="1">
      <c r="A53" s="349" t="s">
        <v>463</v>
      </c>
      <c r="B53" s="350" t="s">
        <v>318</v>
      </c>
      <c r="C53" s="351" t="s">
        <v>460</v>
      </c>
      <c r="D53" s="352"/>
      <c r="E53" s="352">
        <v>0</v>
      </c>
      <c r="F53" s="352">
        <v>0</v>
      </c>
      <c r="G53" s="955"/>
      <c r="I53" s="531">
        <f>'1.1.PMINFO.'!H53-'1.3.sz.mell.'!F53-'1.4.sz.mell.'!F53</f>
        <v>0</v>
      </c>
      <c r="K53" s="531" t="e">
        <f>#REF!+#REF!+#REF!</f>
        <v>#REF!</v>
      </c>
      <c r="L53" s="531" t="e">
        <f>#REF!+#REF!+#REF!</f>
        <v>#REF!</v>
      </c>
      <c r="M53" s="531" t="e">
        <f>#REF!+#REF!+#REF!</f>
        <v>#REF!</v>
      </c>
      <c r="N53" s="531" t="e">
        <f>#REF!+#REF!+#REF!</f>
        <v>#REF!</v>
      </c>
      <c r="O53" s="531" t="e">
        <f>#REF!+#REF!+#REF!</f>
        <v>#REF!</v>
      </c>
      <c r="P53" s="531" t="e">
        <f>#REF!+#REF!+#REF!</f>
        <v>#REF!</v>
      </c>
    </row>
    <row r="54" spans="1:16" s="348" customFormat="1" ht="12" customHeight="1">
      <c r="A54" s="349" t="s">
        <v>464</v>
      </c>
      <c r="B54" s="354" t="s">
        <v>319</v>
      </c>
      <c r="C54" s="355" t="s">
        <v>461</v>
      </c>
      <c r="D54" s="352"/>
      <c r="E54" s="352">
        <v>0</v>
      </c>
      <c r="F54" s="352">
        <v>0</v>
      </c>
      <c r="G54" s="955"/>
      <c r="I54" s="531">
        <f>'1.1.PMINFO.'!H54-'1.3.sz.mell.'!F54-'1.4.sz.mell.'!F54</f>
        <v>0</v>
      </c>
      <c r="K54" s="531" t="e">
        <f>#REF!+#REF!+#REF!</f>
        <v>#REF!</v>
      </c>
      <c r="L54" s="531" t="e">
        <f>#REF!+#REF!+#REF!</f>
        <v>#REF!</v>
      </c>
      <c r="M54" s="531" t="e">
        <f>#REF!+#REF!+#REF!</f>
        <v>#REF!</v>
      </c>
      <c r="N54" s="531" t="e">
        <f>#REF!+#REF!+#REF!</f>
        <v>#REF!</v>
      </c>
      <c r="O54" s="531" t="e">
        <f>#REF!+#REF!+#REF!</f>
        <v>#REF!</v>
      </c>
      <c r="P54" s="531" t="e">
        <f>#REF!+#REF!+#REF!</f>
        <v>#REF!</v>
      </c>
    </row>
    <row r="55" spans="1:16" s="348" customFormat="1" ht="13.5" customHeight="1">
      <c r="A55" s="349" t="s">
        <v>465</v>
      </c>
      <c r="B55" s="354" t="s">
        <v>320</v>
      </c>
      <c r="C55" s="355" t="s">
        <v>489</v>
      </c>
      <c r="D55" s="352"/>
      <c r="E55" s="352">
        <v>0</v>
      </c>
      <c r="F55" s="352">
        <v>0</v>
      </c>
      <c r="G55" s="955"/>
      <c r="I55" s="531">
        <f>'1.1.PMINFO.'!H55-'1.3.sz.mell.'!F55-'1.4.sz.mell.'!F55</f>
        <v>0</v>
      </c>
      <c r="K55" s="531" t="e">
        <f>#REF!+#REF!+#REF!</f>
        <v>#REF!</v>
      </c>
      <c r="L55" s="531" t="e">
        <f>#REF!+#REF!+#REF!</f>
        <v>#REF!</v>
      </c>
      <c r="M55" s="531" t="e">
        <f>#REF!+#REF!+#REF!</f>
        <v>#REF!</v>
      </c>
      <c r="N55" s="531" t="e">
        <f>#REF!+#REF!+#REF!</f>
        <v>#REF!</v>
      </c>
      <c r="O55" s="531" t="e">
        <f>#REF!+#REF!+#REF!</f>
        <v>#REF!</v>
      </c>
      <c r="P55" s="531" t="e">
        <f>#REF!+#REF!+#REF!</f>
        <v>#REF!</v>
      </c>
    </row>
    <row r="56" spans="1:16" s="348" customFormat="1" ht="12" customHeight="1">
      <c r="A56" s="357" t="s">
        <v>466</v>
      </c>
      <c r="B56" s="358" t="s">
        <v>462</v>
      </c>
      <c r="C56" s="359" t="s">
        <v>468</v>
      </c>
      <c r="D56" s="362"/>
      <c r="E56" s="362">
        <v>0</v>
      </c>
      <c r="F56" s="362">
        <v>25000</v>
      </c>
      <c r="G56" s="957"/>
      <c r="I56" s="531">
        <f>'1.1.PMINFO.'!H56-'1.3.sz.mell.'!F56-'1.4.sz.mell.'!F56</f>
        <v>25000</v>
      </c>
      <c r="K56" s="531" t="e">
        <f>#REF!+#REF!+#REF!</f>
        <v>#REF!</v>
      </c>
      <c r="L56" s="531" t="e">
        <f>#REF!+#REF!+#REF!</f>
        <v>#REF!</v>
      </c>
      <c r="M56" s="531" t="e">
        <f>#REF!+#REF!+#REF!</f>
        <v>#REF!</v>
      </c>
      <c r="N56" s="531" t="e">
        <f>#REF!+#REF!+#REF!</f>
        <v>#REF!</v>
      </c>
      <c r="O56" s="531" t="e">
        <f>#REF!+#REF!+#REF!</f>
        <v>#REF!</v>
      </c>
      <c r="P56" s="531" t="e">
        <f>#REF!+#REF!+#REF!</f>
        <v>#REF!</v>
      </c>
    </row>
    <row r="57" spans="1:16" s="348" customFormat="1" ht="12" customHeight="1">
      <c r="A57" s="357" t="s">
        <v>467</v>
      </c>
      <c r="B57" s="358" t="s">
        <v>459</v>
      </c>
      <c r="C57" s="359" t="s">
        <v>469</v>
      </c>
      <c r="D57" s="362"/>
      <c r="E57" s="362">
        <v>100000</v>
      </c>
      <c r="F57" s="362">
        <v>100000</v>
      </c>
      <c r="G57" s="957">
        <f t="shared" si="1"/>
        <v>100</v>
      </c>
      <c r="I57" s="531">
        <f>'1.1.PMINFO.'!H57-'1.3.sz.mell.'!F57-'1.4.sz.mell.'!F57</f>
        <v>100000</v>
      </c>
      <c r="K57" s="531" t="e">
        <f>#REF!+#REF!+#REF!</f>
        <v>#REF!</v>
      </c>
      <c r="L57" s="531" t="e">
        <f>#REF!+#REF!+#REF!</f>
        <v>#REF!</v>
      </c>
      <c r="M57" s="531" t="e">
        <f>#REF!+#REF!+#REF!</f>
        <v>#REF!</v>
      </c>
      <c r="N57" s="531" t="e">
        <f>#REF!+#REF!+#REF!</f>
        <v>#REF!</v>
      </c>
      <c r="O57" s="531" t="e">
        <f>#REF!+#REF!+#REF!</f>
        <v>#REF!</v>
      </c>
      <c r="P57" s="531" t="e">
        <f>#REF!+#REF!+#REF!</f>
        <v>#REF!</v>
      </c>
    </row>
    <row r="58" spans="1:16" s="348" customFormat="1" ht="12" customHeight="1" thickBot="1">
      <c r="A58" s="357" t="s">
        <v>1470</v>
      </c>
      <c r="B58" s="358" t="s">
        <v>459</v>
      </c>
      <c r="C58" s="361" t="s">
        <v>1471</v>
      </c>
      <c r="D58" s="362"/>
      <c r="E58" s="362">
        <v>0</v>
      </c>
      <c r="F58" s="362">
        <v>0</v>
      </c>
      <c r="G58" s="957"/>
      <c r="I58" s="531">
        <f>'1.1.PMINFO.'!H58-'1.3.sz.mell.'!F58-'1.4.sz.mell.'!F58</f>
        <v>0</v>
      </c>
      <c r="K58" s="531" t="e">
        <f>#REF!+#REF!+#REF!</f>
        <v>#REF!</v>
      </c>
      <c r="L58" s="531" t="e">
        <f>#REF!+#REF!+#REF!</f>
        <v>#REF!</v>
      </c>
      <c r="M58" s="531" t="e">
        <f>#REF!+#REF!+#REF!</f>
        <v>#REF!</v>
      </c>
      <c r="N58" s="531" t="e">
        <f>#REF!+#REF!+#REF!</f>
        <v>#REF!</v>
      </c>
      <c r="O58" s="531" t="e">
        <f>#REF!+#REF!+#REF!</f>
        <v>#REF!</v>
      </c>
      <c r="P58" s="531" t="e">
        <f>#REF!+#REF!+#REF!</f>
        <v>#REF!</v>
      </c>
    </row>
    <row r="59" spans="1:16" s="348" customFormat="1" ht="12" customHeight="1" thickBot="1">
      <c r="A59" s="344" t="s">
        <v>81</v>
      </c>
      <c r="B59" s="345" t="s">
        <v>321</v>
      </c>
      <c r="C59" s="360" t="s">
        <v>82</v>
      </c>
      <c r="D59" s="347">
        <f>SUM(D60:D64)</f>
        <v>0</v>
      </c>
      <c r="E59" s="347">
        <v>0</v>
      </c>
      <c r="F59" s="347">
        <v>117924</v>
      </c>
      <c r="G59" s="954"/>
      <c r="I59" s="531">
        <f>'1.1.PMINFO.'!H59-'1.3.sz.mell.'!F59-'1.4.sz.mell.'!F59</f>
        <v>117924</v>
      </c>
      <c r="K59" s="531">
        <f>'1.1.PMINFO.'!G59-'1.3.sz.mell.'!E59-'1.4.sz.mell.'!E59</f>
        <v>0</v>
      </c>
      <c r="L59" s="531"/>
      <c r="M59" s="531" t="e">
        <f>'1.1.PMINFO.'!H59-'1.3.sz.mell.'!F59-'1.4.sz.mell.'!#REF!</f>
        <v>#REF!</v>
      </c>
    </row>
    <row r="60" spans="1:16" s="348" customFormat="1" ht="12" customHeight="1">
      <c r="A60" s="349" t="s">
        <v>475</v>
      </c>
      <c r="B60" s="350" t="s">
        <v>322</v>
      </c>
      <c r="C60" s="351" t="s">
        <v>470</v>
      </c>
      <c r="D60" s="371"/>
      <c r="E60" s="371">
        <v>0</v>
      </c>
      <c r="F60" s="371">
        <v>0</v>
      </c>
      <c r="G60" s="961"/>
      <c r="I60" s="531">
        <f>'1.1.PMINFO.'!H60-'1.3.sz.mell.'!F60-'1.4.sz.mell.'!F60</f>
        <v>0</v>
      </c>
      <c r="K60" s="531">
        <f>'1.1.PMINFO.'!G60-'1.3.sz.mell.'!E60-'1.4.sz.mell.'!E60</f>
        <v>0</v>
      </c>
      <c r="L60" s="531"/>
      <c r="M60" s="531" t="e">
        <f>'1.1.PMINFO.'!H60-'1.3.sz.mell.'!F60-'1.4.sz.mell.'!#REF!</f>
        <v>#REF!</v>
      </c>
    </row>
    <row r="61" spans="1:16" s="348" customFormat="1" ht="12" customHeight="1">
      <c r="A61" s="349" t="s">
        <v>476</v>
      </c>
      <c r="B61" s="350" t="s">
        <v>323</v>
      </c>
      <c r="C61" s="355" t="s">
        <v>471</v>
      </c>
      <c r="D61" s="371"/>
      <c r="E61" s="371">
        <v>0</v>
      </c>
      <c r="F61" s="371">
        <v>0</v>
      </c>
      <c r="G61" s="961"/>
      <c r="I61" s="531">
        <f>'1.1.PMINFO.'!H61-'1.3.sz.mell.'!F61-'1.4.sz.mell.'!F61</f>
        <v>0</v>
      </c>
      <c r="K61" s="531">
        <f>'1.1.PMINFO.'!G61-'1.3.sz.mell.'!E61-'1.4.sz.mell.'!E61</f>
        <v>0</v>
      </c>
      <c r="L61" s="531"/>
      <c r="M61" s="531" t="e">
        <f>'1.1.PMINFO.'!H61-'1.3.sz.mell.'!F61-'1.4.sz.mell.'!#REF!</f>
        <v>#REF!</v>
      </c>
    </row>
    <row r="62" spans="1:16" s="348" customFormat="1" ht="11.25" customHeight="1">
      <c r="A62" s="349" t="s">
        <v>477</v>
      </c>
      <c r="B62" s="350" t="s">
        <v>324</v>
      </c>
      <c r="C62" s="355" t="s">
        <v>490</v>
      </c>
      <c r="D62" s="371"/>
      <c r="E62" s="371">
        <v>0</v>
      </c>
      <c r="F62" s="371">
        <v>0</v>
      </c>
      <c r="G62" s="961"/>
      <c r="I62" s="531">
        <f>'1.1.PMINFO.'!H62-'1.3.sz.mell.'!F62-'1.4.sz.mell.'!F62</f>
        <v>0</v>
      </c>
      <c r="K62" s="531">
        <f>'1.1.PMINFO.'!G62-'1.3.sz.mell.'!E62-'1.4.sz.mell.'!E62</f>
        <v>0</v>
      </c>
      <c r="L62" s="531"/>
      <c r="M62" s="531" t="e">
        <f>'1.1.PMINFO.'!H62-'1.3.sz.mell.'!F62-'1.4.sz.mell.'!#REF!</f>
        <v>#REF!</v>
      </c>
    </row>
    <row r="63" spans="1:16" s="348" customFormat="1" ht="12" customHeight="1">
      <c r="A63" s="349" t="s">
        <v>476</v>
      </c>
      <c r="B63" s="372" t="s">
        <v>473</v>
      </c>
      <c r="C63" s="359" t="s">
        <v>472</v>
      </c>
      <c r="D63" s="371"/>
      <c r="E63" s="371">
        <v>0</v>
      </c>
      <c r="F63" s="371">
        <v>117924</v>
      </c>
      <c r="G63" s="961"/>
      <c r="I63" s="531">
        <f>'1.1.PMINFO.'!H63-'1.3.sz.mell.'!F63-'1.4.sz.mell.'!F63</f>
        <v>117924</v>
      </c>
      <c r="K63" s="531">
        <f>'1.1.PMINFO.'!G63-'1.3.sz.mell.'!E63-'1.4.sz.mell.'!E63</f>
        <v>0</v>
      </c>
      <c r="L63" s="531"/>
      <c r="M63" s="531" t="e">
        <f>'1.1.PMINFO.'!H63-'1.3.sz.mell.'!F63-'1.4.sz.mell.'!#REF!</f>
        <v>#REF!</v>
      </c>
    </row>
    <row r="64" spans="1:16" s="348" customFormat="1" ht="12" customHeight="1">
      <c r="A64" s="349" t="s">
        <v>477</v>
      </c>
      <c r="B64" s="358" t="s">
        <v>480</v>
      </c>
      <c r="C64" s="359" t="s">
        <v>474</v>
      </c>
      <c r="D64" s="371"/>
      <c r="E64" s="371">
        <v>0</v>
      </c>
      <c r="F64" s="371">
        <v>0</v>
      </c>
      <c r="G64" s="961"/>
      <c r="I64" s="531">
        <f>'1.1.PMINFO.'!H64-'1.3.sz.mell.'!F64-'1.4.sz.mell.'!F64</f>
        <v>0</v>
      </c>
      <c r="K64" s="531">
        <f>'1.1.PMINFO.'!G64-'1.3.sz.mell.'!E64-'1.4.sz.mell.'!E64</f>
        <v>0</v>
      </c>
      <c r="L64" s="531"/>
      <c r="M64" s="531" t="e">
        <f>'1.1.PMINFO.'!H64-'1.3.sz.mell.'!F64-'1.4.sz.mell.'!#REF!</f>
        <v>#REF!</v>
      </c>
    </row>
    <row r="65" spans="1:16" s="348" customFormat="1" ht="12" customHeight="1" thickBot="1">
      <c r="A65" s="349" t="s">
        <v>1472</v>
      </c>
      <c r="B65" s="358" t="s">
        <v>480</v>
      </c>
      <c r="C65" s="361" t="s">
        <v>1473</v>
      </c>
      <c r="D65" s="371"/>
      <c r="E65" s="371">
        <v>0</v>
      </c>
      <c r="F65" s="371">
        <v>0</v>
      </c>
      <c r="G65" s="961"/>
      <c r="I65" s="531">
        <f>'1.1.PMINFO.'!H65-'1.3.sz.mell.'!F65-'1.4.sz.mell.'!F65</f>
        <v>0</v>
      </c>
      <c r="K65" s="531">
        <f>'1.1.PMINFO.'!G65-'1.3.sz.mell.'!E65-'1.4.sz.mell.'!E65</f>
        <v>0</v>
      </c>
      <c r="L65" s="531"/>
      <c r="M65" s="531" t="e">
        <f>'1.1.PMINFO.'!H65-'1.3.sz.mell.'!F65-'1.4.sz.mell.'!#REF!</f>
        <v>#REF!</v>
      </c>
    </row>
    <row r="66" spans="1:16" s="348" customFormat="1" ht="12" customHeight="1" thickBot="1">
      <c r="A66" s="344" t="s">
        <v>83</v>
      </c>
      <c r="B66" s="345"/>
      <c r="C66" s="346" t="s">
        <v>84</v>
      </c>
      <c r="D66" s="366">
        <f>+D5+D12+D19+D26+D34+D46+D52+D59</f>
        <v>1234485776</v>
      </c>
      <c r="E66" s="366">
        <f t="shared" ref="E66" si="6">+E5+E12+E19+E26+E34+E46+E52+E59</f>
        <v>1342087168</v>
      </c>
      <c r="F66" s="366">
        <v>2008044382</v>
      </c>
      <c r="G66" s="959">
        <f t="shared" si="1"/>
        <v>149.62101045883779</v>
      </c>
      <c r="I66" s="531">
        <f>'1.1.PMINFO.'!H66-'1.3.sz.mell.'!F66-'1.4.sz.mell.'!F66</f>
        <v>2008044382</v>
      </c>
      <c r="K66" s="531">
        <f>'1.1.PMINFO.'!G66-'1.3.sz.mell.'!E66-'1.4.sz.mell.'!E66</f>
        <v>1342087168</v>
      </c>
      <c r="L66" s="531"/>
      <c r="M66" s="531" t="e">
        <f>'1.1.PMINFO.'!H66-'1.3.sz.mell.'!F66-'1.4.sz.mell.'!#REF!</f>
        <v>#REF!</v>
      </c>
    </row>
    <row r="67" spans="1:16" s="348" customFormat="1" ht="12" customHeight="1" thickBot="1">
      <c r="A67" s="373" t="s">
        <v>85</v>
      </c>
      <c r="B67" s="345" t="s">
        <v>326</v>
      </c>
      <c r="C67" s="360" t="s">
        <v>86</v>
      </c>
      <c r="D67" s="347">
        <f>SUM(D68:D70)</f>
        <v>0</v>
      </c>
      <c r="E67" s="347">
        <v>0</v>
      </c>
      <c r="F67" s="347">
        <v>0</v>
      </c>
      <c r="G67" s="954"/>
      <c r="I67" s="531">
        <f>'1.1.PMINFO.'!H67-'1.3.sz.mell.'!F67-'1.4.sz.mell.'!F67</f>
        <v>0</v>
      </c>
      <c r="K67" s="531">
        <f>'1.1.PMINFO.'!G67-'1.3.sz.mell.'!E67-'1.4.sz.mell.'!E67</f>
        <v>0</v>
      </c>
      <c r="L67" s="531"/>
      <c r="M67" s="531" t="e">
        <f>'1.1.PMINFO.'!H67-'1.3.sz.mell.'!F67-'1.4.sz.mell.'!#REF!</f>
        <v>#REF!</v>
      </c>
    </row>
    <row r="68" spans="1:16" s="348" customFormat="1" ht="12" customHeight="1">
      <c r="A68" s="349" t="s">
        <v>87</v>
      </c>
      <c r="B68" s="350" t="s">
        <v>327</v>
      </c>
      <c r="C68" s="351" t="s">
        <v>88</v>
      </c>
      <c r="D68" s="371"/>
      <c r="E68" s="371">
        <v>0</v>
      </c>
      <c r="F68" s="371">
        <v>0</v>
      </c>
      <c r="G68" s="961"/>
      <c r="I68" s="531">
        <f>'1.1.PMINFO.'!H68-'1.3.sz.mell.'!F68-'1.4.sz.mell.'!F68</f>
        <v>0</v>
      </c>
      <c r="K68" s="531">
        <f>'1.1.PMINFO.'!G68-'1.3.sz.mell.'!E68-'1.4.sz.mell.'!E68</f>
        <v>0</v>
      </c>
      <c r="L68" s="531"/>
      <c r="M68" s="531" t="e">
        <f>'1.1.PMINFO.'!H68-'1.3.sz.mell.'!F68-'1.4.sz.mell.'!#REF!</f>
        <v>#REF!</v>
      </c>
    </row>
    <row r="69" spans="1:16" s="348" customFormat="1" ht="12" customHeight="1">
      <c r="A69" s="353" t="s">
        <v>89</v>
      </c>
      <c r="B69" s="350" t="s">
        <v>328</v>
      </c>
      <c r="C69" s="355" t="s">
        <v>90</v>
      </c>
      <c r="D69" s="371"/>
      <c r="E69" s="371">
        <v>0</v>
      </c>
      <c r="F69" s="371">
        <v>0</v>
      </c>
      <c r="G69" s="961"/>
      <c r="I69" s="531">
        <f>'1.1.PMINFO.'!H69-'1.3.sz.mell.'!F69-'1.4.sz.mell.'!F69</f>
        <v>0</v>
      </c>
      <c r="K69" s="531">
        <f>'1.1.PMINFO.'!G69-'1.3.sz.mell.'!E69-'1.4.sz.mell.'!E69</f>
        <v>0</v>
      </c>
      <c r="L69" s="531"/>
      <c r="M69" s="531" t="e">
        <f>'1.1.PMINFO.'!H69-'1.3.sz.mell.'!F69-'1.4.sz.mell.'!#REF!</f>
        <v>#REF!</v>
      </c>
    </row>
    <row r="70" spans="1:16" s="348" customFormat="1" ht="12" customHeight="1" thickBot="1">
      <c r="A70" s="357" t="s">
        <v>91</v>
      </c>
      <c r="B70" s="350" t="s">
        <v>329</v>
      </c>
      <c r="C70" s="374" t="s">
        <v>92</v>
      </c>
      <c r="D70" s="371"/>
      <c r="E70" s="371">
        <v>0</v>
      </c>
      <c r="F70" s="371">
        <v>0</v>
      </c>
      <c r="G70" s="961"/>
      <c r="I70" s="531">
        <f>'1.1.PMINFO.'!H70-'1.3.sz.mell.'!F70-'1.4.sz.mell.'!F70</f>
        <v>0</v>
      </c>
      <c r="K70" s="531">
        <f>'1.1.PMINFO.'!G70-'1.3.sz.mell.'!E70-'1.4.sz.mell.'!E70</f>
        <v>0</v>
      </c>
      <c r="L70" s="531"/>
      <c r="M70" s="531" t="e">
        <f>'1.1.PMINFO.'!H70-'1.3.sz.mell.'!F70-'1.4.sz.mell.'!#REF!</f>
        <v>#REF!</v>
      </c>
    </row>
    <row r="71" spans="1:16" s="348" customFormat="1" ht="12" customHeight="1" thickBot="1">
      <c r="A71" s="373" t="s">
        <v>93</v>
      </c>
      <c r="B71" s="345" t="s">
        <v>330</v>
      </c>
      <c r="C71" s="360" t="s">
        <v>94</v>
      </c>
      <c r="D71" s="347">
        <f>SUM(D72:D75)</f>
        <v>0</v>
      </c>
      <c r="E71" s="347">
        <v>0</v>
      </c>
      <c r="F71" s="347">
        <v>0</v>
      </c>
      <c r="G71" s="954"/>
      <c r="I71" s="531">
        <f>'1.1.PMINFO.'!H71-'1.3.sz.mell.'!F71-'1.4.sz.mell.'!F71</f>
        <v>0</v>
      </c>
      <c r="K71" s="531">
        <f>'1.1.PMINFO.'!G71-'1.3.sz.mell.'!E71-'1.4.sz.mell.'!E71</f>
        <v>0</v>
      </c>
      <c r="L71" s="531"/>
      <c r="M71" s="531" t="e">
        <f>'1.1.PMINFO.'!H71-'1.3.sz.mell.'!F71-'1.4.sz.mell.'!#REF!</f>
        <v>#REF!</v>
      </c>
    </row>
    <row r="72" spans="1:16" s="348" customFormat="1" ht="12" customHeight="1">
      <c r="A72" s="349" t="s">
        <v>95</v>
      </c>
      <c r="B72" s="350" t="s">
        <v>331</v>
      </c>
      <c r="C72" s="351" t="s">
        <v>96</v>
      </c>
      <c r="D72" s="371"/>
      <c r="E72" s="371">
        <v>0</v>
      </c>
      <c r="F72" s="371">
        <v>0</v>
      </c>
      <c r="G72" s="961"/>
      <c r="I72" s="531">
        <f>'1.1.PMINFO.'!H72-'1.3.sz.mell.'!F72-'1.4.sz.mell.'!F72</f>
        <v>0</v>
      </c>
      <c r="K72" s="531">
        <f>'1.1.PMINFO.'!G72-'1.3.sz.mell.'!E72-'1.4.sz.mell.'!E72</f>
        <v>0</v>
      </c>
      <c r="L72" s="531"/>
      <c r="M72" s="531" t="e">
        <f>'1.1.PMINFO.'!H72-'1.3.sz.mell.'!F72-'1.4.sz.mell.'!#REF!</f>
        <v>#REF!</v>
      </c>
    </row>
    <row r="73" spans="1:16" s="348" customFormat="1" ht="12" customHeight="1">
      <c r="A73" s="353" t="s">
        <v>97</v>
      </c>
      <c r="B73" s="350" t="s">
        <v>332</v>
      </c>
      <c r="C73" s="355" t="s">
        <v>98</v>
      </c>
      <c r="D73" s="371"/>
      <c r="E73" s="371">
        <v>0</v>
      </c>
      <c r="F73" s="371">
        <v>0</v>
      </c>
      <c r="G73" s="961"/>
      <c r="I73" s="531">
        <f>'1.1.PMINFO.'!H73-'1.3.sz.mell.'!F73-'1.4.sz.mell.'!F73</f>
        <v>0</v>
      </c>
      <c r="K73" s="531">
        <f>'1.1.PMINFO.'!G73-'1.3.sz.mell.'!E73-'1.4.sz.mell.'!E73</f>
        <v>0</v>
      </c>
      <c r="L73" s="531"/>
      <c r="M73" s="531" t="e">
        <f>'1.1.PMINFO.'!H73-'1.3.sz.mell.'!F73-'1.4.sz.mell.'!#REF!</f>
        <v>#REF!</v>
      </c>
    </row>
    <row r="74" spans="1:16" s="348" customFormat="1" ht="12" customHeight="1">
      <c r="A74" s="353" t="s">
        <v>99</v>
      </c>
      <c r="B74" s="350" t="s">
        <v>333</v>
      </c>
      <c r="C74" s="355" t="s">
        <v>100</v>
      </c>
      <c r="D74" s="371"/>
      <c r="E74" s="371">
        <v>0</v>
      </c>
      <c r="F74" s="371">
        <v>0</v>
      </c>
      <c r="G74" s="961"/>
      <c r="I74" s="531">
        <f>'1.1.PMINFO.'!H74-'1.3.sz.mell.'!F74-'1.4.sz.mell.'!F74</f>
        <v>0</v>
      </c>
      <c r="K74" s="531">
        <f>'1.1.PMINFO.'!G74-'1.3.sz.mell.'!E74-'1.4.sz.mell.'!E74</f>
        <v>0</v>
      </c>
      <c r="L74" s="531"/>
      <c r="M74" s="531" t="e">
        <f>'1.1.PMINFO.'!H74-'1.3.sz.mell.'!F74-'1.4.sz.mell.'!#REF!</f>
        <v>#REF!</v>
      </c>
    </row>
    <row r="75" spans="1:16" s="348" customFormat="1" ht="12" customHeight="1" thickBot="1">
      <c r="A75" s="357" t="s">
        <v>101</v>
      </c>
      <c r="B75" s="350" t="s">
        <v>334</v>
      </c>
      <c r="C75" s="359" t="s">
        <v>102</v>
      </c>
      <c r="D75" s="371"/>
      <c r="E75" s="371">
        <v>0</v>
      </c>
      <c r="F75" s="371">
        <v>0</v>
      </c>
      <c r="G75" s="961"/>
      <c r="I75" s="531">
        <f>'1.1.PMINFO.'!H75-'1.3.sz.mell.'!F75-'1.4.sz.mell.'!F75</f>
        <v>0</v>
      </c>
      <c r="K75" s="531">
        <f>'1.1.PMINFO.'!G75-'1.3.sz.mell.'!E75-'1.4.sz.mell.'!E75</f>
        <v>0</v>
      </c>
      <c r="L75" s="531"/>
      <c r="M75" s="531" t="e">
        <f>'1.1.PMINFO.'!H75-'1.3.sz.mell.'!F75-'1.4.sz.mell.'!#REF!</f>
        <v>#REF!</v>
      </c>
    </row>
    <row r="76" spans="1:16" s="348" customFormat="1" ht="12" customHeight="1" thickBot="1">
      <c r="A76" s="373" t="s">
        <v>103</v>
      </c>
      <c r="B76" s="345" t="s">
        <v>335</v>
      </c>
      <c r="C76" s="360" t="s">
        <v>104</v>
      </c>
      <c r="D76" s="347">
        <f>SUM(D77:D78)</f>
        <v>325138678</v>
      </c>
      <c r="E76" s="347">
        <f t="shared" ref="E76" si="7">SUM(E77:E78)</f>
        <v>325138678</v>
      </c>
      <c r="F76" s="347">
        <v>325138678</v>
      </c>
      <c r="G76" s="954">
        <f t="shared" ref="G76:G90" si="8">F76/E76*100</f>
        <v>100</v>
      </c>
      <c r="I76" s="531">
        <f>'1.1.PMINFO.'!H76-'1.3.sz.mell.'!F76-'1.4.sz.mell.'!F76</f>
        <v>325138678</v>
      </c>
      <c r="K76" s="531">
        <f>'1.1.PMINFO.'!G76-'1.3.sz.mell.'!E76-'1.4.sz.mell.'!E76</f>
        <v>325138678</v>
      </c>
      <c r="L76" s="531"/>
      <c r="M76" s="531" t="e">
        <f>'1.1.PMINFO.'!H76-'1.3.sz.mell.'!F76-'1.4.sz.mell.'!#REF!</f>
        <v>#REF!</v>
      </c>
    </row>
    <row r="77" spans="1:16" s="348" customFormat="1" ht="12" customHeight="1">
      <c r="A77" s="349" t="s">
        <v>105</v>
      </c>
      <c r="B77" s="350" t="s">
        <v>336</v>
      </c>
      <c r="C77" s="351" t="s">
        <v>106</v>
      </c>
      <c r="D77" s="371">
        <v>325138678</v>
      </c>
      <c r="E77" s="371">
        <v>325138678</v>
      </c>
      <c r="F77" s="371">
        <v>325138678</v>
      </c>
      <c r="G77" s="961">
        <f t="shared" si="8"/>
        <v>100</v>
      </c>
      <c r="I77" s="531">
        <f>'1.1.PMINFO.'!H77-'1.3.sz.mell.'!F77-'1.4.sz.mell.'!F77</f>
        <v>325138678</v>
      </c>
      <c r="K77" s="531" t="e">
        <f>#REF!+#REF!+#REF!</f>
        <v>#REF!</v>
      </c>
      <c r="L77" s="531" t="e">
        <f>#REF!+#REF!+#REF!</f>
        <v>#REF!</v>
      </c>
      <c r="M77" s="531" t="e">
        <f>#REF!+#REF!+#REF!</f>
        <v>#REF!</v>
      </c>
      <c r="N77" s="531" t="e">
        <f>#REF!+#REF!+#REF!</f>
        <v>#REF!</v>
      </c>
      <c r="O77" s="531" t="e">
        <f>#REF!+#REF!+#REF!</f>
        <v>#REF!</v>
      </c>
      <c r="P77" s="531" t="e">
        <f>#REF!+#REF!+#REF!</f>
        <v>#REF!</v>
      </c>
    </row>
    <row r="78" spans="1:16" s="348" customFormat="1" ht="12" customHeight="1" thickBot="1">
      <c r="A78" s="357" t="s">
        <v>107</v>
      </c>
      <c r="B78" s="350" t="s">
        <v>337</v>
      </c>
      <c r="C78" s="359" t="s">
        <v>108</v>
      </c>
      <c r="D78" s="371"/>
      <c r="E78" s="371">
        <v>0</v>
      </c>
      <c r="F78" s="371">
        <v>0</v>
      </c>
      <c r="G78" s="961"/>
      <c r="I78" s="531">
        <f>'1.1.PMINFO.'!H78-'1.3.sz.mell.'!F78-'1.4.sz.mell.'!F78</f>
        <v>0</v>
      </c>
      <c r="K78" s="531">
        <f>'1.1.PMINFO.'!G78-'1.3.sz.mell.'!E78-'1.4.sz.mell.'!E78</f>
        <v>0</v>
      </c>
      <c r="L78" s="531"/>
      <c r="M78" s="531" t="e">
        <f>'1.1.PMINFO.'!H78-'1.3.sz.mell.'!F78-'1.4.sz.mell.'!#REF!</f>
        <v>#REF!</v>
      </c>
    </row>
    <row r="79" spans="1:16" s="348" customFormat="1" ht="12" customHeight="1" thickBot="1">
      <c r="A79" s="373" t="s">
        <v>109</v>
      </c>
      <c r="B79" s="345"/>
      <c r="C79" s="360" t="s">
        <v>110</v>
      </c>
      <c r="D79" s="347">
        <f>SUM(D80:D82)</f>
        <v>0</v>
      </c>
      <c r="E79" s="347">
        <v>467651</v>
      </c>
      <c r="F79" s="347">
        <v>35493874</v>
      </c>
      <c r="G79" s="954">
        <f t="shared" si="8"/>
        <v>7589.8210417597738</v>
      </c>
      <c r="I79" s="531">
        <f>'1.1.PMINFO.'!H79-'1.3.sz.mell.'!F79-'1.4.sz.mell.'!F79</f>
        <v>35493874</v>
      </c>
      <c r="K79" s="531">
        <f>'1.1.PMINFO.'!G79-'1.3.sz.mell.'!E79-'1.4.sz.mell.'!E79</f>
        <v>467651</v>
      </c>
      <c r="L79" s="531"/>
      <c r="M79" s="531" t="e">
        <f>'1.1.PMINFO.'!H79-'1.3.sz.mell.'!F79-'1.4.sz.mell.'!#REF!</f>
        <v>#REF!</v>
      </c>
    </row>
    <row r="80" spans="1:16" s="348" customFormat="1" ht="12" customHeight="1">
      <c r="A80" s="349" t="s">
        <v>482</v>
      </c>
      <c r="B80" s="350" t="s">
        <v>338</v>
      </c>
      <c r="C80" s="351" t="s">
        <v>111</v>
      </c>
      <c r="D80" s="371"/>
      <c r="E80" s="371">
        <v>467651</v>
      </c>
      <c r="F80" s="371">
        <v>35493874</v>
      </c>
      <c r="G80" s="961">
        <f t="shared" si="8"/>
        <v>7589.8210417597738</v>
      </c>
      <c r="I80" s="531">
        <f>'1.1.PMINFO.'!H80-'1.3.sz.mell.'!F80-'1.4.sz.mell.'!F80</f>
        <v>35493874</v>
      </c>
      <c r="K80" s="531">
        <f>'1.1.PMINFO.'!G80-'1.3.sz.mell.'!E80-'1.4.sz.mell.'!E80</f>
        <v>467651</v>
      </c>
      <c r="L80" s="531"/>
      <c r="M80" s="531" t="e">
        <f>'1.1.PMINFO.'!H80-'1.3.sz.mell.'!F80-'1.4.sz.mell.'!#REF!</f>
        <v>#REF!</v>
      </c>
    </row>
    <row r="81" spans="1:13" s="348" customFormat="1" ht="12" customHeight="1">
      <c r="A81" s="353" t="s">
        <v>483</v>
      </c>
      <c r="B81" s="354" t="s">
        <v>339</v>
      </c>
      <c r="C81" s="355" t="s">
        <v>112</v>
      </c>
      <c r="D81" s="371"/>
      <c r="E81" s="371">
        <v>0</v>
      </c>
      <c r="F81" s="371">
        <v>0</v>
      </c>
      <c r="G81" s="961"/>
      <c r="I81" s="531">
        <f>'1.1.PMINFO.'!H81-'1.3.sz.mell.'!F81-'1.4.sz.mell.'!F81</f>
        <v>0</v>
      </c>
      <c r="K81" s="531">
        <f>'1.1.PMINFO.'!G81-'1.3.sz.mell.'!E81-'1.4.sz.mell.'!E81</f>
        <v>0</v>
      </c>
      <c r="L81" s="531"/>
      <c r="M81" s="531" t="e">
        <f>'1.1.PMINFO.'!H81-'1.3.sz.mell.'!F81-'1.4.sz.mell.'!#REF!</f>
        <v>#REF!</v>
      </c>
    </row>
    <row r="82" spans="1:13" s="348" customFormat="1" ht="12" customHeight="1" thickBot="1">
      <c r="A82" s="357" t="s">
        <v>484</v>
      </c>
      <c r="B82" s="358" t="s">
        <v>481</v>
      </c>
      <c r="C82" s="359" t="s">
        <v>645</v>
      </c>
      <c r="D82" s="371"/>
      <c r="E82" s="371">
        <v>0</v>
      </c>
      <c r="F82" s="371">
        <v>0</v>
      </c>
      <c r="G82" s="961"/>
      <c r="I82" s="531">
        <f>'1.1.PMINFO.'!H82-'1.3.sz.mell.'!F82-'1.4.sz.mell.'!F82</f>
        <v>0</v>
      </c>
      <c r="K82" s="531">
        <f>'1.1.PMINFO.'!G82-'1.3.sz.mell.'!E82-'1.4.sz.mell.'!E82</f>
        <v>0</v>
      </c>
      <c r="L82" s="531"/>
      <c r="M82" s="531" t="e">
        <f>'1.1.PMINFO.'!H82-'1.3.sz.mell.'!F82-'1.4.sz.mell.'!#REF!</f>
        <v>#REF!</v>
      </c>
    </row>
    <row r="83" spans="1:13" s="348" customFormat="1" ht="12" customHeight="1" thickBot="1">
      <c r="A83" s="373" t="s">
        <v>113</v>
      </c>
      <c r="B83" s="345" t="s">
        <v>340</v>
      </c>
      <c r="C83" s="360" t="s">
        <v>114</v>
      </c>
      <c r="D83" s="347">
        <f>SUM(D84:D87)</f>
        <v>0</v>
      </c>
      <c r="E83" s="347">
        <v>0</v>
      </c>
      <c r="F83" s="347">
        <v>0</v>
      </c>
      <c r="G83" s="954"/>
      <c r="I83" s="531">
        <f>'1.1.PMINFO.'!H83-'1.3.sz.mell.'!F83-'1.4.sz.mell.'!F83</f>
        <v>0</v>
      </c>
      <c r="K83" s="531">
        <f>'1.1.PMINFO.'!G83-'1.3.sz.mell.'!E83-'1.4.sz.mell.'!E83</f>
        <v>0</v>
      </c>
      <c r="L83" s="531"/>
      <c r="M83" s="531" t="e">
        <f>'1.1.PMINFO.'!H83-'1.3.sz.mell.'!F83-'1.4.sz.mell.'!#REF!</f>
        <v>#REF!</v>
      </c>
    </row>
    <row r="84" spans="1:13" s="348" customFormat="1" ht="12" customHeight="1">
      <c r="A84" s="375" t="s">
        <v>485</v>
      </c>
      <c r="B84" s="350" t="s">
        <v>341</v>
      </c>
      <c r="C84" s="351" t="s">
        <v>646</v>
      </c>
      <c r="D84" s="371"/>
      <c r="E84" s="371">
        <v>0</v>
      </c>
      <c r="F84" s="371">
        <v>0</v>
      </c>
      <c r="G84" s="961"/>
      <c r="I84" s="531">
        <f>'1.1.PMINFO.'!H84-'1.3.sz.mell.'!F84-'1.4.sz.mell.'!F84</f>
        <v>0</v>
      </c>
      <c r="K84" s="531">
        <f>'1.1.PMINFO.'!G84-'1.3.sz.mell.'!E84-'1.4.sz.mell.'!E84</f>
        <v>0</v>
      </c>
      <c r="L84" s="531"/>
      <c r="M84" s="531" t="e">
        <f>'1.1.PMINFO.'!H84-'1.3.sz.mell.'!F84-'1.4.sz.mell.'!#REF!</f>
        <v>#REF!</v>
      </c>
    </row>
    <row r="85" spans="1:13" s="348" customFormat="1" ht="12" customHeight="1">
      <c r="A85" s="376" t="s">
        <v>486</v>
      </c>
      <c r="B85" s="350" t="s">
        <v>342</v>
      </c>
      <c r="C85" s="355" t="s">
        <v>647</v>
      </c>
      <c r="D85" s="371"/>
      <c r="E85" s="371">
        <v>0</v>
      </c>
      <c r="F85" s="371">
        <v>0</v>
      </c>
      <c r="G85" s="961"/>
      <c r="I85" s="531">
        <f>'1.1.PMINFO.'!H85-'1.3.sz.mell.'!F85-'1.4.sz.mell.'!F85</f>
        <v>0</v>
      </c>
      <c r="K85" s="531">
        <f>'1.1.PMINFO.'!G85-'1.3.sz.mell.'!E85-'1.4.sz.mell.'!E85</f>
        <v>0</v>
      </c>
      <c r="L85" s="531"/>
      <c r="M85" s="531" t="e">
        <f>'1.1.PMINFO.'!H85-'1.3.sz.mell.'!F85-'1.4.sz.mell.'!#REF!</f>
        <v>#REF!</v>
      </c>
    </row>
    <row r="86" spans="1:13" s="348" customFormat="1" ht="12" customHeight="1">
      <c r="A86" s="376" t="s">
        <v>487</v>
      </c>
      <c r="B86" s="350" t="s">
        <v>343</v>
      </c>
      <c r="C86" s="355" t="s">
        <v>648</v>
      </c>
      <c r="D86" s="371"/>
      <c r="E86" s="371">
        <v>0</v>
      </c>
      <c r="F86" s="371">
        <v>0</v>
      </c>
      <c r="G86" s="961"/>
      <c r="I86" s="531">
        <f>'1.1.PMINFO.'!H86-'1.3.sz.mell.'!F86-'1.4.sz.mell.'!F86</f>
        <v>0</v>
      </c>
      <c r="K86" s="531">
        <f>'1.1.PMINFO.'!G86-'1.3.sz.mell.'!E86-'1.4.sz.mell.'!E86</f>
        <v>0</v>
      </c>
      <c r="L86" s="531"/>
      <c r="M86" s="531" t="e">
        <f>'1.1.PMINFO.'!H86-'1.3.sz.mell.'!F86-'1.4.sz.mell.'!#REF!</f>
        <v>#REF!</v>
      </c>
    </row>
    <row r="87" spans="1:13" s="348" customFormat="1" ht="12" customHeight="1" thickBot="1">
      <c r="A87" s="377" t="s">
        <v>488</v>
      </c>
      <c r="B87" s="350" t="s">
        <v>344</v>
      </c>
      <c r="C87" s="359" t="s">
        <v>649</v>
      </c>
      <c r="D87" s="371"/>
      <c r="E87" s="371">
        <v>0</v>
      </c>
      <c r="F87" s="371">
        <v>0</v>
      </c>
      <c r="G87" s="961"/>
      <c r="I87" s="531">
        <f>'1.1.PMINFO.'!H87-'1.3.sz.mell.'!F87-'1.4.sz.mell.'!F87</f>
        <v>0</v>
      </c>
      <c r="K87" s="531">
        <f>'1.1.PMINFO.'!G87-'1.3.sz.mell.'!E87-'1.4.sz.mell.'!E87</f>
        <v>0</v>
      </c>
      <c r="L87" s="531"/>
      <c r="M87" s="531" t="e">
        <f>'1.1.PMINFO.'!H87-'1.3.sz.mell.'!F87-'1.4.sz.mell.'!#REF!</f>
        <v>#REF!</v>
      </c>
    </row>
    <row r="88" spans="1:13" s="348" customFormat="1" ht="13.5" customHeight="1" thickBot="1">
      <c r="A88" s="373" t="s">
        <v>115</v>
      </c>
      <c r="B88" s="345" t="s">
        <v>345</v>
      </c>
      <c r="C88" s="360" t="s">
        <v>116</v>
      </c>
      <c r="D88" s="378"/>
      <c r="E88" s="378">
        <v>0</v>
      </c>
      <c r="F88" s="378">
        <v>0</v>
      </c>
      <c r="G88" s="964"/>
      <c r="I88" s="531">
        <f>'1.1.PMINFO.'!H88-'1.3.sz.mell.'!F88-'1.4.sz.mell.'!F88</f>
        <v>0</v>
      </c>
      <c r="K88" s="531">
        <f>'1.1.PMINFO.'!G88-'1.3.sz.mell.'!E88-'1.4.sz.mell.'!E88</f>
        <v>0</v>
      </c>
      <c r="L88" s="531"/>
      <c r="M88" s="531" t="e">
        <f>'1.1.PMINFO.'!H88-'1.3.sz.mell.'!F88-'1.4.sz.mell.'!#REF!</f>
        <v>#REF!</v>
      </c>
    </row>
    <row r="89" spans="1:13" s="348" customFormat="1" ht="13.5" customHeight="1" thickBot="1">
      <c r="A89" s="379" t="s">
        <v>175</v>
      </c>
      <c r="B89" s="345"/>
      <c r="C89" s="360" t="s">
        <v>671</v>
      </c>
      <c r="D89" s="378"/>
      <c r="E89" s="378">
        <v>0</v>
      </c>
      <c r="F89" s="378">
        <v>0</v>
      </c>
      <c r="G89" s="964"/>
      <c r="I89" s="531">
        <f>'1.1.PMINFO.'!H89-'1.3.sz.mell.'!F89-'1.4.sz.mell.'!F89</f>
        <v>0</v>
      </c>
      <c r="K89" s="531">
        <f>'1.1.PMINFO.'!G89-'1.3.sz.mell.'!E89-'1.4.sz.mell.'!E89</f>
        <v>0</v>
      </c>
      <c r="L89" s="531"/>
      <c r="M89" s="531" t="e">
        <f>'1.1.PMINFO.'!H89-'1.3.sz.mell.'!F89-'1.4.sz.mell.'!#REF!</f>
        <v>#REF!</v>
      </c>
    </row>
    <row r="90" spans="1:13" s="348" customFormat="1" ht="15.75" customHeight="1" thickBot="1">
      <c r="A90" s="379" t="s">
        <v>178</v>
      </c>
      <c r="B90" s="345" t="s">
        <v>325</v>
      </c>
      <c r="C90" s="380" t="s">
        <v>117</v>
      </c>
      <c r="D90" s="366">
        <f>+D67+D71+D76+D79+D83+D88</f>
        <v>325138678</v>
      </c>
      <c r="E90" s="366">
        <f t="shared" ref="E90" si="9">+E67+E71+E76+E79+E83+E88</f>
        <v>325606329</v>
      </c>
      <c r="F90" s="366">
        <v>360632552</v>
      </c>
      <c r="G90" s="959">
        <f t="shared" si="8"/>
        <v>110.75723039769292</v>
      </c>
      <c r="I90" s="531">
        <f>'1.1.PMINFO.'!H90-'1.3.sz.mell.'!F90-'1.4.sz.mell.'!F90</f>
        <v>360632552</v>
      </c>
      <c r="K90" s="531">
        <f>'1.1.PMINFO.'!G90-'1.3.sz.mell.'!E90-'1.4.sz.mell.'!E90</f>
        <v>325606329</v>
      </c>
      <c r="L90" s="531"/>
      <c r="M90" s="531" t="e">
        <f>'1.1.PMINFO.'!H90-'1.3.sz.mell.'!F90-'1.4.sz.mell.'!#REF!</f>
        <v>#REF!</v>
      </c>
    </row>
    <row r="91" spans="1:13" s="348" customFormat="1" ht="16.5" customHeight="1" thickBot="1">
      <c r="A91" s="379" t="s">
        <v>181</v>
      </c>
      <c r="B91" s="381"/>
      <c r="C91" s="382" t="s">
        <v>118</v>
      </c>
      <c r="D91" s="366">
        <f>+D66+D90</f>
        <v>1559624454</v>
      </c>
      <c r="E91" s="366">
        <f t="shared" ref="E91" si="10">+E66+E90</f>
        <v>1667693497</v>
      </c>
      <c r="F91" s="366">
        <v>2368676934</v>
      </c>
      <c r="G91" s="959">
        <f>F91/E91*100</f>
        <v>142.0331096967754</v>
      </c>
      <c r="I91" s="531">
        <f>'1.1.PMINFO.'!H91-'1.3.sz.mell.'!F91-'1.4.sz.mell.'!F91</f>
        <v>2368676934</v>
      </c>
      <c r="K91" s="531">
        <f>'1.1.PMINFO.'!G91-'1.3.sz.mell.'!E91-'1.4.sz.mell.'!E91</f>
        <v>1667693497</v>
      </c>
      <c r="L91" s="531"/>
      <c r="M91" s="531" t="e">
        <f>'1.1.PMINFO.'!H91-'1.3.sz.mell.'!F91-'1.4.sz.mell.'!#REF!</f>
        <v>#REF!</v>
      </c>
    </row>
    <row r="92" spans="1:13" s="348" customFormat="1" ht="15">
      <c r="A92" s="383"/>
      <c r="B92" s="384"/>
      <c r="C92" s="385"/>
      <c r="D92" s="386"/>
      <c r="E92" s="386"/>
      <c r="F92" s="386">
        <v>0</v>
      </c>
      <c r="G92" s="965"/>
      <c r="I92" s="531">
        <f>'1.1.PMINFO.'!H92-'1.3.sz.mell.'!F92-'1.4.sz.mell.'!F92</f>
        <v>0</v>
      </c>
      <c r="K92" s="531">
        <f>'1.1.PMINFO.'!G92-'1.3.sz.mell.'!E92-'1.4.sz.mell.'!E92</f>
        <v>0</v>
      </c>
      <c r="L92" s="531"/>
      <c r="M92" s="531" t="e">
        <f>'1.1.PMINFO.'!H92-'1.3.sz.mell.'!F92-'1.4.sz.mell.'!#REF!</f>
        <v>#REF!</v>
      </c>
    </row>
    <row r="93" spans="1:13" ht="16.5" customHeight="1">
      <c r="A93" s="612" t="s">
        <v>119</v>
      </c>
      <c r="B93" s="612"/>
      <c r="C93" s="612"/>
      <c r="D93" s="612"/>
      <c r="E93" s="612"/>
      <c r="F93" s="612">
        <v>0</v>
      </c>
      <c r="G93" s="950"/>
      <c r="I93" s="531">
        <f>'1.1.PMINFO.'!H93-'1.3.sz.mell.'!F93-'1.4.sz.mell.'!F93</f>
        <v>0</v>
      </c>
      <c r="K93" s="531">
        <f>'1.1.PMINFO.'!G93-'1.3.sz.mell.'!E93-'1.4.sz.mell.'!E93</f>
        <v>0</v>
      </c>
      <c r="L93" s="531"/>
      <c r="M93" s="531" t="e">
        <f>'1.1.PMINFO.'!H93-'1.3.sz.mell.'!F93-'1.4.sz.mell.'!#REF!</f>
        <v>#REF!</v>
      </c>
    </row>
    <row r="94" spans="1:13" ht="16.5" customHeight="1" thickBot="1">
      <c r="A94" s="1015" t="s">
        <v>120</v>
      </c>
      <c r="B94" s="1015"/>
      <c r="C94" s="1015"/>
      <c r="D94" s="335"/>
      <c r="E94" s="335"/>
      <c r="F94" s="335">
        <v>0</v>
      </c>
      <c r="G94" s="951" t="s">
        <v>675</v>
      </c>
      <c r="I94" s="531">
        <f>'1.1.PMINFO.'!H94-'1.3.sz.mell.'!F94-'1.4.sz.mell.'!F94</f>
        <v>0</v>
      </c>
      <c r="K94" s="531">
        <f>'1.1.PMINFO.'!G94-'1.3.sz.mell.'!E94-'1.4.sz.mell.'!E94</f>
        <v>0</v>
      </c>
      <c r="L94" s="531"/>
      <c r="M94" s="531" t="e">
        <f>'1.1.PMINFO.'!H94-'1.3.sz.mell.'!F94-'1.4.sz.mell.'!#REF!</f>
        <v>#REF!</v>
      </c>
    </row>
    <row r="95" spans="1:13" ht="23.5" thickBot="1">
      <c r="A95" s="336" t="s">
        <v>2</v>
      </c>
      <c r="B95" s="337" t="s">
        <v>251</v>
      </c>
      <c r="C95" s="338" t="s">
        <v>121</v>
      </c>
      <c r="D95" s="332" t="s">
        <v>1462</v>
      </c>
      <c r="E95" s="535" t="s">
        <v>708</v>
      </c>
      <c r="F95" s="535" t="s">
        <v>709</v>
      </c>
      <c r="G95" s="952" t="s">
        <v>1393</v>
      </c>
      <c r="I95" s="531" t="e">
        <f>'1.1.PMINFO.'!H95-'1.3.sz.mell.'!F95-'1.4.sz.mell.'!F95</f>
        <v>#VALUE!</v>
      </c>
      <c r="K95" s="531" t="e">
        <f>'1.1.PMINFO.'!G95-'1.3.sz.mell.'!E95-'1.4.sz.mell.'!E95</f>
        <v>#VALUE!</v>
      </c>
      <c r="L95" s="531"/>
      <c r="M95" s="531" t="e">
        <f>'1.1.PMINFO.'!H95-'1.3.sz.mell.'!F95-'1.4.sz.mell.'!#REF!</f>
        <v>#VALUE!</v>
      </c>
    </row>
    <row r="96" spans="1:13" s="343" customFormat="1" ht="12" customHeight="1" thickBot="1">
      <c r="A96" s="387">
        <v>1</v>
      </c>
      <c r="B96" s="387">
        <v>2</v>
      </c>
      <c r="C96" s="388">
        <v>2</v>
      </c>
      <c r="D96" s="342">
        <v>3</v>
      </c>
      <c r="E96" s="342">
        <v>4</v>
      </c>
      <c r="F96" s="342">
        <v>5</v>
      </c>
      <c r="G96" s="342">
        <v>6</v>
      </c>
      <c r="I96" s="531">
        <f>'1.1.PMINFO.'!H96-'1.3.sz.mell.'!F96-'1.4.sz.mell.'!F96</f>
        <v>-14</v>
      </c>
      <c r="K96" s="531">
        <f>'1.1.PMINFO.'!G96-'1.3.sz.mell.'!E96-'1.4.sz.mell.'!E96</f>
        <v>-10</v>
      </c>
      <c r="L96" s="531"/>
      <c r="M96" s="531" t="e">
        <f>'1.1.PMINFO.'!H96-'1.3.sz.mell.'!F96-'1.4.sz.mell.'!#REF!</f>
        <v>#REF!</v>
      </c>
    </row>
    <row r="97" spans="1:16" ht="12" customHeight="1" thickBot="1">
      <c r="A97" s="390" t="s">
        <v>4</v>
      </c>
      <c r="B97" s="391"/>
      <c r="C97" s="392" t="s">
        <v>122</v>
      </c>
      <c r="D97" s="393">
        <f>SUM(D98:D102)</f>
        <v>1404345051</v>
      </c>
      <c r="E97" s="393">
        <f t="shared" ref="E97" si="11">SUM(E98:E102)</f>
        <v>1483661194</v>
      </c>
      <c r="F97" s="393">
        <v>1472509480</v>
      </c>
      <c r="G97" s="966">
        <f t="shared" ref="G97:G140" si="12">F97/E97*100</f>
        <v>99.248365189768521</v>
      </c>
      <c r="I97" s="531">
        <f>'1.1.PMINFO.'!H97-'1.3.sz.mell.'!F97-'1.4.sz.mell.'!F97</f>
        <v>1472509480</v>
      </c>
      <c r="K97" s="531">
        <f>'1.1.PMINFO.'!G97-'1.3.sz.mell.'!E97-'1.4.sz.mell.'!E97</f>
        <v>1483661194</v>
      </c>
      <c r="L97" s="531"/>
      <c r="M97" s="531" t="e">
        <f>'1.1.PMINFO.'!H97-'1.3.sz.mell.'!F97-'1.4.sz.mell.'!#REF!</f>
        <v>#REF!</v>
      </c>
    </row>
    <row r="98" spans="1:16" ht="12" customHeight="1">
      <c r="A98" s="394" t="s">
        <v>6</v>
      </c>
      <c r="B98" s="395" t="s">
        <v>252</v>
      </c>
      <c r="C98" s="396" t="s">
        <v>123</v>
      </c>
      <c r="D98" s="397">
        <v>588375000</v>
      </c>
      <c r="E98" s="397">
        <v>628497779</v>
      </c>
      <c r="F98" s="397">
        <v>611040936</v>
      </c>
      <c r="G98" s="967">
        <f t="shared" si="12"/>
        <v>97.222449532315693</v>
      </c>
      <c r="I98" s="531">
        <f>'1.1.PMINFO.'!H98-'1.3.sz.mell.'!F98-'1.4.sz.mell.'!F98</f>
        <v>611040936</v>
      </c>
      <c r="K98" s="531" t="e">
        <f>#REF!+#REF!+#REF!</f>
        <v>#REF!</v>
      </c>
      <c r="L98" s="531" t="e">
        <f>#REF!+#REF!+#REF!</f>
        <v>#REF!</v>
      </c>
      <c r="M98" s="531" t="e">
        <f>#REF!+#REF!+#REF!</f>
        <v>#REF!</v>
      </c>
      <c r="N98" s="531" t="e">
        <f>#REF!+#REF!+#REF!</f>
        <v>#REF!</v>
      </c>
      <c r="O98" s="531" t="e">
        <f>#REF!+#REF!+#REF!</f>
        <v>#REF!</v>
      </c>
      <c r="P98" s="531" t="e">
        <f>#REF!+#REF!+#REF!</f>
        <v>#REF!</v>
      </c>
    </row>
    <row r="99" spans="1:16" ht="12" customHeight="1">
      <c r="A99" s="353" t="s">
        <v>8</v>
      </c>
      <c r="B99" s="354" t="s">
        <v>253</v>
      </c>
      <c r="C99" s="398" t="s">
        <v>124</v>
      </c>
      <c r="D99" s="356">
        <v>118622000</v>
      </c>
      <c r="E99" s="356">
        <v>121081212</v>
      </c>
      <c r="F99" s="356">
        <v>116269134</v>
      </c>
      <c r="G99" s="956">
        <f t="shared" si="12"/>
        <v>96.025743448950607</v>
      </c>
      <c r="I99" s="531">
        <f>'1.1.PMINFO.'!H99-'1.3.sz.mell.'!F99-'1.4.sz.mell.'!F99</f>
        <v>116269134</v>
      </c>
      <c r="K99" s="531" t="e">
        <f>#REF!+#REF!+#REF!</f>
        <v>#REF!</v>
      </c>
      <c r="L99" s="531" t="e">
        <f>#REF!+#REF!+#REF!</f>
        <v>#REF!</v>
      </c>
      <c r="M99" s="531" t="e">
        <f>#REF!+#REF!+#REF!</f>
        <v>#REF!</v>
      </c>
      <c r="N99" s="531" t="e">
        <f>#REF!+#REF!+#REF!</f>
        <v>#REF!</v>
      </c>
      <c r="O99" s="531" t="e">
        <f>#REF!+#REF!+#REF!</f>
        <v>#REF!</v>
      </c>
      <c r="P99" s="531" t="e">
        <f>#REF!+#REF!+#REF!</f>
        <v>#REF!</v>
      </c>
    </row>
    <row r="100" spans="1:16" ht="12" customHeight="1">
      <c r="A100" s="353" t="s">
        <v>10</v>
      </c>
      <c r="B100" s="354" t="s">
        <v>254</v>
      </c>
      <c r="C100" s="398" t="s">
        <v>125</v>
      </c>
      <c r="D100" s="362">
        <v>528650698</v>
      </c>
      <c r="E100" s="362">
        <v>577512825</v>
      </c>
      <c r="F100" s="362">
        <v>535424463</v>
      </c>
      <c r="G100" s="957">
        <f t="shared" si="12"/>
        <v>92.712133795470251</v>
      </c>
      <c r="I100" s="531">
        <f>'1.1.PMINFO.'!H100-'1.3.sz.mell.'!F100-'1.4.sz.mell.'!F100</f>
        <v>535424463</v>
      </c>
      <c r="K100" s="531" t="e">
        <f>#REF!+#REF!+#REF!</f>
        <v>#REF!</v>
      </c>
      <c r="L100" s="531" t="e">
        <f>#REF!+#REF!+#REF!</f>
        <v>#REF!</v>
      </c>
      <c r="M100" s="531" t="e">
        <f>#REF!+#REF!+#REF!</f>
        <v>#REF!</v>
      </c>
      <c r="N100" s="531" t="e">
        <f>#REF!+#REF!+#REF!</f>
        <v>#REF!</v>
      </c>
      <c r="O100" s="531" t="e">
        <f>#REF!+#REF!+#REF!</f>
        <v>#REF!</v>
      </c>
      <c r="P100" s="531" t="e">
        <f>#REF!+#REF!+#REF!</f>
        <v>#REF!</v>
      </c>
    </row>
    <row r="101" spans="1:16" ht="12" customHeight="1">
      <c r="A101" s="353" t="s">
        <v>11</v>
      </c>
      <c r="B101" s="354" t="s">
        <v>255</v>
      </c>
      <c r="C101" s="399" t="s">
        <v>126</v>
      </c>
      <c r="D101" s="362">
        <v>368000</v>
      </c>
      <c r="E101" s="362">
        <v>368000</v>
      </c>
      <c r="F101" s="362">
        <v>2703335</v>
      </c>
      <c r="G101" s="957">
        <f t="shared" si="12"/>
        <v>734.601902173913</v>
      </c>
      <c r="I101" s="531">
        <f>'1.1.PMINFO.'!H101-'1.3.sz.mell.'!F101-'1.4.sz.mell.'!F101</f>
        <v>2703335</v>
      </c>
      <c r="K101" s="531" t="e">
        <f>#REF!+#REF!+#REF!</f>
        <v>#REF!</v>
      </c>
      <c r="L101" s="531" t="e">
        <f>#REF!+#REF!+#REF!</f>
        <v>#REF!</v>
      </c>
      <c r="M101" s="531" t="e">
        <f>#REF!+#REF!+#REF!</f>
        <v>#REF!</v>
      </c>
      <c r="N101" s="531" t="e">
        <f>#REF!+#REF!+#REF!</f>
        <v>#REF!</v>
      </c>
      <c r="O101" s="531" t="e">
        <f>#REF!+#REF!+#REF!</f>
        <v>#REF!</v>
      </c>
      <c r="P101" s="531" t="e">
        <f>#REF!+#REF!+#REF!</f>
        <v>#REF!</v>
      </c>
    </row>
    <row r="102" spans="1:16" ht="12" customHeight="1" thickBot="1">
      <c r="A102" s="353" t="s">
        <v>127</v>
      </c>
      <c r="B102" s="400" t="s">
        <v>256</v>
      </c>
      <c r="C102" s="401" t="s">
        <v>128</v>
      </c>
      <c r="D102" s="362">
        <v>168329353</v>
      </c>
      <c r="E102" s="362">
        <v>156201378</v>
      </c>
      <c r="F102" s="362">
        <v>207071612</v>
      </c>
      <c r="G102" s="957">
        <f t="shared" si="12"/>
        <v>132.5670840112563</v>
      </c>
      <c r="I102" s="531">
        <f>'1.1.PMINFO.'!H102-'1.3.sz.mell.'!F102-'1.4.sz.mell.'!F102</f>
        <v>207071612</v>
      </c>
      <c r="K102" s="531" t="e">
        <f>#REF!+#REF!+#REF!</f>
        <v>#REF!</v>
      </c>
      <c r="L102" s="531" t="e">
        <f>#REF!+#REF!+#REF!</f>
        <v>#REF!</v>
      </c>
      <c r="M102" s="531" t="e">
        <f>#REF!+#REF!+#REF!</f>
        <v>#REF!</v>
      </c>
      <c r="N102" s="531" t="e">
        <f>#REF!+#REF!+#REF!</f>
        <v>#REF!</v>
      </c>
      <c r="O102" s="531" t="e">
        <f>#REF!+#REF!+#REF!</f>
        <v>#REF!</v>
      </c>
      <c r="P102" s="531" t="e">
        <f>#REF!+#REF!+#REF!</f>
        <v>#REF!</v>
      </c>
    </row>
    <row r="103" spans="1:16" ht="12" customHeight="1" thickBot="1">
      <c r="A103" s="344" t="s">
        <v>15</v>
      </c>
      <c r="B103" s="345" t="s">
        <v>1461</v>
      </c>
      <c r="C103" s="402" t="s">
        <v>650</v>
      </c>
      <c r="D103" s="347">
        <f>+D104+D106+D105</f>
        <v>13245000</v>
      </c>
      <c r="E103" s="347">
        <f t="shared" ref="E103" si="13">+E104+E106+E105</f>
        <v>32383963</v>
      </c>
      <c r="F103" s="347">
        <v>0</v>
      </c>
      <c r="G103" s="954"/>
      <c r="I103" s="531">
        <f>'1.1.PMINFO.'!H103-'1.3.sz.mell.'!F103-'1.4.sz.mell.'!F103</f>
        <v>0</v>
      </c>
      <c r="K103" s="531">
        <f>'1.1.PMINFO.'!G103-'1.3.sz.mell.'!E103-'1.4.sz.mell.'!E103</f>
        <v>32383963</v>
      </c>
      <c r="L103" s="531" t="e">
        <f>'1.1.PMINFO.'!H103-'1.3.sz.mell.'!F103-'1.4.sz.mell.'!#REF!</f>
        <v>#REF!</v>
      </c>
      <c r="M103" s="531">
        <f>'1.1.PMINFO.'!I103-'1.3.sz.mell.'!G103-'1.4.sz.mell.'!G103</f>
        <v>0</v>
      </c>
      <c r="N103" s="531">
        <f>'1.1.PMINFO.'!J103-'1.3.sz.mell.'!H103-'1.4.sz.mell.'!H103</f>
        <v>0</v>
      </c>
      <c r="O103" s="531">
        <f>'1.1.PMINFO.'!K103-'1.3.sz.mell.'!I103-'1.4.sz.mell.'!I103</f>
        <v>0</v>
      </c>
      <c r="P103" s="531">
        <f>'1.1.PMINFO.'!L103-'1.3.sz.mell.'!J103-'1.4.sz.mell.'!J103</f>
        <v>-113202928</v>
      </c>
    </row>
    <row r="104" spans="1:16" ht="12" customHeight="1">
      <c r="A104" s="349" t="s">
        <v>346</v>
      </c>
      <c r="B104" s="350" t="s">
        <v>1461</v>
      </c>
      <c r="C104" s="403" t="s">
        <v>134</v>
      </c>
      <c r="D104" s="352">
        <v>5000000</v>
      </c>
      <c r="E104" s="352">
        <v>30</v>
      </c>
      <c r="F104" s="352">
        <v>0</v>
      </c>
      <c r="G104" s="955"/>
      <c r="I104" s="531">
        <f>'1.1.PMINFO.'!H104-'1.3.sz.mell.'!F104-'1.4.sz.mell.'!F104</f>
        <v>0</v>
      </c>
      <c r="K104" s="531">
        <f>'1.1.PMINFO.'!G104-'1.3.sz.mell.'!E104-'1.4.sz.mell.'!E104</f>
        <v>0</v>
      </c>
      <c r="L104" s="531" t="e">
        <f>'1.1.PMINFO.'!H104-'1.3.sz.mell.'!F104-'1.4.sz.mell.'!#REF!</f>
        <v>#REF!</v>
      </c>
      <c r="M104" s="531">
        <f>'1.1.PMINFO.'!I104-'1.3.sz.mell.'!G104-'1.4.sz.mell.'!G104</f>
        <v>0</v>
      </c>
      <c r="N104" s="531">
        <f>'1.1.PMINFO.'!J104-'1.3.sz.mell.'!H104-'1.4.sz.mell.'!H104</f>
        <v>0</v>
      </c>
      <c r="O104" s="531">
        <f>'1.1.PMINFO.'!K104-'1.3.sz.mell.'!I104-'1.4.sz.mell.'!I104</f>
        <v>0</v>
      </c>
      <c r="P104" s="531">
        <f>'1.1.PMINFO.'!L104-'1.3.sz.mell.'!J104-'1.4.sz.mell.'!J104</f>
        <v>0</v>
      </c>
    </row>
    <row r="105" spans="1:16" ht="12" customHeight="1">
      <c r="A105" s="349" t="s">
        <v>347</v>
      </c>
      <c r="B105" s="372" t="s">
        <v>1461</v>
      </c>
      <c r="C105" s="404" t="s">
        <v>492</v>
      </c>
      <c r="D105" s="405">
        <v>8245000</v>
      </c>
      <c r="E105" s="405">
        <v>32383933</v>
      </c>
      <c r="F105" s="405">
        <v>0</v>
      </c>
      <c r="G105" s="968"/>
      <c r="I105" s="531">
        <f>'1.1.PMINFO.'!H105-'1.3.sz.mell.'!F105-'1.4.sz.mell.'!F105</f>
        <v>0</v>
      </c>
      <c r="K105" s="531">
        <f>'1.1.PMINFO.'!G105-'1.3.sz.mell.'!E105-'1.4.sz.mell.'!E105</f>
        <v>32383963</v>
      </c>
      <c r="L105" s="531" t="e">
        <f>'1.1.PMINFO.'!H105-'1.3.sz.mell.'!F105-'1.4.sz.mell.'!#REF!</f>
        <v>#REF!</v>
      </c>
      <c r="M105" s="531">
        <f>'1.1.PMINFO.'!I105-'1.3.sz.mell.'!G105-'1.4.sz.mell.'!G105</f>
        <v>0</v>
      </c>
      <c r="N105" s="531">
        <f>'1.1.PMINFO.'!J105-'1.3.sz.mell.'!H105-'1.4.sz.mell.'!H105</f>
        <v>0</v>
      </c>
      <c r="O105" s="531">
        <f>'1.1.PMINFO.'!K105-'1.3.sz.mell.'!I105-'1.4.sz.mell.'!I105</f>
        <v>0</v>
      </c>
      <c r="P105" s="531">
        <f>'1.1.PMINFO.'!L105-'1.3.sz.mell.'!J105-'1.4.sz.mell.'!J105</f>
        <v>-103202928</v>
      </c>
    </row>
    <row r="106" spans="1:16" ht="12" customHeight="1" thickBot="1">
      <c r="A106" s="349" t="s">
        <v>348</v>
      </c>
      <c r="B106" s="358" t="s">
        <v>1461</v>
      </c>
      <c r="C106" s="406" t="s">
        <v>491</v>
      </c>
      <c r="D106" s="362"/>
      <c r="E106" s="362">
        <v>0</v>
      </c>
      <c r="F106" s="362">
        <v>0</v>
      </c>
      <c r="G106" s="957"/>
      <c r="I106" s="531">
        <f>'1.1.PMINFO.'!H106-'1.3.sz.mell.'!F106-'1.4.sz.mell.'!F106</f>
        <v>0</v>
      </c>
      <c r="K106" s="531">
        <f>'1.1.PMINFO.'!G106-'1.3.sz.mell.'!E106-'1.4.sz.mell.'!E106</f>
        <v>0</v>
      </c>
      <c r="L106" s="531" t="e">
        <f>'1.1.PMINFO.'!H106-'1.3.sz.mell.'!F106-'1.4.sz.mell.'!#REF!</f>
        <v>#REF!</v>
      </c>
      <c r="M106" s="531">
        <f>'1.1.PMINFO.'!I106-'1.3.sz.mell.'!G106-'1.4.sz.mell.'!G106</f>
        <v>0</v>
      </c>
      <c r="N106" s="531">
        <f>'1.1.PMINFO.'!J106-'1.3.sz.mell.'!H106-'1.4.sz.mell.'!H106</f>
        <v>0</v>
      </c>
      <c r="O106" s="531">
        <f>'1.1.PMINFO.'!K106-'1.3.sz.mell.'!I106-'1.4.sz.mell.'!I106</f>
        <v>0</v>
      </c>
      <c r="P106" s="531">
        <f>'1.1.PMINFO.'!L106-'1.3.sz.mell.'!J106-'1.4.sz.mell.'!J106</f>
        <v>-10000000</v>
      </c>
    </row>
    <row r="107" spans="1:16" ht="12" customHeight="1" thickBot="1">
      <c r="A107" s="344" t="s">
        <v>27</v>
      </c>
      <c r="B107" s="345"/>
      <c r="C107" s="407" t="s">
        <v>653</v>
      </c>
      <c r="D107" s="347">
        <f>+D108+D110+D112</f>
        <v>112067000</v>
      </c>
      <c r="E107" s="347">
        <f t="shared" ref="E107" si="14">+E108+E110+E112</f>
        <v>121213286</v>
      </c>
      <c r="F107" s="347">
        <v>111181575</v>
      </c>
      <c r="G107" s="954">
        <f t="shared" si="12"/>
        <v>91.723917954010432</v>
      </c>
      <c r="I107" s="531">
        <f>'1.1.PMINFO.'!H107-'1.3.sz.mell.'!F107-'1.4.sz.mell.'!F107</f>
        <v>111181575</v>
      </c>
      <c r="K107" s="531">
        <f>'1.1.PMINFO.'!G107-'1.3.sz.mell.'!E107-'1.4.sz.mell.'!E107</f>
        <v>121213286</v>
      </c>
      <c r="L107" s="531"/>
      <c r="M107" s="531" t="e">
        <f>'1.1.PMINFO.'!H107-'1.3.sz.mell.'!F107-'1.4.sz.mell.'!#REF!</f>
        <v>#REF!</v>
      </c>
    </row>
    <row r="108" spans="1:16" ht="12" customHeight="1">
      <c r="A108" s="349" t="s">
        <v>622</v>
      </c>
      <c r="B108" s="350" t="s">
        <v>257</v>
      </c>
      <c r="C108" s="398" t="s">
        <v>129</v>
      </c>
      <c r="D108" s="352">
        <v>18387000</v>
      </c>
      <c r="E108" s="352">
        <v>27667286</v>
      </c>
      <c r="F108" s="352">
        <v>26569172</v>
      </c>
      <c r="G108" s="955">
        <f t="shared" si="12"/>
        <v>96.031002101181883</v>
      </c>
      <c r="I108" s="531">
        <f>'1.1.PMINFO.'!H108-'1.3.sz.mell.'!F108-'1.4.sz.mell.'!F108</f>
        <v>26569172</v>
      </c>
      <c r="K108" s="531" t="e">
        <f>#REF!+#REF!+#REF!</f>
        <v>#REF!</v>
      </c>
      <c r="L108" s="531" t="e">
        <f>#REF!+#REF!+#REF!</f>
        <v>#REF!</v>
      </c>
      <c r="M108" s="531" t="e">
        <f>#REF!+#REF!+#REF!</f>
        <v>#REF!</v>
      </c>
      <c r="N108" s="531" t="e">
        <f>#REF!+#REF!+#REF!</f>
        <v>#REF!</v>
      </c>
      <c r="O108" s="531" t="e">
        <f>#REF!+#REF!+#REF!</f>
        <v>#REF!</v>
      </c>
      <c r="P108" s="531" t="e">
        <f>#REF!+#REF!+#REF!</f>
        <v>#REF!</v>
      </c>
    </row>
    <row r="109" spans="1:16" ht="12" customHeight="1">
      <c r="A109" s="349" t="s">
        <v>623</v>
      </c>
      <c r="B109" s="408" t="s">
        <v>257</v>
      </c>
      <c r="C109" s="406" t="s">
        <v>130</v>
      </c>
      <c r="D109" s="352">
        <v>0</v>
      </c>
      <c r="E109" s="352">
        <v>0</v>
      </c>
      <c r="F109" s="352">
        <v>0</v>
      </c>
      <c r="G109" s="955"/>
      <c r="I109" s="531">
        <f>'1.1.PMINFO.'!H109-'1.3.sz.mell.'!F109-'1.4.sz.mell.'!F109</f>
        <v>0</v>
      </c>
      <c r="K109" s="531" t="e">
        <f>#REF!+#REF!+#REF!</f>
        <v>#REF!</v>
      </c>
      <c r="L109" s="531" t="e">
        <f>#REF!+#REF!+#REF!</f>
        <v>#REF!</v>
      </c>
      <c r="M109" s="531" t="e">
        <f>#REF!+#REF!+#REF!</f>
        <v>#REF!</v>
      </c>
      <c r="N109" s="531" t="e">
        <f>#REF!+#REF!+#REF!</f>
        <v>#REF!</v>
      </c>
      <c r="O109" s="531" t="e">
        <f>#REF!+#REF!+#REF!</f>
        <v>#REF!</v>
      </c>
      <c r="P109" s="531" t="e">
        <f>#REF!+#REF!+#REF!</f>
        <v>#REF!</v>
      </c>
    </row>
    <row r="110" spans="1:16" ht="12" customHeight="1">
      <c r="A110" s="349" t="s">
        <v>624</v>
      </c>
      <c r="B110" s="408" t="s">
        <v>258</v>
      </c>
      <c r="C110" s="406" t="s">
        <v>131</v>
      </c>
      <c r="D110" s="356">
        <v>93680000</v>
      </c>
      <c r="E110" s="356">
        <v>93546000</v>
      </c>
      <c r="F110" s="356">
        <v>84612403</v>
      </c>
      <c r="G110" s="956">
        <f t="shared" si="12"/>
        <v>90.45004917366856</v>
      </c>
      <c r="I110" s="531">
        <f>'1.1.PMINFO.'!H110-'1.3.sz.mell.'!F110-'1.4.sz.mell.'!F110</f>
        <v>84612403</v>
      </c>
      <c r="K110" s="531" t="e">
        <f>#REF!+#REF!+#REF!</f>
        <v>#REF!</v>
      </c>
      <c r="L110" s="531" t="e">
        <f>#REF!+#REF!+#REF!</f>
        <v>#REF!</v>
      </c>
      <c r="M110" s="531" t="e">
        <f>#REF!+#REF!+#REF!</f>
        <v>#REF!</v>
      </c>
      <c r="N110" s="531" t="e">
        <f>#REF!+#REF!+#REF!</f>
        <v>#REF!</v>
      </c>
      <c r="O110" s="531" t="e">
        <f>#REF!+#REF!+#REF!</f>
        <v>#REF!</v>
      </c>
      <c r="P110" s="531" t="e">
        <f>#REF!+#REF!+#REF!</f>
        <v>#REF!</v>
      </c>
    </row>
    <row r="111" spans="1:16" ht="12" customHeight="1">
      <c r="A111" s="349" t="s">
        <v>651</v>
      </c>
      <c r="B111" s="408" t="s">
        <v>258</v>
      </c>
      <c r="C111" s="406" t="s">
        <v>132</v>
      </c>
      <c r="D111" s="409"/>
      <c r="E111" s="409">
        <v>0</v>
      </c>
      <c r="F111" s="409">
        <v>0</v>
      </c>
      <c r="G111" s="969"/>
      <c r="I111" s="531">
        <f>'1.1.PMINFO.'!H111-'1.3.sz.mell.'!F111-'1.4.sz.mell.'!F111</f>
        <v>0</v>
      </c>
      <c r="K111" s="531" t="e">
        <f>#REF!+#REF!+#REF!</f>
        <v>#REF!</v>
      </c>
      <c r="L111" s="531" t="e">
        <f>#REF!+#REF!+#REF!</f>
        <v>#REF!</v>
      </c>
      <c r="M111" s="531" t="e">
        <f>#REF!+#REF!+#REF!</f>
        <v>#REF!</v>
      </c>
      <c r="N111" s="531" t="e">
        <f>#REF!+#REF!+#REF!</f>
        <v>#REF!</v>
      </c>
      <c r="O111" s="531" t="e">
        <f>#REF!+#REF!+#REF!</f>
        <v>#REF!</v>
      </c>
      <c r="P111" s="531" t="e">
        <f>#REF!+#REF!+#REF!</f>
        <v>#REF!</v>
      </c>
    </row>
    <row r="112" spans="1:16" ht="12" customHeight="1" thickBot="1">
      <c r="A112" s="349" t="s">
        <v>652</v>
      </c>
      <c r="B112" s="372" t="s">
        <v>259</v>
      </c>
      <c r="C112" s="410" t="s">
        <v>133</v>
      </c>
      <c r="D112" s="409"/>
      <c r="E112" s="409">
        <v>0</v>
      </c>
      <c r="F112" s="409">
        <v>0</v>
      </c>
      <c r="G112" s="969"/>
      <c r="I112" s="531">
        <f>'1.1.PMINFO.'!H112-'1.3.sz.mell.'!F112-'1.4.sz.mell.'!F112</f>
        <v>0</v>
      </c>
      <c r="K112" s="531" t="e">
        <f>#REF!+#REF!+#REF!</f>
        <v>#REF!</v>
      </c>
      <c r="L112" s="531" t="e">
        <f>#REF!+#REF!+#REF!</f>
        <v>#REF!</v>
      </c>
      <c r="M112" s="531" t="e">
        <f>#REF!+#REF!+#REF!</f>
        <v>#REF!</v>
      </c>
      <c r="N112" s="531" t="e">
        <f>#REF!+#REF!+#REF!</f>
        <v>#REF!</v>
      </c>
      <c r="O112" s="531" t="e">
        <f>#REF!+#REF!+#REF!</f>
        <v>#REF!</v>
      </c>
      <c r="P112" s="531" t="e">
        <f>#REF!+#REF!+#REF!</f>
        <v>#REF!</v>
      </c>
    </row>
    <row r="113" spans="1:13" ht="12" customHeight="1" thickBot="1">
      <c r="A113" s="344" t="s">
        <v>135</v>
      </c>
      <c r="B113" s="345"/>
      <c r="C113" s="402" t="s">
        <v>136</v>
      </c>
      <c r="D113" s="347">
        <f>+D97+D107+D103</f>
        <v>1529657051</v>
      </c>
      <c r="E113" s="347">
        <f t="shared" ref="E113" si="15">+E97+E107+E103</f>
        <v>1637258443</v>
      </c>
      <c r="F113" s="347">
        <v>1583691055</v>
      </c>
      <c r="G113" s="954">
        <f t="shared" si="12"/>
        <v>96.728226491729259</v>
      </c>
      <c r="I113" s="531">
        <f>'1.1.PMINFO.'!H113-'1.3.sz.mell.'!F113-'1.4.sz.mell.'!F113</f>
        <v>1583691055</v>
      </c>
      <c r="K113" s="531">
        <f>'1.1.PMINFO.'!G113-'1.3.sz.mell.'!E113-'1.4.sz.mell.'!E113</f>
        <v>1637258443</v>
      </c>
      <c r="L113" s="531"/>
      <c r="M113" s="531" t="e">
        <f>'1.1.PMINFO.'!H113-'1.3.sz.mell.'!F113-'1.4.sz.mell.'!#REF!</f>
        <v>#REF!</v>
      </c>
    </row>
    <row r="114" spans="1:13" ht="12" customHeight="1" thickBot="1">
      <c r="A114" s="344" t="s">
        <v>41</v>
      </c>
      <c r="B114" s="345"/>
      <c r="C114" s="402" t="s">
        <v>137</v>
      </c>
      <c r="D114" s="347">
        <f>+D115+D116+D117</f>
        <v>0</v>
      </c>
      <c r="E114" s="347">
        <v>0</v>
      </c>
      <c r="F114" s="347">
        <v>0</v>
      </c>
      <c r="G114" s="954"/>
      <c r="I114" s="531">
        <f>'1.1.PMINFO.'!H114-'1.3.sz.mell.'!F114-'1.4.sz.mell.'!F114</f>
        <v>0</v>
      </c>
      <c r="K114" s="531">
        <f>'1.1.PMINFO.'!G114-'1.3.sz.mell.'!E114-'1.4.sz.mell.'!E114</f>
        <v>0</v>
      </c>
      <c r="L114" s="531"/>
      <c r="M114" s="531" t="e">
        <f>'1.1.PMINFO.'!H114-'1.3.sz.mell.'!F114-'1.4.sz.mell.'!#REF!</f>
        <v>#REF!</v>
      </c>
    </row>
    <row r="115" spans="1:13" ht="12" customHeight="1">
      <c r="A115" s="349" t="s">
        <v>43</v>
      </c>
      <c r="B115" s="350" t="s">
        <v>260</v>
      </c>
      <c r="C115" s="403" t="s">
        <v>138</v>
      </c>
      <c r="D115" s="409"/>
      <c r="E115" s="409">
        <v>0</v>
      </c>
      <c r="F115" s="409">
        <v>0</v>
      </c>
      <c r="G115" s="969"/>
      <c r="I115" s="531">
        <f>'1.1.PMINFO.'!H115-'1.3.sz.mell.'!F115-'1.4.sz.mell.'!F115</f>
        <v>0</v>
      </c>
      <c r="K115" s="531">
        <f>'1.1.PMINFO.'!G115-'1.3.sz.mell.'!E115-'1.4.sz.mell.'!E115</f>
        <v>0</v>
      </c>
      <c r="L115" s="531"/>
      <c r="M115" s="531" t="e">
        <f>'1.1.PMINFO.'!H115-'1.3.sz.mell.'!F115-'1.4.sz.mell.'!#REF!</f>
        <v>#REF!</v>
      </c>
    </row>
    <row r="116" spans="1:13" ht="12" customHeight="1">
      <c r="A116" s="349" t="s">
        <v>45</v>
      </c>
      <c r="B116" s="350" t="s">
        <v>261</v>
      </c>
      <c r="C116" s="403" t="s">
        <v>139</v>
      </c>
      <c r="D116" s="409"/>
      <c r="E116" s="409">
        <v>0</v>
      </c>
      <c r="F116" s="409">
        <v>0</v>
      </c>
      <c r="G116" s="969"/>
      <c r="I116" s="531">
        <f>'1.1.PMINFO.'!H116-'1.3.sz.mell.'!F116-'1.4.sz.mell.'!F116</f>
        <v>0</v>
      </c>
      <c r="K116" s="531">
        <f>'1.1.PMINFO.'!G116-'1.3.sz.mell.'!E116-'1.4.sz.mell.'!E116</f>
        <v>0</v>
      </c>
      <c r="L116" s="531"/>
      <c r="M116" s="531" t="e">
        <f>'1.1.PMINFO.'!H116-'1.3.sz.mell.'!F116-'1.4.sz.mell.'!#REF!</f>
        <v>#REF!</v>
      </c>
    </row>
    <row r="117" spans="1:13" ht="12" customHeight="1" thickBot="1">
      <c r="A117" s="411" t="s">
        <v>47</v>
      </c>
      <c r="B117" s="372" t="s">
        <v>262</v>
      </c>
      <c r="C117" s="412" t="s">
        <v>140</v>
      </c>
      <c r="D117" s="409"/>
      <c r="E117" s="409">
        <v>0</v>
      </c>
      <c r="F117" s="409">
        <v>0</v>
      </c>
      <c r="G117" s="969"/>
      <c r="I117" s="531">
        <f>'1.1.PMINFO.'!H117-'1.3.sz.mell.'!F117-'1.4.sz.mell.'!F117</f>
        <v>0</v>
      </c>
      <c r="K117" s="531">
        <f>'1.1.PMINFO.'!G117-'1.3.sz.mell.'!E117-'1.4.sz.mell.'!E117</f>
        <v>0</v>
      </c>
      <c r="L117" s="531"/>
      <c r="M117" s="531" t="e">
        <f>'1.1.PMINFO.'!H117-'1.3.sz.mell.'!F117-'1.4.sz.mell.'!#REF!</f>
        <v>#REF!</v>
      </c>
    </row>
    <row r="118" spans="1:13" ht="12" customHeight="1" thickBot="1">
      <c r="A118" s="344" t="s">
        <v>63</v>
      </c>
      <c r="B118" s="345" t="s">
        <v>263</v>
      </c>
      <c r="C118" s="402" t="s">
        <v>141</v>
      </c>
      <c r="D118" s="347">
        <f>+D119+D122+D123+D124</f>
        <v>0</v>
      </c>
      <c r="E118" s="347">
        <v>0</v>
      </c>
      <c r="F118" s="347">
        <v>0</v>
      </c>
      <c r="G118" s="954"/>
      <c r="I118" s="531">
        <f>'1.1.PMINFO.'!H118-'1.3.sz.mell.'!F118-'1.4.sz.mell.'!F118</f>
        <v>0</v>
      </c>
      <c r="K118" s="531">
        <f>'1.1.PMINFO.'!G118-'1.3.sz.mell.'!E118-'1.4.sz.mell.'!E118</f>
        <v>0</v>
      </c>
      <c r="L118" s="531"/>
      <c r="M118" s="531" t="e">
        <f>'1.1.PMINFO.'!H118-'1.3.sz.mell.'!F118-'1.4.sz.mell.'!#REF!</f>
        <v>#REF!</v>
      </c>
    </row>
    <row r="119" spans="1:13" ht="12" customHeight="1">
      <c r="A119" s="349" t="s">
        <v>355</v>
      </c>
      <c r="B119" s="350" t="s">
        <v>264</v>
      </c>
      <c r="C119" s="403" t="s">
        <v>654</v>
      </c>
      <c r="D119" s="409"/>
      <c r="E119" s="409">
        <v>0</v>
      </c>
      <c r="F119" s="409">
        <v>0</v>
      </c>
      <c r="G119" s="969"/>
      <c r="I119" s="531">
        <f>'1.1.PMINFO.'!H119-'1.3.sz.mell.'!F119-'1.4.sz.mell.'!F119</f>
        <v>0</v>
      </c>
      <c r="K119" s="531">
        <f>'1.1.PMINFO.'!G119-'1.3.sz.mell.'!E119-'1.4.sz.mell.'!E119</f>
        <v>0</v>
      </c>
      <c r="L119" s="531"/>
      <c r="M119" s="531" t="e">
        <f>'1.1.PMINFO.'!H119-'1.3.sz.mell.'!F119-'1.4.sz.mell.'!#REF!</f>
        <v>#REF!</v>
      </c>
    </row>
    <row r="120" spans="1:13" ht="12" customHeight="1">
      <c r="A120" s="349" t="s">
        <v>356</v>
      </c>
      <c r="B120" s="350"/>
      <c r="C120" s="403" t="s">
        <v>655</v>
      </c>
      <c r="D120" s="409"/>
      <c r="E120" s="409">
        <v>0</v>
      </c>
      <c r="F120" s="409">
        <v>0</v>
      </c>
      <c r="G120" s="969"/>
      <c r="I120" s="531">
        <f>'1.1.PMINFO.'!H120-'1.3.sz.mell.'!F120-'1.4.sz.mell.'!F120</f>
        <v>0</v>
      </c>
      <c r="K120" s="531">
        <f>'1.1.PMINFO.'!G120-'1.3.sz.mell.'!E120-'1.4.sz.mell.'!E120</f>
        <v>0</v>
      </c>
      <c r="L120" s="531"/>
      <c r="M120" s="531" t="e">
        <f>'1.1.PMINFO.'!H120-'1.3.sz.mell.'!F120-'1.4.sz.mell.'!#REF!</f>
        <v>#REF!</v>
      </c>
    </row>
    <row r="121" spans="1:13" ht="12" customHeight="1">
      <c r="A121" s="349" t="s">
        <v>357</v>
      </c>
      <c r="B121" s="350"/>
      <c r="C121" s="403" t="s">
        <v>656</v>
      </c>
      <c r="D121" s="409"/>
      <c r="E121" s="409">
        <v>0</v>
      </c>
      <c r="F121" s="409">
        <v>0</v>
      </c>
      <c r="G121" s="969"/>
      <c r="I121" s="531">
        <f>'1.1.PMINFO.'!H121-'1.3.sz.mell.'!F121-'1.4.sz.mell.'!F121</f>
        <v>0</v>
      </c>
      <c r="K121" s="531">
        <f>'1.1.PMINFO.'!G121-'1.3.sz.mell.'!E121-'1.4.sz.mell.'!E121</f>
        <v>0</v>
      </c>
      <c r="L121" s="531"/>
      <c r="M121" s="531" t="e">
        <f>'1.1.PMINFO.'!H121-'1.3.sz.mell.'!F121-'1.4.sz.mell.'!#REF!</f>
        <v>#REF!</v>
      </c>
    </row>
    <row r="122" spans="1:13" ht="12" customHeight="1">
      <c r="A122" s="349" t="s">
        <v>358</v>
      </c>
      <c r="B122" s="350" t="s">
        <v>265</v>
      </c>
      <c r="C122" s="403" t="s">
        <v>657</v>
      </c>
      <c r="D122" s="409"/>
      <c r="E122" s="409">
        <v>0</v>
      </c>
      <c r="F122" s="409">
        <v>0</v>
      </c>
      <c r="G122" s="969"/>
      <c r="I122" s="531">
        <f>'1.1.PMINFO.'!H122-'1.3.sz.mell.'!F122-'1.4.sz.mell.'!F122</f>
        <v>0</v>
      </c>
      <c r="K122" s="531">
        <f>'1.1.PMINFO.'!G122-'1.3.sz.mell.'!E122-'1.4.sz.mell.'!E122</f>
        <v>0</v>
      </c>
      <c r="L122" s="531"/>
      <c r="M122" s="531" t="e">
        <f>'1.1.PMINFO.'!H122-'1.3.sz.mell.'!F122-'1.4.sz.mell.'!#REF!</f>
        <v>#REF!</v>
      </c>
    </row>
    <row r="123" spans="1:13" ht="12" customHeight="1">
      <c r="A123" s="349" t="s">
        <v>493</v>
      </c>
      <c r="B123" s="350" t="s">
        <v>266</v>
      </c>
      <c r="C123" s="403" t="s">
        <v>658</v>
      </c>
      <c r="D123" s="409"/>
      <c r="E123" s="409">
        <v>0</v>
      </c>
      <c r="F123" s="409">
        <v>0</v>
      </c>
      <c r="G123" s="969"/>
      <c r="I123" s="531">
        <f>'1.1.PMINFO.'!H123-'1.3.sz.mell.'!F123-'1.4.sz.mell.'!F123</f>
        <v>0</v>
      </c>
      <c r="K123" s="531">
        <f>'1.1.PMINFO.'!G123-'1.3.sz.mell.'!E123-'1.4.sz.mell.'!E123</f>
        <v>0</v>
      </c>
      <c r="L123" s="531"/>
      <c r="M123" s="531" t="e">
        <f>'1.1.PMINFO.'!H123-'1.3.sz.mell.'!F123-'1.4.sz.mell.'!#REF!</f>
        <v>#REF!</v>
      </c>
    </row>
    <row r="124" spans="1:13" ht="12" customHeight="1" thickBot="1">
      <c r="A124" s="349" t="s">
        <v>660</v>
      </c>
      <c r="B124" s="372" t="s">
        <v>267</v>
      </c>
      <c r="C124" s="412" t="s">
        <v>659</v>
      </c>
      <c r="D124" s="409"/>
      <c r="E124" s="409">
        <v>0</v>
      </c>
      <c r="F124" s="409">
        <v>0</v>
      </c>
      <c r="G124" s="969"/>
      <c r="I124" s="531">
        <f>'1.1.PMINFO.'!H124-'1.3.sz.mell.'!F124-'1.4.sz.mell.'!F124</f>
        <v>0</v>
      </c>
      <c r="K124" s="531">
        <f>'1.1.PMINFO.'!G124-'1.3.sz.mell.'!E124-'1.4.sz.mell.'!E124</f>
        <v>0</v>
      </c>
      <c r="L124" s="531"/>
      <c r="M124" s="531" t="e">
        <f>'1.1.PMINFO.'!H124-'1.3.sz.mell.'!F124-'1.4.sz.mell.'!#REF!</f>
        <v>#REF!</v>
      </c>
    </row>
    <row r="125" spans="1:13" ht="12" customHeight="1" thickBot="1">
      <c r="A125" s="344" t="s">
        <v>142</v>
      </c>
      <c r="B125" s="345"/>
      <c r="C125" s="402" t="s">
        <v>143</v>
      </c>
      <c r="D125" s="366">
        <f>SUM(D126:D130)</f>
        <v>29967403</v>
      </c>
      <c r="E125" s="366">
        <v>30435054</v>
      </c>
      <c r="F125" s="366">
        <v>30435054</v>
      </c>
      <c r="G125" s="959">
        <f t="shared" si="12"/>
        <v>100</v>
      </c>
      <c r="I125" s="531">
        <f>'1.1.PMINFO.'!H125-'1.3.sz.mell.'!F125-'1.4.sz.mell.'!F125</f>
        <v>30435054</v>
      </c>
      <c r="K125" s="531">
        <f>'1.1.PMINFO.'!G125-'1.3.sz.mell.'!E125-'1.4.sz.mell.'!E125</f>
        <v>30435054</v>
      </c>
      <c r="L125" s="531"/>
      <c r="M125" s="531" t="e">
        <f>'1.1.PMINFO.'!H125-'1.3.sz.mell.'!F125-'1.4.sz.mell.'!#REF!</f>
        <v>#REF!</v>
      </c>
    </row>
    <row r="126" spans="1:13" ht="12" customHeight="1">
      <c r="A126" s="349" t="s">
        <v>77</v>
      </c>
      <c r="B126" s="350" t="s">
        <v>268</v>
      </c>
      <c r="C126" s="403" t="s">
        <v>144</v>
      </c>
      <c r="D126" s="409"/>
      <c r="E126" s="409">
        <v>0</v>
      </c>
      <c r="F126" s="409">
        <v>0</v>
      </c>
      <c r="G126" s="969"/>
      <c r="I126" s="531">
        <f>'1.1.PMINFO.'!H126-'1.3.sz.mell.'!F126-'1.4.sz.mell.'!F126</f>
        <v>0</v>
      </c>
      <c r="K126" s="531">
        <f>'1.1.PMINFO.'!G126-'1.3.sz.mell.'!E126-'1.4.sz.mell.'!E126</f>
        <v>0</v>
      </c>
      <c r="L126" s="531"/>
      <c r="M126" s="531" t="e">
        <f>'1.1.PMINFO.'!H126-'1.3.sz.mell.'!F126-'1.4.sz.mell.'!#REF!</f>
        <v>#REF!</v>
      </c>
    </row>
    <row r="127" spans="1:13" ht="12" customHeight="1">
      <c r="A127" s="349" t="s">
        <v>78</v>
      </c>
      <c r="B127" s="350" t="s">
        <v>269</v>
      </c>
      <c r="C127" s="403" t="s">
        <v>145</v>
      </c>
      <c r="D127" s="409">
        <v>29967403</v>
      </c>
      <c r="E127" s="409">
        <v>30435054</v>
      </c>
      <c r="F127" s="409">
        <v>30435054</v>
      </c>
      <c r="G127" s="969">
        <f t="shared" si="12"/>
        <v>100</v>
      </c>
      <c r="I127" s="531">
        <f>'1.1.PMINFO.'!H127-'1.3.sz.mell.'!F127-'1.4.sz.mell.'!F127</f>
        <v>30435054</v>
      </c>
      <c r="K127" s="531">
        <f>'1.1.PMINFO.'!G127-'1.3.sz.mell.'!E127-'1.4.sz.mell.'!E127</f>
        <v>30435054</v>
      </c>
      <c r="L127" s="531"/>
      <c r="M127" s="531" t="e">
        <f>'1.1.PMINFO.'!H127-'1.3.sz.mell.'!F127-'1.4.sz.mell.'!#REF!</f>
        <v>#REF!</v>
      </c>
    </row>
    <row r="128" spans="1:13" ht="12" customHeight="1">
      <c r="A128" s="349" t="s">
        <v>79</v>
      </c>
      <c r="B128" s="350" t="s">
        <v>270</v>
      </c>
      <c r="C128" s="403" t="s">
        <v>661</v>
      </c>
      <c r="D128" s="409"/>
      <c r="E128" s="409">
        <v>0</v>
      </c>
      <c r="F128" s="409">
        <v>0</v>
      </c>
      <c r="G128" s="969"/>
      <c r="I128" s="531">
        <f>'1.1.PMINFO.'!H128-'1.3.sz.mell.'!F128-'1.4.sz.mell.'!F128</f>
        <v>0</v>
      </c>
      <c r="K128" s="531">
        <f>'1.1.PMINFO.'!G128-'1.3.sz.mell.'!E128-'1.4.sz.mell.'!E128</f>
        <v>0</v>
      </c>
      <c r="L128" s="531"/>
      <c r="M128" s="531" t="e">
        <f>'1.1.PMINFO.'!H128-'1.3.sz.mell.'!F128-'1.4.sz.mell.'!#REF!</f>
        <v>#REF!</v>
      </c>
    </row>
    <row r="129" spans="1:13" ht="12" customHeight="1">
      <c r="A129" s="349" t="s">
        <v>80</v>
      </c>
      <c r="B129" s="350" t="s">
        <v>271</v>
      </c>
      <c r="C129" s="403" t="s">
        <v>223</v>
      </c>
      <c r="D129" s="409"/>
      <c r="E129" s="409">
        <v>0</v>
      </c>
      <c r="F129" s="409">
        <v>0</v>
      </c>
      <c r="G129" s="969"/>
      <c r="I129" s="531">
        <f>'1.1.PMINFO.'!H129-'1.3.sz.mell.'!F129-'1.4.sz.mell.'!F129</f>
        <v>0</v>
      </c>
      <c r="K129" s="531">
        <f>'1.1.PMINFO.'!G129-'1.3.sz.mell.'!E129-'1.4.sz.mell.'!E129</f>
        <v>0</v>
      </c>
      <c r="L129" s="531"/>
      <c r="M129" s="531" t="e">
        <f>'1.1.PMINFO.'!H129-'1.3.sz.mell.'!F129-'1.4.sz.mell.'!#REF!</f>
        <v>#REF!</v>
      </c>
    </row>
    <row r="130" spans="1:13" ht="12" customHeight="1" thickBot="1">
      <c r="A130" s="411"/>
      <c r="B130" s="372" t="s">
        <v>677</v>
      </c>
      <c r="C130" s="412" t="s">
        <v>676</v>
      </c>
      <c r="D130" s="413"/>
      <c r="E130" s="413">
        <v>0</v>
      </c>
      <c r="F130" s="413">
        <v>0</v>
      </c>
      <c r="G130" s="970"/>
      <c r="I130" s="531">
        <f>'1.1.PMINFO.'!H130-'1.3.sz.mell.'!F130-'1.4.sz.mell.'!F130</f>
        <v>0</v>
      </c>
      <c r="K130" s="531">
        <f>'1.1.PMINFO.'!G130-'1.3.sz.mell.'!E130-'1.4.sz.mell.'!E130</f>
        <v>0</v>
      </c>
      <c r="L130" s="531"/>
      <c r="M130" s="531" t="e">
        <f>'1.1.PMINFO.'!H130-'1.3.sz.mell.'!F130-'1.4.sz.mell.'!#REF!</f>
        <v>#REF!</v>
      </c>
    </row>
    <row r="131" spans="1:13" ht="12" customHeight="1" thickBot="1">
      <c r="A131" s="344" t="s">
        <v>81</v>
      </c>
      <c r="B131" s="345" t="s">
        <v>272</v>
      </c>
      <c r="C131" s="402" t="s">
        <v>146</v>
      </c>
      <c r="D131" s="414">
        <f>+D132+D133+D135+D136</f>
        <v>0</v>
      </c>
      <c r="E131" s="414">
        <v>0</v>
      </c>
      <c r="F131" s="414">
        <v>0</v>
      </c>
      <c r="G131" s="971"/>
      <c r="I131" s="531">
        <f>'1.1.PMINFO.'!H131-'1.3.sz.mell.'!F131-'1.4.sz.mell.'!F131</f>
        <v>0</v>
      </c>
      <c r="K131" s="531">
        <f>'1.1.PMINFO.'!G131-'1.3.sz.mell.'!E131-'1.4.sz.mell.'!E131</f>
        <v>0</v>
      </c>
      <c r="L131" s="531"/>
      <c r="M131" s="531" t="e">
        <f>'1.1.PMINFO.'!H131-'1.3.sz.mell.'!F131-'1.4.sz.mell.'!#REF!</f>
        <v>#REF!</v>
      </c>
    </row>
    <row r="132" spans="1:13" ht="12" customHeight="1">
      <c r="A132" s="349" t="s">
        <v>475</v>
      </c>
      <c r="B132" s="350" t="s">
        <v>273</v>
      </c>
      <c r="C132" s="403" t="s">
        <v>662</v>
      </c>
      <c r="D132" s="409"/>
      <c r="E132" s="409">
        <v>0</v>
      </c>
      <c r="F132" s="409">
        <v>0</v>
      </c>
      <c r="G132" s="969"/>
      <c r="I132" s="531">
        <f>'1.1.PMINFO.'!H132-'1.3.sz.mell.'!F132-'1.4.sz.mell.'!F132</f>
        <v>0</v>
      </c>
      <c r="K132" s="531">
        <f>'1.1.PMINFO.'!G132-'1.3.sz.mell.'!E132-'1.4.sz.mell.'!E132</f>
        <v>0</v>
      </c>
      <c r="L132" s="531"/>
      <c r="M132" s="531" t="e">
        <f>'1.1.PMINFO.'!H132-'1.3.sz.mell.'!F132-'1.4.sz.mell.'!#REF!</f>
        <v>#REF!</v>
      </c>
    </row>
    <row r="133" spans="1:13" ht="12" customHeight="1">
      <c r="A133" s="349" t="s">
        <v>476</v>
      </c>
      <c r="B133" s="350" t="s">
        <v>274</v>
      </c>
      <c r="C133" s="403" t="s">
        <v>663</v>
      </c>
      <c r="D133" s="409"/>
      <c r="E133" s="409">
        <v>0</v>
      </c>
      <c r="F133" s="409">
        <v>0</v>
      </c>
      <c r="G133" s="969"/>
      <c r="I133" s="531">
        <f>'1.1.PMINFO.'!H133-'1.3.sz.mell.'!F133-'1.4.sz.mell.'!F133</f>
        <v>0</v>
      </c>
      <c r="K133" s="531">
        <f>'1.1.PMINFO.'!G133-'1.3.sz.mell.'!E133-'1.4.sz.mell.'!E133</f>
        <v>0</v>
      </c>
      <c r="L133" s="531"/>
      <c r="M133" s="531" t="e">
        <f>'1.1.PMINFO.'!H133-'1.3.sz.mell.'!F133-'1.4.sz.mell.'!#REF!</f>
        <v>#REF!</v>
      </c>
    </row>
    <row r="134" spans="1:13" ht="12" customHeight="1">
      <c r="A134" s="349" t="s">
        <v>477</v>
      </c>
      <c r="B134" s="350" t="s">
        <v>275</v>
      </c>
      <c r="C134" s="403" t="s">
        <v>664</v>
      </c>
      <c r="D134" s="409"/>
      <c r="E134" s="409">
        <v>0</v>
      </c>
      <c r="F134" s="409">
        <v>0</v>
      </c>
      <c r="G134" s="969"/>
      <c r="I134" s="531">
        <f>'1.1.PMINFO.'!H134-'1.3.sz.mell.'!F134-'1.4.sz.mell.'!F134</f>
        <v>0</v>
      </c>
      <c r="K134" s="531">
        <f>'1.1.PMINFO.'!G134-'1.3.sz.mell.'!E134-'1.4.sz.mell.'!E134</f>
        <v>0</v>
      </c>
      <c r="L134" s="531"/>
      <c r="M134" s="531" t="e">
        <f>'1.1.PMINFO.'!H134-'1.3.sz.mell.'!F134-'1.4.sz.mell.'!#REF!</f>
        <v>#REF!</v>
      </c>
    </row>
    <row r="135" spans="1:13" ht="12" customHeight="1">
      <c r="A135" s="349" t="s">
        <v>478</v>
      </c>
      <c r="B135" s="350" t="s">
        <v>276</v>
      </c>
      <c r="C135" s="403" t="s">
        <v>665</v>
      </c>
      <c r="D135" s="409"/>
      <c r="E135" s="409">
        <v>0</v>
      </c>
      <c r="F135" s="409">
        <v>0</v>
      </c>
      <c r="G135" s="969"/>
      <c r="I135" s="531">
        <f>'1.1.PMINFO.'!H135-'1.3.sz.mell.'!F135-'1.4.sz.mell.'!F135</f>
        <v>0</v>
      </c>
      <c r="K135" s="531">
        <f>'1.1.PMINFO.'!G135-'1.3.sz.mell.'!E135-'1.4.sz.mell.'!E135</f>
        <v>0</v>
      </c>
      <c r="L135" s="531"/>
      <c r="M135" s="531" t="e">
        <f>'1.1.PMINFO.'!H135-'1.3.sz.mell.'!F135-'1.4.sz.mell.'!#REF!</f>
        <v>#REF!</v>
      </c>
    </row>
    <row r="136" spans="1:13" ht="12" customHeight="1" thickBot="1">
      <c r="A136" s="411" t="s">
        <v>479</v>
      </c>
      <c r="B136" s="350" t="s">
        <v>678</v>
      </c>
      <c r="C136" s="412" t="s">
        <v>666</v>
      </c>
      <c r="D136" s="415"/>
      <c r="E136" s="415">
        <v>0</v>
      </c>
      <c r="F136" s="415">
        <v>0</v>
      </c>
      <c r="G136" s="972"/>
      <c r="I136" s="531">
        <f>'1.1.PMINFO.'!H136-'1.3.sz.mell.'!F136-'1.4.sz.mell.'!F136</f>
        <v>0</v>
      </c>
      <c r="K136" s="531">
        <f>'1.1.PMINFO.'!G136-'1.3.sz.mell.'!E136-'1.4.sz.mell.'!E136</f>
        <v>0</v>
      </c>
      <c r="L136" s="531"/>
      <c r="M136" s="531" t="e">
        <f>'1.1.PMINFO.'!H136-'1.3.sz.mell.'!F136-'1.4.sz.mell.'!#REF!</f>
        <v>#REF!</v>
      </c>
    </row>
    <row r="137" spans="1:13" ht="12" customHeight="1" thickBot="1">
      <c r="A137" s="416" t="s">
        <v>497</v>
      </c>
      <c r="B137" s="417" t="s">
        <v>672</v>
      </c>
      <c r="C137" s="402" t="s">
        <v>667</v>
      </c>
      <c r="D137" s="418"/>
      <c r="E137" s="418">
        <v>0</v>
      </c>
      <c r="F137" s="418">
        <v>0</v>
      </c>
      <c r="G137" s="973"/>
      <c r="I137" s="531">
        <f>'1.1.PMINFO.'!H137-'1.3.sz.mell.'!F137-'1.4.sz.mell.'!F137</f>
        <v>0</v>
      </c>
      <c r="K137" s="531">
        <f>'1.1.PMINFO.'!G137-'1.3.sz.mell.'!E137-'1.4.sz.mell.'!E137</f>
        <v>0</v>
      </c>
      <c r="L137" s="531"/>
      <c r="M137" s="531" t="e">
        <f>'1.1.PMINFO.'!H137-'1.3.sz.mell.'!F137-'1.4.sz.mell.'!#REF!</f>
        <v>#REF!</v>
      </c>
    </row>
    <row r="138" spans="1:13" ht="12" customHeight="1" thickBot="1">
      <c r="A138" s="416" t="s">
        <v>498</v>
      </c>
      <c r="B138" s="417" t="s">
        <v>673</v>
      </c>
      <c r="C138" s="402" t="s">
        <v>668</v>
      </c>
      <c r="D138" s="418"/>
      <c r="E138" s="418">
        <v>0</v>
      </c>
      <c r="F138" s="418">
        <v>0</v>
      </c>
      <c r="G138" s="973"/>
      <c r="I138" s="531">
        <f>'1.1.PMINFO.'!H138-'1.3.sz.mell.'!F138-'1.4.sz.mell.'!F138</f>
        <v>0</v>
      </c>
      <c r="K138" s="531">
        <f>'1.1.PMINFO.'!G138-'1.3.sz.mell.'!E138-'1.4.sz.mell.'!E138</f>
        <v>0</v>
      </c>
      <c r="L138" s="531"/>
      <c r="M138" s="531" t="e">
        <f>'1.1.PMINFO.'!H138-'1.3.sz.mell.'!F138-'1.4.sz.mell.'!#REF!</f>
        <v>#REF!</v>
      </c>
    </row>
    <row r="139" spans="1:13" ht="15" customHeight="1" thickBot="1">
      <c r="A139" s="344" t="s">
        <v>164</v>
      </c>
      <c r="B139" s="345" t="s">
        <v>674</v>
      </c>
      <c r="C139" s="402" t="s">
        <v>670</v>
      </c>
      <c r="D139" s="419">
        <f>+D114+D118+D125+D131</f>
        <v>29967403</v>
      </c>
      <c r="E139" s="419">
        <f t="shared" ref="E139" si="16">+E114+E118+E125+E131</f>
        <v>30435054</v>
      </c>
      <c r="F139" s="419">
        <v>30435054</v>
      </c>
      <c r="G139" s="974">
        <f t="shared" si="12"/>
        <v>100</v>
      </c>
      <c r="H139" s="420"/>
      <c r="I139" s="531">
        <f>'1.1.PMINFO.'!H139-'1.3.sz.mell.'!F139-'1.4.sz.mell.'!F139</f>
        <v>30435054</v>
      </c>
      <c r="J139" s="420"/>
      <c r="K139" s="531">
        <f>'1.1.PMINFO.'!G139-'1.3.sz.mell.'!E139-'1.4.sz.mell.'!E139</f>
        <v>30435054</v>
      </c>
      <c r="L139" s="531"/>
      <c r="M139" s="531" t="e">
        <f>'1.1.PMINFO.'!H139-'1.3.sz.mell.'!F139-'1.4.sz.mell.'!#REF!</f>
        <v>#REF!</v>
      </c>
    </row>
    <row r="140" spans="1:13" s="348" customFormat="1" ht="13" customHeight="1" thickBot="1">
      <c r="A140" s="421" t="s">
        <v>165</v>
      </c>
      <c r="B140" s="422"/>
      <c r="C140" s="423" t="s">
        <v>669</v>
      </c>
      <c r="D140" s="419">
        <f>+D113+D139</f>
        <v>1559624454</v>
      </c>
      <c r="E140" s="419">
        <f t="shared" ref="E140" si="17">+E113+E139</f>
        <v>1667693497</v>
      </c>
      <c r="F140" s="419">
        <v>1614126109</v>
      </c>
      <c r="G140" s="974">
        <f t="shared" si="12"/>
        <v>96.787935667053816</v>
      </c>
      <c r="I140" s="531">
        <f>'1.1.PMINFO.'!H140-'1.3.sz.mell.'!F140-'1.4.sz.mell.'!F140</f>
        <v>1614126109</v>
      </c>
      <c r="K140" s="531">
        <f>'1.1.PMINFO.'!G140-'1.3.sz.mell.'!E140-'1.4.sz.mell.'!E140</f>
        <v>1667693497</v>
      </c>
      <c r="L140" s="531"/>
      <c r="M140" s="531" t="e">
        <f>'1.1.PMINFO.'!H140-'1.3.sz.mell.'!F140-'1.4.sz.mell.'!#REF!</f>
        <v>#REF!</v>
      </c>
    </row>
    <row r="141" spans="1:13" ht="7.5" customHeight="1">
      <c r="I141" s="531">
        <f>'1.1.PMINFO.'!H141-'1.3.sz.mell.'!F141-'1.4.sz.mell.'!F141</f>
        <v>0</v>
      </c>
    </row>
    <row r="142" spans="1:13">
      <c r="A142" s="1016" t="s">
        <v>148</v>
      </c>
      <c r="B142" s="1016"/>
      <c r="C142" s="1016"/>
      <c r="D142" s="1016"/>
      <c r="E142" s="334"/>
      <c r="F142" s="334"/>
      <c r="G142" s="976"/>
      <c r="I142" s="531">
        <f>'1.1.PMINFO.'!H142-'1.3.sz.mell.'!F142-'1.4.sz.mell.'!F142</f>
        <v>0</v>
      </c>
    </row>
    <row r="143" spans="1:13" ht="15" customHeight="1" thickBot="1">
      <c r="A143" s="1014" t="s">
        <v>149</v>
      </c>
      <c r="B143" s="1014"/>
      <c r="C143" s="1014"/>
      <c r="D143" s="335"/>
      <c r="E143" s="335"/>
      <c r="F143" s="335"/>
      <c r="G143" s="951" t="s">
        <v>675</v>
      </c>
      <c r="I143" s="531">
        <f>'1.1.PMINFO.'!H143-'1.3.sz.mell.'!F143-'1.4.sz.mell.'!F143</f>
        <v>0</v>
      </c>
    </row>
    <row r="144" spans="1:13" ht="13.5" customHeight="1" thickBot="1">
      <c r="A144" s="344">
        <v>1</v>
      </c>
      <c r="B144" s="345"/>
      <c r="C144" s="407" t="s">
        <v>150</v>
      </c>
      <c r="D144" s="347">
        <f>+D66-D113</f>
        <v>-295171275</v>
      </c>
      <c r="E144" s="347">
        <f t="shared" ref="E144:G144" si="18">+E66-E113</f>
        <v>-295171275</v>
      </c>
      <c r="F144" s="347">
        <v>357728543</v>
      </c>
      <c r="G144" s="954">
        <f t="shared" si="18"/>
        <v>52.892783967108528</v>
      </c>
      <c r="I144" s="531">
        <f>'1.1.PMINFO.'!H144-'1.3.sz.mell.'!F144-'1.4.sz.mell.'!F144</f>
        <v>357728543</v>
      </c>
    </row>
    <row r="145" spans="1:9" ht="27.75" customHeight="1" thickBot="1">
      <c r="A145" s="344" t="s">
        <v>15</v>
      </c>
      <c r="B145" s="345"/>
      <c r="C145" s="407" t="s">
        <v>151</v>
      </c>
      <c r="D145" s="347">
        <f>+D90-D139</f>
        <v>295171275</v>
      </c>
      <c r="E145" s="347">
        <f t="shared" ref="E145:G145" si="19">+E90-E139</f>
        <v>295171275</v>
      </c>
      <c r="F145" s="347">
        <v>330197498</v>
      </c>
      <c r="G145" s="954">
        <f t="shared" si="19"/>
        <v>10.757230397692922</v>
      </c>
      <c r="I145" s="531">
        <f>'1.1.PMINFO.'!H145-'1.3.sz.mell.'!F145-'1.4.sz.mell.'!F145</f>
        <v>330197498</v>
      </c>
    </row>
    <row r="147" spans="1:9">
      <c r="D147" s="425">
        <f>D140-D91</f>
        <v>0</v>
      </c>
      <c r="E147" s="425"/>
      <c r="F147" s="425"/>
    </row>
    <row r="148" spans="1:9">
      <c r="D148" s="425">
        <f>D140-D91</f>
        <v>0</v>
      </c>
      <c r="E148" s="425">
        <f>E140-E91</f>
        <v>0</v>
      </c>
      <c r="F148" s="425"/>
    </row>
  </sheetData>
  <mergeCells count="4">
    <mergeCell ref="A143:C143"/>
    <mergeCell ref="A2:C2"/>
    <mergeCell ref="A94:C94"/>
    <mergeCell ref="A142:D14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1"/>
  <headerFooter alignWithMargins="0">
    <oddHeader xml:space="preserve">&amp;C&amp;"Times New Roman CE,Félkövér"&amp;12BONYHÁD VÁROS ÖNKORMÁNYZATA
 2019. ÉVI KÖLTSÉGVETÉS KÖTELEZŐ FELADATAINAK ÖSSZEVONT MÉRLEGE&amp;R&amp;"Times New Roman CE,Félkövér dőlt" 1.2. melléklet
</oddHeader>
  </headerFooter>
  <rowBreaks count="1" manualBreakCount="1">
    <brk id="9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15</vt:i4>
      </vt:variant>
    </vt:vector>
  </HeadingPairs>
  <TitlesOfParts>
    <vt:vector size="43" baseType="lpstr">
      <vt:lpstr>1.1.PMINFO.</vt:lpstr>
      <vt:lpstr>2.PMINFO</vt:lpstr>
      <vt:lpstr>Munka1</vt:lpstr>
      <vt:lpstr>01</vt:lpstr>
      <vt:lpstr>02</vt:lpstr>
      <vt:lpstr>03</vt:lpstr>
      <vt:lpstr>04</vt:lpstr>
      <vt:lpstr>1.1.sz.mell.</vt:lpstr>
      <vt:lpstr>1.2.sz.mell.</vt:lpstr>
      <vt:lpstr>1.3.sz.mell.</vt:lpstr>
      <vt:lpstr>1.4.sz.mell.</vt:lpstr>
      <vt:lpstr>2.sz.mell  </vt:lpstr>
      <vt:lpstr>3</vt:lpstr>
      <vt:lpstr>4</vt:lpstr>
      <vt:lpstr>5</vt:lpstr>
      <vt:lpstr>6.</vt:lpstr>
      <vt:lpstr>7A</vt:lpstr>
      <vt:lpstr>7B</vt:lpstr>
      <vt:lpstr>7C</vt:lpstr>
      <vt:lpstr>8</vt:lpstr>
      <vt:lpstr>9</vt:lpstr>
      <vt:lpstr>10</vt:lpstr>
      <vt:lpstr>11.</vt:lpstr>
      <vt:lpstr>12</vt:lpstr>
      <vt:lpstr>13</vt:lpstr>
      <vt:lpstr>14A.m (2)</vt:lpstr>
      <vt:lpstr>14B.m (2)</vt:lpstr>
      <vt:lpstr>Munka2</vt:lpstr>
      <vt:lpstr>'7C'!_ftn1</vt:lpstr>
      <vt:lpstr>'7C'!_ftnref1</vt:lpstr>
      <vt:lpstr>'1.1.PMINFO.'!Nyomtatási_terület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'12'!Nyomtatási_terület</vt:lpstr>
      <vt:lpstr>'13'!Nyomtatási_terület</vt:lpstr>
      <vt:lpstr>'14A.m (2)'!Nyomtatási_terület</vt:lpstr>
      <vt:lpstr>'14B.m (2)'!Nyomtatási_terület</vt:lpstr>
      <vt:lpstr>'2.PMINFO'!Nyomtatási_terület</vt:lpstr>
      <vt:lpstr>'2.sz.mell  '!Nyomtatási_terület</vt:lpstr>
      <vt:lpstr>'3'!Nyomtatási_terület</vt:lpstr>
      <vt:lpstr>'8'!Nyomtatási_terület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Palkó Roland</dc:creator>
  <cp:lastModifiedBy>terike</cp:lastModifiedBy>
  <cp:lastPrinted>2020-05-29T05:58:20Z</cp:lastPrinted>
  <dcterms:created xsi:type="dcterms:W3CDTF">2014-02-07T17:22:54Z</dcterms:created>
  <dcterms:modified xsi:type="dcterms:W3CDTF">2020-06-02T09:14:08Z</dcterms:modified>
</cp:coreProperties>
</file>