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activeTab="8"/>
  </bookViews>
  <sheets>
    <sheet name="tartalomjegyzék" sheetId="1" r:id="rId1"/>
    <sheet name="ÖSSZEFÜGGÉSEK" sheetId="2" r:id="rId2"/>
    <sheet name="1.1.sz.mell." sheetId="3" r:id="rId3"/>
    <sheet name="2.1.sz.mell  " sheetId="4" r:id="rId4"/>
    <sheet name="2.2.sz.mell  " sheetId="5" r:id="rId5"/>
    <sheet name="ELLENŐRZÉS-1.sz.2.a.sz.2.b.sz." sheetId="6" r:id="rId6"/>
    <sheet name="6.sz.mell." sheetId="7" r:id="rId7"/>
    <sheet name="7.sz.mell." sheetId="8" r:id="rId8"/>
    <sheet name="9.1. sz. mell.ÖNKORM." sheetId="9" r:id="rId9"/>
    <sheet name="9.2. sz. mell.KÖH" sheetId="10" r:id="rId10"/>
    <sheet name="9.3. sz. mell.KIKI" sheetId="11" r:id="rId11"/>
    <sheet name="Munka1" sheetId="12" r:id="rId12"/>
    <sheet name="Munka2" sheetId="13" r:id="rId13"/>
  </sheets>
  <definedNames>
    <definedName name="_xlfn.IFERROR" hidden="1">#NAME?</definedName>
    <definedName name="_xlnm.Print_Titles" localSheetId="8">'9.1. sz. mell.ÖNKORM.'!$1:$6</definedName>
    <definedName name="_xlnm.Print_Titles" localSheetId="9">'9.2. sz. mell.KÖH'!$1:$6</definedName>
    <definedName name="_xlnm.Print_Titles" localSheetId="10">'9.3. sz. mell.KIKI'!$1:$6</definedName>
    <definedName name="_xlnm.Print_Area" localSheetId="2">'1.1.sz.mell.'!$A$1:$K$159</definedName>
    <definedName name="_xlnm.Print_Area" localSheetId="7">'7.sz.mell.'!$A$1:$F$19</definedName>
    <definedName name="_xlnm.Print_Area" localSheetId="8">'9.1. sz. mell.ÖNKORM.'!$A$1:$G$158</definedName>
  </definedNames>
  <calcPr fullCalcOnLoad="1"/>
</workbook>
</file>

<file path=xl/sharedStrings.xml><?xml version="1.0" encoding="utf-8"?>
<sst xmlns="http://schemas.openxmlformats.org/spreadsheetml/2006/main" count="1152" uniqueCount="508">
  <si>
    <t>Beruházási (felhalmozási) kiadások előirányzata beruházásonként</t>
  </si>
  <si>
    <t>Vállalkozási maradvány igénybevétele</t>
  </si>
  <si>
    <t>Felhalmozási bevételek</t>
  </si>
  <si>
    <t>Finanszírozási kiadások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</si>
  <si>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</si>
  <si>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</si>
  <si>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</si>
  <si>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</si>
  <si>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</si>
  <si>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</si>
  <si>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</si>
  <si>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</si>
  <si>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</si>
  <si>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</si>
  <si>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</si>
  <si>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</si>
  <si>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</si>
  <si>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</si>
  <si>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</si>
  <si>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</si>
  <si>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</si>
  <si>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</si>
  <si>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</si>
  <si>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</si>
  <si>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</si>
  <si>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</si>
  <si>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</si>
  <si>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</si>
  <si>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</si>
  <si>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</si>
  <si>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</si>
  <si>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</si>
  <si>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</si>
  <si>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</si>
  <si>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</si>
  <si>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</si>
  <si>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</si>
  <si>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</si>
  <si>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01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</si>
  <si>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</si>
  <si>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</si>
  <si>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</si>
  <si>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</si>
  <si>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</si>
  <si>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</si>
  <si>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</si>
  <si>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</si>
  <si>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</si>
  <si>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</si>
  <si>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</si>
  <si>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</si>
  <si>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</si>
  <si>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</si>
  <si>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</si>
  <si>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</si>
  <si>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</si>
  <si>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</si>
  <si>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</si>
  <si>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</si>
  <si>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</si>
  <si>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</si>
  <si>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</si>
  <si>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</si>
  <si>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</si>
  <si>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</si>
  <si>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</si>
  <si>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</si>
  <si>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</si>
  <si>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</si>
  <si>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</si>
  <si>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</si>
  <si>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</si>
  <si>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</si>
  <si>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</si>
  <si>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</si>
  <si>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</si>
  <si>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</si>
  <si>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</si>
  <si>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</si>
  <si>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</si>
  <si>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</si>
  <si>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</si>
  <si>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</si>
  <si>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</si>
  <si>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</si>
  <si>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</si>
  <si>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Költségvetési rendelet űrlapjainak összefüggései: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</si>
  <si>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</si>
  <si>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</si>
  <si>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</si>
  <si>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</si>
  <si>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</si>
  <si>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</si>
  <si>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</si>
  <si>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</si>
  <si>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</si>
  <si>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</si>
  <si>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</si>
  <si>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</si>
  <si>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</si>
  <si>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</si>
  <si>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</si>
  <si>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</si>
  <si>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</si>
  <si>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</si>
  <si>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</si>
  <si>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</si>
  <si>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</si>
  <si>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</si>
  <si>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</si>
  <si>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</si>
  <si>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</si>
  <si>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</si>
  <si>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</si>
  <si>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</si>
  <si>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</si>
  <si>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</si>
  <si>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</si>
  <si>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</si>
  <si>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</si>
  <si>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</si>
  <si>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</si>
  <si>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</si>
  <si>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</si>
  <si>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</si>
  <si>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</si>
  <si>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</si>
  <si>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</si>
  <si>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</si>
  <si>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</si>
  <si>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</si>
  <si>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</si>
  <si>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</si>
  <si>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</si>
  <si>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</si>
  <si>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</si>
  <si>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</si>
  <si>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</si>
  <si>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</si>
  <si>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</si>
  <si>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</si>
  <si>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</si>
  <si>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</si>
  <si>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</si>
  <si>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</si>
  <si>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</si>
  <si>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</si>
  <si>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</si>
  <si>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</si>
  <si>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</si>
  <si>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</si>
  <si>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</si>
  <si>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</si>
  <si>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</si>
  <si>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</si>
  <si>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</si>
  <si>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</si>
  <si>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</si>
  <si>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</si>
  <si>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</si>
  <si>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</si>
  <si>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</si>
  <si>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</si>
  <si>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</si>
  <si>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</si>
  <si>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</si>
  <si>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</si>
  <si>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</si>
  <si>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</si>
  <si>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</si>
  <si>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</si>
  <si>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</si>
  <si>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</si>
  <si>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</si>
  <si>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</si>
  <si>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</si>
  <si>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</si>
  <si>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</si>
  <si>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</si>
  <si>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</si>
  <si>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</si>
  <si>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</si>
  <si>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</si>
  <si>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</si>
  <si>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</si>
  <si>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</si>
  <si>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</si>
  <si>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</si>
  <si>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</si>
  <si>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</si>
  <si>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</si>
  <si>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</si>
  <si>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</si>
  <si>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</si>
  <si>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</si>
  <si>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</si>
  <si>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</si>
  <si>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</si>
  <si>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</si>
  <si>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</si>
  <si>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</si>
  <si>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</si>
  <si>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</si>
  <si>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</si>
  <si>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</si>
  <si>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</si>
  <si>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</si>
  <si>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</si>
  <si>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</si>
  <si>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</si>
  <si>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</si>
  <si>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</si>
  <si>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</si>
  <si>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</si>
  <si>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</si>
  <si>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</si>
  <si>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</si>
  <si>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</si>
  <si>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</si>
  <si>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</si>
  <si>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</si>
  <si>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</si>
  <si>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</si>
  <si>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</si>
  <si>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</si>
  <si>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</si>
  <si>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</si>
  <si>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</si>
  <si>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</si>
  <si>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</si>
  <si>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</si>
  <si>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</si>
  <si>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</si>
  <si>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</si>
  <si>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</si>
  <si>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</si>
  <si>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</si>
  <si>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</si>
  <si>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</si>
  <si>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</si>
  <si>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</si>
  <si>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</si>
  <si>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</si>
  <si>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</si>
  <si>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</si>
  <si>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</si>
  <si>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</si>
  <si>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</si>
  <si>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</si>
  <si>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</si>
  <si>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</si>
  <si>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</si>
  <si>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</si>
  <si>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</si>
  <si>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</si>
  <si>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</si>
  <si>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</si>
  <si>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</si>
  <si>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</si>
  <si>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</si>
  <si>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</si>
  <si>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</si>
  <si>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</si>
  <si>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</si>
  <si>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</si>
  <si>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</si>
  <si>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</si>
  <si>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</si>
  <si>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</si>
  <si>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</si>
  <si>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</si>
  <si>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</si>
  <si>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</si>
  <si>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</si>
  <si>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</si>
  <si>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</si>
  <si>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</si>
  <si>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</si>
  <si>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</si>
  <si>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</si>
  <si>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</si>
  <si>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</si>
  <si>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</si>
  <si>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</si>
  <si>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</si>
  <si>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</si>
  <si>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</si>
  <si>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</si>
  <si>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</si>
  <si>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</si>
  <si>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</si>
  <si>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</si>
  <si>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</si>
  <si>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</si>
  <si>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</si>
  <si>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</si>
  <si>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</si>
  <si>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</si>
  <si>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</si>
  <si>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</si>
  <si>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</si>
  <si>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</si>
  <si>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</si>
  <si>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</si>
  <si>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</si>
  <si>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</si>
  <si>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</si>
  <si>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</si>
  <si>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</si>
  <si>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</si>
  <si>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</si>
  <si>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</si>
  <si>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</si>
  <si>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</si>
  <si>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</si>
  <si>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</si>
  <si>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</si>
  <si>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</si>
  <si>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</si>
  <si>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</si>
  <si>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</si>
  <si>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</si>
  <si>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</si>
  <si>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</si>
  <si>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</si>
  <si>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</si>
  <si>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</si>
  <si>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</si>
  <si>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</si>
  <si>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</si>
  <si>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</si>
  <si>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</si>
  <si>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</si>
  <si>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</si>
  <si>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</si>
  <si>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</si>
  <si>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</si>
  <si>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</si>
  <si>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</si>
  <si>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</si>
  <si>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</si>
  <si>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</si>
  <si>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</si>
  <si>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</si>
  <si>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</si>
  <si>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</si>
  <si>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</si>
  <si>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</si>
  <si>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</si>
  <si>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</si>
  <si>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</si>
  <si>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</si>
  <si>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</si>
  <si>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</si>
  <si>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</si>
  <si>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</si>
  <si>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</si>
  <si>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</si>
  <si>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</si>
  <si>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</si>
  <si>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</si>
  <si>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</si>
  <si>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</si>
  <si>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</si>
  <si>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</si>
  <si>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</si>
  <si>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</si>
  <si>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</si>
  <si>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</si>
  <si>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</si>
  <si>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</si>
  <si>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</si>
  <si>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</si>
  <si>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</si>
  <si>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</si>
  <si>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</si>
  <si>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</si>
  <si>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</si>
  <si>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</si>
  <si>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</si>
  <si>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</si>
  <si>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</si>
  <si>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</si>
  <si>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</si>
  <si>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</si>
  <si>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</si>
  <si>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</si>
  <si>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</si>
  <si>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</si>
  <si>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</si>
  <si>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</si>
  <si>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</si>
  <si>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</si>
  <si>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</si>
  <si>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</si>
  <si>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</si>
  <si>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</si>
  <si>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</si>
  <si>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</si>
  <si>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</si>
  <si>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</si>
  <si>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</si>
  <si>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</si>
  <si>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</si>
  <si>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</si>
  <si>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</si>
  <si>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</si>
  <si>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</si>
  <si>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</si>
  <si>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</si>
  <si>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</si>
  <si>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</si>
  <si>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</si>
  <si>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</si>
  <si>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</si>
  <si>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</si>
  <si>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</si>
  <si>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</si>
  <si>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</si>
  <si>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5. tájékoztató tábla</t>
  </si>
  <si>
    <t>KIADÁSOK ÖSSZESEN: (1.+2.+3.)</t>
  </si>
  <si>
    <t>Központi, irányító szervi támogatás</t>
  </si>
  <si>
    <t>Belföldi finanszírozás kiadásai (6.1. + … + 6.5.)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</si>
  <si>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</si>
  <si>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</si>
  <si>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</si>
  <si>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</si>
  <si>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</si>
  <si>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</si>
  <si>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Működési célú kvi támogatások és kiegészítő támogatások (EGYÉB SZOCIÁLIS)</t>
  </si>
  <si>
    <t>Elszámolásból származó bevételek (SEGÉLYEK VISSZAIGÉNYLÉSE)</t>
  </si>
  <si>
    <t>Egyéb működési célú támogatások bevételei OEP</t>
  </si>
  <si>
    <t>Éven belüli lejáRatú belföldi értékpapírok beváltása</t>
  </si>
  <si>
    <t>köh</t>
  </si>
  <si>
    <t>kiki</t>
  </si>
  <si>
    <t>önkorm.</t>
  </si>
  <si>
    <t>összesen</t>
  </si>
  <si>
    <t>TARTALOMJEGYZÉK</t>
  </si>
  <si>
    <t>1.1 sz. melléklet</t>
  </si>
  <si>
    <t>összevont mérlege</t>
  </si>
  <si>
    <t>2.1 sz. melléklet</t>
  </si>
  <si>
    <t>működési célú bevételek és kiadások mérlege (önkormányzati szinten)</t>
  </si>
  <si>
    <t>2.2 sz. melléklet</t>
  </si>
  <si>
    <t>felhalmozási célú bevételek és kiadások mérlege (önkormányzati szinten)</t>
  </si>
  <si>
    <t>6. sz. melléklet</t>
  </si>
  <si>
    <t>beruházásai (felhalmozási) kiadások előirányzata beruházásonként</t>
  </si>
  <si>
    <t>7. sz. melléklet</t>
  </si>
  <si>
    <t>felújítási kiadások előirányzata felújításonként</t>
  </si>
  <si>
    <t>9.1 sz. melléklet</t>
  </si>
  <si>
    <t>összes bevétel, kiadás előirányzat-csoport, kiemelt előirányzatonként  (önkormányzat saját)</t>
  </si>
  <si>
    <t>9.2 sz. melléklet</t>
  </si>
  <si>
    <t xml:space="preserve">KÖH összes bevétel, kiadás előirányzat-csoport, kiemelt előirányzatonként </t>
  </si>
  <si>
    <t>9.3 sz. melléklet</t>
  </si>
  <si>
    <t xml:space="preserve">KIKI összes bevétel, kiadás előirányzat-csoport, kiemelt előirányzatonként </t>
  </si>
  <si>
    <t>6. tájékoztató tábla</t>
  </si>
  <si>
    <r>
      <t xml:space="preserve">Költségvetési szerv: </t>
    </r>
    <r>
      <rPr>
        <b/>
        <sz val="12"/>
        <rFont val="Bodoni MT Black"/>
        <family val="1"/>
      </rPr>
      <t>K</t>
    </r>
    <r>
      <rPr>
        <b/>
        <sz val="9"/>
        <rFont val="Times New Roman CE"/>
        <family val="1"/>
      </rPr>
      <t>özös</t>
    </r>
    <r>
      <rPr>
        <b/>
        <sz val="12"/>
        <rFont val="Times New Roman CE"/>
        <family val="1"/>
      </rPr>
      <t xml:space="preserve"> </t>
    </r>
    <r>
      <rPr>
        <b/>
        <sz val="12"/>
        <rFont val="Bodoni MT Black"/>
        <family val="1"/>
      </rPr>
      <t>I</t>
    </r>
    <r>
      <rPr>
        <b/>
        <sz val="9"/>
        <rFont val="Times New Roman CE"/>
        <family val="1"/>
      </rPr>
      <t xml:space="preserve">gazgatású </t>
    </r>
    <r>
      <rPr>
        <b/>
        <sz val="12"/>
        <rFont val="Bodoni MT Black"/>
        <family val="1"/>
      </rPr>
      <t>K</t>
    </r>
    <r>
      <rPr>
        <b/>
        <sz val="9"/>
        <rFont val="Times New Roman CE"/>
        <family val="1"/>
      </rPr>
      <t xml:space="preserve">öznevelési </t>
    </r>
    <r>
      <rPr>
        <b/>
        <sz val="12"/>
        <rFont val="Bodoni MT Black"/>
        <family val="1"/>
      </rPr>
      <t>I</t>
    </r>
    <r>
      <rPr>
        <b/>
        <sz val="9"/>
        <rFont val="Times New Roman CE"/>
        <family val="1"/>
      </rPr>
      <t>ntézmény</t>
    </r>
  </si>
  <si>
    <t>KÖZÖS ÖNKORMÁNYZATI HIVATAL</t>
  </si>
  <si>
    <t>1. sz. táblázat                                                                ÖNKORMÁNYZAT ÖSSZEVONT MÉRLEGE</t>
  </si>
  <si>
    <t>Egyéb működési célú támogatások bevételei államháztartáson belülről Fülöpjakab Önkormányzat</t>
  </si>
  <si>
    <t>Felújítási (felhalmozási) kiadások előirányzata felújításonként</t>
  </si>
  <si>
    <t xml:space="preserve">Kunszállás Község Önkormányzat </t>
  </si>
  <si>
    <t>(fő)</t>
  </si>
  <si>
    <t>Intézmény neve</t>
  </si>
  <si>
    <t>engedélyezett létszám</t>
  </si>
  <si>
    <t xml:space="preserve">engedélyezett össz. </t>
  </si>
  <si>
    <t>fő foglalkozású</t>
  </si>
  <si>
    <t>rész foglalkozású</t>
  </si>
  <si>
    <t>létszám</t>
  </si>
  <si>
    <t xml:space="preserve">     Polgármester</t>
  </si>
  <si>
    <t xml:space="preserve">     Hosszabb időtart. közfoglalkoztatottak</t>
  </si>
  <si>
    <t xml:space="preserve">     védőnői szolgálat</t>
  </si>
  <si>
    <t xml:space="preserve">    tanyagondnoki szolg.</t>
  </si>
  <si>
    <t xml:space="preserve">     Igazgatás</t>
  </si>
  <si>
    <t xml:space="preserve">     Jogi feladatok</t>
  </si>
  <si>
    <t xml:space="preserve">     Adó</t>
  </si>
  <si>
    <t xml:space="preserve">     Költségvetés végrehajt.</t>
  </si>
  <si>
    <t xml:space="preserve">     élelmezési tevékenység</t>
  </si>
  <si>
    <t xml:space="preserve">     Óvoda</t>
  </si>
  <si>
    <t xml:space="preserve">     Bölcsőde</t>
  </si>
  <si>
    <t xml:space="preserve">     Házi segítségnyújtás</t>
  </si>
  <si>
    <t xml:space="preserve">    Művelődési ház</t>
  </si>
  <si>
    <t xml:space="preserve">    Könyvtár</t>
  </si>
  <si>
    <t>Közös Igazgatású Közoktatási Intézmény</t>
  </si>
  <si>
    <t>Összes engedélyezett létszám</t>
  </si>
  <si>
    <t>létszámadatai 2016.</t>
  </si>
  <si>
    <t>változás</t>
  </si>
  <si>
    <t>Önkormányzati Hivatal KÖH</t>
  </si>
  <si>
    <t>Változás</t>
  </si>
  <si>
    <t>I. módosított</t>
  </si>
  <si>
    <t>Egyéb működési célú támogatások bevételei közfogl.</t>
  </si>
  <si>
    <t>Forintban</t>
  </si>
  <si>
    <t>Módosított előirányzat</t>
  </si>
  <si>
    <t>módosított előirányzat</t>
  </si>
  <si>
    <t>Telek kialakítás</t>
  </si>
  <si>
    <t>önk</t>
  </si>
  <si>
    <t>Megelőlegezés visszafizetése</t>
  </si>
  <si>
    <r>
      <t>Kunszállás Önkormányzat 2018. évi költségvetésének</t>
    </r>
    <r>
      <rPr>
        <sz val="10"/>
        <rFont val="Calibri"/>
        <family val="2"/>
      </rPr>
      <t>→</t>
    </r>
  </si>
  <si>
    <t>2018. évben céljelleggel juttatott támogatások</t>
  </si>
  <si>
    <t>A 2018. évi általános működési és ágazati feladatok támogatásának alakulása jogcímenként</t>
  </si>
  <si>
    <t>2018. évi előirányzat BEVÉTELEK</t>
  </si>
  <si>
    <t>2018.</t>
  </si>
  <si>
    <t>Felújítás</t>
  </si>
  <si>
    <t>2018</t>
  </si>
  <si>
    <t>2018. évi előirányzat</t>
  </si>
  <si>
    <t>2017-2018.</t>
  </si>
  <si>
    <t>I.Módosított előirányzat</t>
  </si>
  <si>
    <t>II. Módosított előirányzat</t>
  </si>
  <si>
    <t>II. Módosított előirányat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</si>
</sst>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  <numFmt numFmtId="174" formatCode="#,##0.0000"/>
    <numFmt numFmtId="175" formatCode="[$¥€-2]\ #\ ##,000_);[Red]\([$€-2]\ #\ ##,000\)"/>
  </numFmts>
  <fonts count="72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0"/>
      <name val="Calibri"/>
      <family val="2"/>
    </font>
    <font>
      <b/>
      <sz val="12"/>
      <name val="Bodoni MT Black"/>
      <family val="1"/>
    </font>
    <font>
      <sz val="10"/>
      <name val="Times New Roman"/>
      <family val="1"/>
    </font>
    <font>
      <b/>
      <sz val="9"/>
      <name val="Bodoni MT Black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0" borderId="1" applyNumberFormat="0" applyAlignment="0" applyProtection="0"/>
    <xf numFmtId="9" fontId="0" fillId="0" borderId="0" applyFont="0" applyFill="0" applyBorder="0" applyAlignment="0" applyProtection="0"/>
  </cellStyleXfs>
  <cellXfs count="624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3" fillId="0" borderId="10" xfId="58" applyFont="1" applyFill="1" applyBorder="1" applyAlignment="1" applyProtection="1">
      <alignment horizontal="left" vertical="center" wrapText="1" indent="1"/>
      <protection/>
    </xf>
    <xf numFmtId="0" fontId="13" fillId="0" borderId="11" xfId="58" applyFont="1" applyFill="1" applyBorder="1" applyAlignment="1" applyProtection="1">
      <alignment horizontal="left" vertical="center" wrapText="1" indent="1"/>
      <protection/>
    </xf>
    <xf numFmtId="0" fontId="13" fillId="0" borderId="12" xfId="58" applyFont="1" applyFill="1" applyBorder="1" applyAlignment="1" applyProtection="1">
      <alignment horizontal="left" vertical="center" wrapText="1" indent="1"/>
      <protection/>
    </xf>
    <xf numFmtId="0" fontId="13" fillId="0" borderId="13" xfId="58" applyFont="1" applyFill="1" applyBorder="1" applyAlignment="1" applyProtection="1">
      <alignment horizontal="left" vertical="center" wrapText="1" indent="1"/>
      <protection/>
    </xf>
    <xf numFmtId="0" fontId="13" fillId="0" borderId="14" xfId="58" applyFont="1" applyFill="1" applyBorder="1" applyAlignment="1" applyProtection="1">
      <alignment horizontal="left" vertical="center" wrapText="1" indent="1"/>
      <protection/>
    </xf>
    <xf numFmtId="0" fontId="13" fillId="0" borderId="15" xfId="58" applyFont="1" applyFill="1" applyBorder="1" applyAlignment="1" applyProtection="1">
      <alignment horizontal="left" vertical="center" wrapText="1" indent="1"/>
      <protection/>
    </xf>
    <xf numFmtId="49" fontId="13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58" applyFont="1" applyFill="1" applyBorder="1" applyAlignment="1" applyProtection="1">
      <alignment horizontal="left" vertical="center" wrapText="1" indent="1"/>
      <protection/>
    </xf>
    <xf numFmtId="0" fontId="12" fillId="0" borderId="22" xfId="58" applyFont="1" applyFill="1" applyBorder="1" applyAlignment="1" applyProtection="1">
      <alignment horizontal="left" vertical="center" wrapText="1" indent="1"/>
      <protection/>
    </xf>
    <xf numFmtId="0" fontId="12" fillId="0" borderId="23" xfId="58" applyFont="1" applyFill="1" applyBorder="1" applyAlignment="1" applyProtection="1">
      <alignment horizontal="left" vertical="center" wrapText="1" indent="1"/>
      <protection/>
    </xf>
    <xf numFmtId="0" fontId="12" fillId="0" borderId="24" xfId="58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58" applyFont="1" applyFill="1" applyBorder="1" applyAlignment="1" applyProtection="1">
      <alignment vertical="center" wrapText="1"/>
      <protection/>
    </xf>
    <xf numFmtId="0" fontId="12" fillId="0" borderId="25" xfId="58" applyFont="1" applyFill="1" applyBorder="1" applyAlignment="1" applyProtection="1">
      <alignment vertical="center" wrapText="1"/>
      <protection/>
    </xf>
    <xf numFmtId="0" fontId="12" fillId="0" borderId="22" xfId="58" applyFont="1" applyFill="1" applyBorder="1" applyAlignment="1" applyProtection="1">
      <alignment horizontal="center" vertical="center" wrapText="1"/>
      <protection/>
    </xf>
    <xf numFmtId="0" fontId="12" fillId="0" borderId="23" xfId="5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28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58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 indent="1"/>
    </xf>
    <xf numFmtId="0" fontId="15" fillId="0" borderId="0" xfId="0" applyFont="1" applyAlignment="1">
      <alignment horizontal="center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 horizontal="right" indent="1"/>
    </xf>
    <xf numFmtId="3" fontId="6" fillId="0" borderId="0" xfId="0" applyNumberFormat="1" applyFont="1" applyFill="1" applyAlignment="1">
      <alignment horizontal="right" indent="1"/>
    </xf>
    <xf numFmtId="0" fontId="11" fillId="0" borderId="0" xfId="0" applyFont="1" applyFill="1" applyAlignment="1">
      <alignment horizontal="right" indent="1"/>
    </xf>
    <xf numFmtId="0" fontId="13" fillId="0" borderId="27" xfId="58" applyFont="1" applyFill="1" applyBorder="1" applyAlignment="1" applyProtection="1">
      <alignment horizontal="left" vertical="center" wrapText="1" indent="1"/>
      <protection/>
    </xf>
    <xf numFmtId="0" fontId="13" fillId="0" borderId="11" xfId="58" applyFont="1" applyFill="1" applyBorder="1" applyAlignment="1" applyProtection="1">
      <alignment horizontal="left" indent="6"/>
      <protection/>
    </xf>
    <xf numFmtId="0" fontId="13" fillId="0" borderId="11" xfId="58" applyFont="1" applyFill="1" applyBorder="1" applyAlignment="1" applyProtection="1">
      <alignment horizontal="left" vertical="center" wrapText="1" indent="6"/>
      <protection/>
    </xf>
    <xf numFmtId="0" fontId="13" fillId="0" borderId="15" xfId="58" applyFont="1" applyFill="1" applyBorder="1" applyAlignment="1" applyProtection="1">
      <alignment horizontal="left" vertical="center" wrapText="1" indent="6"/>
      <protection/>
    </xf>
    <xf numFmtId="0" fontId="13" fillId="0" borderId="30" xfId="58" applyFont="1" applyFill="1" applyBorder="1" applyAlignment="1" applyProtection="1">
      <alignment horizontal="left" vertical="center" wrapText="1" indent="6"/>
      <protection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0" fontId="14" fillId="0" borderId="0" xfId="0" applyFont="1" applyFill="1" applyBorder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21" fillId="0" borderId="34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2" fillId="0" borderId="35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4" xfId="0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8" fillId="0" borderId="23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7" fillId="0" borderId="15" xfId="0" applyFont="1" applyBorder="1" applyAlignment="1" applyProtection="1">
      <alignment horizontal="left" vertical="center" wrapText="1" indent="1"/>
      <protection/>
    </xf>
    <xf numFmtId="0" fontId="18" fillId="0" borderId="26" xfId="0" applyFont="1" applyBorder="1" applyAlignment="1" applyProtection="1">
      <alignment horizontal="left" vertical="center" wrapText="1" indent="1"/>
      <protection/>
    </xf>
    <xf numFmtId="164" fontId="12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8" fillId="0" borderId="28" xfId="0" applyNumberFormat="1" applyFont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40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1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12" xfId="58" applyFont="1" applyFill="1" applyBorder="1" applyProtection="1">
      <alignment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46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0" fontId="16" fillId="0" borderId="27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4" xfId="0" applyNumberFormat="1" applyFill="1" applyBorder="1" applyAlignment="1" applyProtection="1">
      <alignment horizontal="left" vertical="center" wrapText="1" indent="1"/>
      <protection/>
    </xf>
    <xf numFmtId="164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48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12" fillId="0" borderId="24" xfId="58" applyFont="1" applyFill="1" applyBorder="1" applyAlignment="1" applyProtection="1">
      <alignment horizontal="center" vertical="center" wrapText="1"/>
      <protection/>
    </xf>
    <xf numFmtId="0" fontId="12" fillId="0" borderId="25" xfId="58" applyFont="1" applyFill="1" applyBorder="1" applyAlignment="1" applyProtection="1">
      <alignment horizontal="center" vertical="center" wrapText="1"/>
      <protection/>
    </xf>
    <xf numFmtId="0" fontId="13" fillId="0" borderId="12" xfId="58" applyFont="1" applyFill="1" applyBorder="1" applyAlignment="1" applyProtection="1">
      <alignment horizontal="left" vertical="center" wrapText="1" indent="6"/>
      <protection/>
    </xf>
    <xf numFmtId="0" fontId="13" fillId="0" borderId="0" xfId="58" applyFont="1" applyFill="1" applyProtection="1">
      <alignment/>
      <protection/>
    </xf>
    <xf numFmtId="0" fontId="17" fillId="0" borderId="12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15" xfId="0" applyFont="1" applyBorder="1" applyAlignment="1" applyProtection="1">
      <alignment horizontal="left" wrapText="1" indent="1"/>
      <protection/>
    </xf>
    <xf numFmtId="0" fontId="17" fillId="0" borderId="15" xfId="0" applyFont="1" applyBorder="1" applyAlignment="1" applyProtection="1">
      <alignment wrapText="1"/>
      <protection/>
    </xf>
    <xf numFmtId="0" fontId="17" fillId="0" borderId="18" xfId="0" applyFont="1" applyBorder="1" applyAlignment="1" applyProtection="1">
      <alignment wrapText="1"/>
      <protection/>
    </xf>
    <xf numFmtId="0" fontId="17" fillId="0" borderId="17" xfId="0" applyFont="1" applyBorder="1" applyAlignment="1" applyProtection="1">
      <alignment wrapText="1"/>
      <protection/>
    </xf>
    <xf numFmtId="0" fontId="17" fillId="0" borderId="19" xfId="0" applyFont="1" applyBorder="1" applyAlignment="1" applyProtection="1">
      <alignment wrapText="1"/>
      <protection/>
    </xf>
    <xf numFmtId="0" fontId="18" fillId="0" borderId="23" xfId="0" applyFont="1" applyBorder="1" applyAlignment="1" applyProtection="1">
      <alignment wrapText="1"/>
      <protection/>
    </xf>
    <xf numFmtId="0" fontId="18" fillId="0" borderId="27" xfId="0" applyFont="1" applyBorder="1" applyAlignment="1" applyProtection="1">
      <alignment wrapText="1"/>
      <protection/>
    </xf>
    <xf numFmtId="164" fontId="16" fillId="0" borderId="28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18" xfId="58" applyNumberFormat="1" applyFont="1" applyFill="1" applyBorder="1" applyAlignment="1" applyProtection="1">
      <alignment horizontal="center" vertical="center" wrapText="1"/>
      <protection/>
    </xf>
    <xf numFmtId="49" fontId="13" fillId="0" borderId="17" xfId="58" applyNumberFormat="1" applyFont="1" applyFill="1" applyBorder="1" applyAlignment="1" applyProtection="1">
      <alignment horizontal="center" vertical="center" wrapText="1"/>
      <protection/>
    </xf>
    <xf numFmtId="49" fontId="13" fillId="0" borderId="19" xfId="58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Font="1" applyBorder="1" applyAlignment="1" applyProtection="1">
      <alignment horizontal="center" wrapText="1"/>
      <protection/>
    </xf>
    <xf numFmtId="0" fontId="17" fillId="0" borderId="18" xfId="0" applyFont="1" applyBorder="1" applyAlignment="1" applyProtection="1">
      <alignment horizontal="center" wrapText="1"/>
      <protection/>
    </xf>
    <xf numFmtId="0" fontId="17" fillId="0" borderId="17" xfId="0" applyFont="1" applyBorder="1" applyAlignment="1" applyProtection="1">
      <alignment horizontal="center" wrapText="1"/>
      <protection/>
    </xf>
    <xf numFmtId="0" fontId="17" fillId="0" borderId="19" xfId="0" applyFont="1" applyBorder="1" applyAlignment="1" applyProtection="1">
      <alignment horizontal="center" wrapText="1"/>
      <protection/>
    </xf>
    <xf numFmtId="0" fontId="18" fillId="0" borderId="26" xfId="0" applyFont="1" applyBorder="1" applyAlignment="1" applyProtection="1">
      <alignment horizontal="center" wrapText="1"/>
      <protection/>
    </xf>
    <xf numFmtId="49" fontId="13" fillId="0" borderId="20" xfId="58" applyNumberFormat="1" applyFont="1" applyFill="1" applyBorder="1" applyAlignment="1" applyProtection="1">
      <alignment horizontal="center" vertical="center" wrapText="1"/>
      <protection/>
    </xf>
    <xf numFmtId="49" fontId="13" fillId="0" borderId="16" xfId="58" applyNumberFormat="1" applyFont="1" applyFill="1" applyBorder="1" applyAlignment="1" applyProtection="1">
      <alignment horizontal="center" vertical="center" wrapText="1"/>
      <protection/>
    </xf>
    <xf numFmtId="49" fontId="13" fillId="0" borderId="21" xfId="58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Font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58" applyFont="1" applyFill="1" applyBorder="1" applyAlignment="1" applyProtection="1">
      <alignment horizontal="left" vertical="center" wrapText="1" indent="1"/>
      <protection/>
    </xf>
    <xf numFmtId="0" fontId="13" fillId="0" borderId="11" xfId="58" applyFont="1" applyFill="1" applyBorder="1" applyAlignment="1" applyProtection="1">
      <alignment horizontal="left" vertical="center" wrapText="1" indent="1"/>
      <protection/>
    </xf>
    <xf numFmtId="0" fontId="22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8" fillId="0" borderId="22" xfId="0" applyFont="1" applyBorder="1" applyAlignment="1" applyProtection="1">
      <alignment vertical="center" wrapText="1"/>
      <protection/>
    </xf>
    <xf numFmtId="0" fontId="18" fillId="0" borderId="26" xfId="0" applyFont="1" applyBorder="1" applyAlignment="1" applyProtection="1">
      <alignment vertical="center" wrapText="1"/>
      <protection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 quotePrefix="1">
      <alignment horizontal="left" wrapText="1" indent="1"/>
      <protection/>
    </xf>
    <xf numFmtId="0" fontId="17" fillId="0" borderId="15" xfId="0" applyFont="1" applyBorder="1" applyAlignment="1" applyProtection="1">
      <alignment vertical="center" wrapText="1"/>
      <protection/>
    </xf>
    <xf numFmtId="0" fontId="12" fillId="0" borderId="26" xfId="58" applyFont="1" applyFill="1" applyBorder="1" applyAlignment="1" applyProtection="1">
      <alignment horizontal="left" vertical="center" wrapText="1" indent="1"/>
      <protection/>
    </xf>
    <xf numFmtId="0" fontId="12" fillId="0" borderId="27" xfId="58" applyFont="1" applyFill="1" applyBorder="1" applyAlignment="1" applyProtection="1">
      <alignment vertical="center" wrapText="1"/>
      <protection/>
    </xf>
    <xf numFmtId="0" fontId="13" fillId="0" borderId="30" xfId="58" applyFont="1" applyFill="1" applyBorder="1" applyAlignment="1" applyProtection="1">
      <alignment horizontal="left" vertical="center" wrapText="1" indent="7"/>
      <protection/>
    </xf>
    <xf numFmtId="0" fontId="12" fillId="0" borderId="22" xfId="58" applyFont="1" applyFill="1" applyBorder="1" applyAlignment="1" applyProtection="1">
      <alignment horizontal="left" vertical="center" wrapTex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6" fillId="0" borderId="46" xfId="0" applyNumberFormat="1" applyFont="1" applyFill="1" applyBorder="1" applyAlignment="1" applyProtection="1">
      <alignment horizontal="right" vertical="center" indent="1"/>
      <protection/>
    </xf>
    <xf numFmtId="49" fontId="12" fillId="0" borderId="22" xfId="58" applyNumberFormat="1" applyFont="1" applyFill="1" applyBorder="1" applyAlignment="1" applyProtection="1">
      <alignment horizontal="center" vertical="center" wrapText="1"/>
      <protection/>
    </xf>
    <xf numFmtId="0" fontId="13" fillId="0" borderId="0" xfId="58" applyFont="1" applyFill="1" applyProtection="1">
      <alignment/>
      <protection/>
    </xf>
    <xf numFmtId="0" fontId="14" fillId="0" borderId="49" xfId="0" applyFont="1" applyFill="1" applyBorder="1" applyAlignment="1" applyProtection="1">
      <alignment horizontal="right" vertical="center"/>
      <protection/>
    </xf>
    <xf numFmtId="0" fontId="12" fillId="0" borderId="0" xfId="58" applyFont="1" applyFill="1" applyBorder="1" applyAlignment="1" applyProtection="1">
      <alignment horizontal="center" vertical="center" wrapText="1"/>
      <protection/>
    </xf>
    <xf numFmtId="0" fontId="12" fillId="0" borderId="0" xfId="58" applyFont="1" applyFill="1" applyBorder="1" applyAlignment="1" applyProtection="1">
      <alignment vertical="center" wrapText="1"/>
      <protection/>
    </xf>
    <xf numFmtId="164" fontId="12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49" xfId="0" applyFont="1" applyFill="1" applyBorder="1" applyAlignment="1" applyProtection="1">
      <alignment horizontal="right"/>
      <protection/>
    </xf>
    <xf numFmtId="0" fontId="13" fillId="0" borderId="0" xfId="58" applyFont="1" applyFill="1" applyAlignment="1" applyProtection="1">
      <alignment/>
      <protection/>
    </xf>
    <xf numFmtId="0" fontId="12" fillId="0" borderId="0" xfId="58" applyFont="1" applyFill="1" applyProtection="1">
      <alignment/>
      <protection/>
    </xf>
    <xf numFmtId="0" fontId="18" fillId="0" borderId="27" xfId="0" applyFont="1" applyBorder="1" applyAlignment="1" applyProtection="1">
      <alignment horizontal="left" vertical="center" wrapText="1" indent="1"/>
      <protection/>
    </xf>
    <xf numFmtId="0" fontId="13" fillId="0" borderId="0" xfId="58" applyFont="1" applyFill="1" applyAlignment="1" applyProtection="1">
      <alignment horizontal="right" vertical="center" indent="1"/>
      <protection/>
    </xf>
    <xf numFmtId="0" fontId="13" fillId="0" borderId="0" xfId="58" applyFont="1" applyFill="1" applyBorder="1" applyProtection="1">
      <alignment/>
      <protection/>
    </xf>
    <xf numFmtId="0" fontId="13" fillId="0" borderId="37" xfId="58" applyFont="1" applyFill="1" applyBorder="1" applyProtection="1">
      <alignment/>
      <protection/>
    </xf>
    <xf numFmtId="164" fontId="13" fillId="0" borderId="50" xfId="58" applyNumberFormat="1" applyFont="1" applyFill="1" applyBorder="1" applyAlignment="1" applyProtection="1">
      <alignment vertical="center" wrapText="1"/>
      <protection locked="0"/>
    </xf>
    <xf numFmtId="164" fontId="13" fillId="0" borderId="37" xfId="58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12" fillId="0" borderId="48" xfId="0" applyFont="1" applyFill="1" applyBorder="1" applyAlignment="1" applyProtection="1">
      <alignment horizontal="center" vertical="center" wrapText="1"/>
      <protection/>
    </xf>
    <xf numFmtId="0" fontId="0" fillId="34" borderId="11" xfId="0" applyFill="1" applyBorder="1" applyAlignment="1">
      <alignment/>
    </xf>
    <xf numFmtId="0" fontId="28" fillId="0" borderId="13" xfId="0" applyFont="1" applyFill="1" applyBorder="1" applyAlignment="1" applyProtection="1">
      <alignment horizontal="center" vertical="center"/>
      <protection/>
    </xf>
    <xf numFmtId="49" fontId="6" fillId="0" borderId="51" xfId="0" applyNumberFormat="1" applyFont="1" applyFill="1" applyBorder="1" applyAlignment="1" applyProtection="1">
      <alignment horizontal="center" vertical="center"/>
      <protection/>
    </xf>
    <xf numFmtId="49" fontId="6" fillId="0" borderId="51" xfId="0" applyNumberFormat="1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 quotePrefix="1">
      <alignment horizontal="center" vertical="center"/>
      <protection/>
    </xf>
    <xf numFmtId="164" fontId="12" fillId="0" borderId="52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2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50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52" xfId="58" applyFont="1" applyFill="1" applyBorder="1" applyAlignment="1" applyProtection="1">
      <alignment horizontal="center" vertical="center" wrapText="1"/>
      <protection/>
    </xf>
    <xf numFmtId="164" fontId="12" fillId="0" borderId="54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7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2" xfId="0" applyNumberFormat="1" applyFont="1" applyBorder="1" applyAlignment="1" applyProtection="1">
      <alignment horizontal="right" vertical="center" wrapText="1" indent="1"/>
      <protection/>
    </xf>
    <xf numFmtId="164" fontId="18" fillId="0" borderId="52" xfId="0" applyNumberFormat="1" applyFont="1" applyBorder="1" applyAlignment="1" applyProtection="1">
      <alignment horizontal="right" vertical="center" wrapText="1" indent="1"/>
      <protection locked="0"/>
    </xf>
    <xf numFmtId="164" fontId="18" fillId="0" borderId="52" xfId="0" applyNumberFormat="1" applyFont="1" applyBorder="1" applyAlignment="1" applyProtection="1" quotePrefix="1">
      <alignment horizontal="right" vertical="center" wrapText="1" indent="1"/>
      <protection/>
    </xf>
    <xf numFmtId="164" fontId="12" fillId="0" borderId="11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11" xfId="58" applyFont="1" applyFill="1" applyBorder="1" applyProtection="1">
      <alignment/>
      <protection/>
    </xf>
    <xf numFmtId="164" fontId="12" fillId="0" borderId="11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11" xfId="58" applyFont="1" applyFill="1" applyBorder="1" applyProtection="1">
      <alignment/>
      <protection/>
    </xf>
    <xf numFmtId="164" fontId="18" fillId="0" borderId="11" xfId="0" applyNumberFormat="1" applyFont="1" applyBorder="1" applyAlignment="1" applyProtection="1" quotePrefix="1">
      <alignment horizontal="right" vertical="center" wrapText="1" indent="1"/>
      <protection/>
    </xf>
    <xf numFmtId="164" fontId="12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33" xfId="58" applyFont="1" applyFill="1" applyBorder="1" applyProtection="1">
      <alignment/>
      <protection/>
    </xf>
    <xf numFmtId="164" fontId="12" fillId="0" borderId="33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59" xfId="58" applyFont="1" applyFill="1" applyBorder="1" applyAlignment="1" applyProtection="1">
      <alignment/>
      <protection/>
    </xf>
    <xf numFmtId="164" fontId="12" fillId="0" borderId="59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58" applyNumberFormat="1" applyFont="1" applyFill="1" applyProtection="1">
      <alignment/>
      <protection/>
    </xf>
    <xf numFmtId="164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1" xfId="0" applyNumberForma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vertical="center" wrapText="1"/>
    </xf>
    <xf numFmtId="164" fontId="0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11" xfId="0" applyNumberFormat="1" applyFont="1" applyFill="1" applyBorder="1" applyAlignment="1">
      <alignment vertical="center" wrapText="1"/>
    </xf>
    <xf numFmtId="164" fontId="0" fillId="0" borderId="11" xfId="0" applyNumberFormat="1" applyFont="1" applyFill="1" applyBorder="1" applyAlignment="1">
      <alignment horizontal="center" vertical="center" wrapText="1"/>
    </xf>
    <xf numFmtId="164" fontId="0" fillId="0" borderId="38" xfId="0" applyNumberFormat="1" applyFill="1" applyBorder="1" applyAlignment="1">
      <alignment vertical="center" wrapText="1"/>
    </xf>
    <xf numFmtId="164" fontId="0" fillId="0" borderId="43" xfId="0" applyNumberFormat="1" applyFill="1" applyBorder="1" applyAlignment="1">
      <alignment horizontal="center" vertical="center" wrapText="1"/>
    </xf>
    <xf numFmtId="164" fontId="13" fillId="0" borderId="0" xfId="0" applyNumberFormat="1" applyFont="1" applyFill="1" applyAlignment="1" applyProtection="1">
      <alignment horizontal="right" vertical="center" wrapText="1"/>
      <protection/>
    </xf>
    <xf numFmtId="164" fontId="0" fillId="0" borderId="17" xfId="0" applyNumberFormat="1" applyFont="1" applyFill="1" applyBorder="1" applyAlignment="1">
      <alignment horizontal="left" vertical="center" wrapText="1"/>
    </xf>
    <xf numFmtId="0" fontId="12" fillId="0" borderId="23" xfId="58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27" fillId="0" borderId="0" xfId="0" applyFont="1" applyFill="1" applyAlignment="1">
      <alignment horizontal="right"/>
    </xf>
    <xf numFmtId="0" fontId="30" fillId="0" borderId="0" xfId="0" applyFont="1" applyFill="1" applyAlignment="1">
      <alignment/>
    </xf>
    <xf numFmtId="0" fontId="0" fillId="0" borderId="0" xfId="0" applyAlignment="1">
      <alignment horizontal="right"/>
    </xf>
    <xf numFmtId="0" fontId="31" fillId="0" borderId="33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6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0" fillId="0" borderId="61" xfId="0" applyBorder="1" applyAlignment="1">
      <alignment/>
    </xf>
    <xf numFmtId="0" fontId="31" fillId="0" borderId="62" xfId="0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0" fontId="31" fillId="0" borderId="64" xfId="0" applyFont="1" applyBorder="1" applyAlignment="1">
      <alignment horizontal="center"/>
    </xf>
    <xf numFmtId="0" fontId="0" fillId="0" borderId="12" xfId="0" applyBorder="1" applyAlignment="1">
      <alignment/>
    </xf>
    <xf numFmtId="0" fontId="29" fillId="0" borderId="61" xfId="0" applyFont="1" applyBorder="1" applyAlignment="1">
      <alignment/>
    </xf>
    <xf numFmtId="0" fontId="32" fillId="0" borderId="12" xfId="0" applyFont="1" applyBorder="1" applyAlignment="1">
      <alignment/>
    </xf>
    <xf numFmtId="2" fontId="0" fillId="0" borderId="0" xfId="0" applyNumberFormat="1" applyAlignment="1">
      <alignment/>
    </xf>
    <xf numFmtId="164" fontId="12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58" applyFont="1" applyFill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2" fillId="0" borderId="54" xfId="58" applyFont="1" applyFill="1" applyBorder="1" applyAlignment="1" applyProtection="1">
      <alignment horizontal="center" vertical="center" wrapText="1"/>
      <protection/>
    </xf>
    <xf numFmtId="164" fontId="12" fillId="0" borderId="14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14" xfId="58" applyFont="1" applyFill="1" applyBorder="1" applyProtection="1">
      <alignment/>
      <protection/>
    </xf>
    <xf numFmtId="164" fontId="12" fillId="0" borderId="14" xfId="58" applyNumberFormat="1" applyFont="1" applyFill="1" applyBorder="1" applyAlignment="1" applyProtection="1">
      <alignment vertical="center" wrapText="1"/>
      <protection/>
    </xf>
    <xf numFmtId="164" fontId="13" fillId="0" borderId="14" xfId="58" applyNumberFormat="1" applyFont="1" applyFill="1" applyBorder="1" applyAlignment="1" applyProtection="1">
      <alignment vertical="center" wrapText="1"/>
      <protection/>
    </xf>
    <xf numFmtId="164" fontId="12" fillId="0" borderId="14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36" xfId="58" applyNumberFormat="1" applyFont="1" applyFill="1" applyBorder="1" applyAlignment="1" applyProtection="1">
      <alignment horizontal="right" vertical="center" wrapText="1" indent="1"/>
      <protection/>
    </xf>
    <xf numFmtId="0" fontId="12" fillId="0" borderId="11" xfId="58" applyFont="1" applyFill="1" applyBorder="1" applyAlignment="1" applyProtection="1">
      <alignment horizontal="center" vertical="center" wrapText="1"/>
      <protection/>
    </xf>
    <xf numFmtId="164" fontId="13" fillId="0" borderId="11" xfId="58" applyNumberFormat="1" applyFont="1" applyFill="1" applyBorder="1" applyAlignment="1" applyProtection="1">
      <alignment vertical="center" wrapText="1"/>
      <protection locked="0"/>
    </xf>
    <xf numFmtId="164" fontId="6" fillId="0" borderId="3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4" xfId="0" applyNumberFormat="1" applyFont="1" applyFill="1" applyBorder="1" applyAlignment="1" applyProtection="1">
      <alignment horizontal="center" vertical="center" wrapText="1"/>
      <protection/>
    </xf>
    <xf numFmtId="164" fontId="12" fillId="0" borderId="34" xfId="0" applyNumberFormat="1" applyFont="1" applyFill="1" applyBorder="1" applyAlignment="1" applyProtection="1">
      <alignment horizontal="center" vertical="center" wrapText="1"/>
      <protection/>
    </xf>
    <xf numFmtId="164" fontId="13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6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3" fillId="0" borderId="6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69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69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2" xfId="0" applyNumberFormat="1" applyFont="1" applyFill="1" applyBorder="1" applyAlignment="1" applyProtection="1">
      <alignment horizontal="center" vertical="center" wrapText="1"/>
      <protection/>
    </xf>
    <xf numFmtId="164" fontId="12" fillId="0" borderId="57" xfId="0" applyNumberFormat="1" applyFont="1" applyFill="1" applyBorder="1" applyAlignment="1" applyProtection="1">
      <alignment horizontal="center" vertical="center" wrapText="1"/>
      <protection/>
    </xf>
    <xf numFmtId="164" fontId="0" fillId="0" borderId="37" xfId="0" applyNumberFormat="1" applyFont="1" applyFill="1" applyBorder="1" applyAlignment="1" applyProtection="1">
      <alignment vertical="center" wrapText="1"/>
      <protection locked="0"/>
    </xf>
    <xf numFmtId="164" fontId="13" fillId="0" borderId="37" xfId="0" applyNumberFormat="1" applyFont="1" applyFill="1" applyBorder="1" applyAlignment="1" applyProtection="1">
      <alignment vertical="center" wrapText="1"/>
      <protection locked="0"/>
    </xf>
    <xf numFmtId="164" fontId="13" fillId="0" borderId="53" xfId="0" applyNumberFormat="1" applyFont="1" applyFill="1" applyBorder="1" applyAlignment="1" applyProtection="1">
      <alignment vertical="center" wrapText="1"/>
      <protection locked="0"/>
    </xf>
    <xf numFmtId="164" fontId="12" fillId="0" borderId="52" xfId="0" applyNumberFormat="1" applyFont="1" applyFill="1" applyBorder="1" applyAlignment="1" applyProtection="1">
      <alignment vertical="center" wrapText="1"/>
      <protection/>
    </xf>
    <xf numFmtId="164" fontId="0" fillId="0" borderId="17" xfId="0" applyNumberFormat="1" applyFill="1" applyBorder="1" applyAlignment="1">
      <alignment vertical="center" wrapText="1"/>
    </xf>
    <xf numFmtId="164" fontId="3" fillId="0" borderId="22" xfId="0" applyNumberFormat="1" applyFont="1" applyFill="1" applyBorder="1" applyAlignment="1">
      <alignment horizontal="center" vertical="center" wrapText="1"/>
    </xf>
    <xf numFmtId="164" fontId="3" fillId="0" borderId="28" xfId="0" applyNumberFormat="1" applyFont="1" applyFill="1" applyBorder="1" applyAlignment="1">
      <alignment horizontal="center" vertical="center" wrapText="1"/>
    </xf>
    <xf numFmtId="164" fontId="0" fillId="0" borderId="18" xfId="0" applyNumberFormat="1" applyFill="1" applyBorder="1" applyAlignment="1">
      <alignment vertical="center" wrapText="1"/>
    </xf>
    <xf numFmtId="164" fontId="0" fillId="0" borderId="29" xfId="0" applyNumberFormat="1" applyFill="1" applyBorder="1" applyAlignment="1">
      <alignment vertical="center" wrapText="1"/>
    </xf>
    <xf numFmtId="164" fontId="0" fillId="0" borderId="22" xfId="0" applyNumberFormat="1" applyFill="1" applyBorder="1" applyAlignment="1" applyProtection="1">
      <alignment vertical="center" wrapText="1"/>
      <protection/>
    </xf>
    <xf numFmtId="164" fontId="0" fillId="0" borderId="28" xfId="0" applyNumberFormat="1" applyFill="1" applyBorder="1" applyAlignment="1" applyProtection="1">
      <alignment vertical="center" wrapText="1"/>
      <protection/>
    </xf>
    <xf numFmtId="164" fontId="0" fillId="0" borderId="19" xfId="0" applyNumberFormat="1" applyFill="1" applyBorder="1" applyAlignment="1">
      <alignment vertical="center" wrapText="1"/>
    </xf>
    <xf numFmtId="164" fontId="0" fillId="0" borderId="39" xfId="0" applyNumberFormat="1" applyFill="1" applyBorder="1" applyAlignment="1">
      <alignment vertical="center" wrapText="1"/>
    </xf>
    <xf numFmtId="164" fontId="0" fillId="0" borderId="43" xfId="0" applyNumberFormat="1" applyFont="1" applyFill="1" applyBorder="1" applyAlignment="1">
      <alignment horizontal="left" vertical="center" wrapText="1"/>
    </xf>
    <xf numFmtId="164" fontId="0" fillId="0" borderId="37" xfId="0" applyNumberFormat="1" applyFill="1" applyBorder="1" applyAlignment="1">
      <alignment vertical="center" wrapText="1"/>
    </xf>
    <xf numFmtId="164" fontId="0" fillId="0" borderId="12" xfId="0" applyNumberFormat="1" applyFill="1" applyBorder="1" applyAlignment="1">
      <alignment vertical="center" wrapText="1"/>
    </xf>
    <xf numFmtId="164" fontId="0" fillId="0" borderId="15" xfId="0" applyNumberFormat="1" applyFill="1" applyBorder="1" applyAlignment="1">
      <alignment vertical="center" wrapText="1"/>
    </xf>
    <xf numFmtId="164" fontId="13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36" xfId="0" applyNumberFormat="1" applyFont="1" applyFill="1" applyBorder="1" applyAlignment="1" applyProtection="1">
      <alignment horizontal="center" vertical="center" wrapText="1"/>
      <protection/>
    </xf>
    <xf numFmtId="164" fontId="13" fillId="0" borderId="58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70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9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9" fillId="0" borderId="6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4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67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52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52" xfId="0" applyNumberFormat="1" applyFont="1" applyFill="1" applyBorder="1" applyAlignment="1" applyProtection="1">
      <alignment horizontal="center" vertical="center" wrapText="1"/>
      <protection/>
    </xf>
    <xf numFmtId="164" fontId="13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5" xfId="0" applyNumberFormat="1" applyFont="1" applyFill="1" applyBorder="1" applyAlignment="1" applyProtection="1">
      <alignment horizontal="center" vertical="center" wrapTex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7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72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71" xfId="0" applyNumberFormat="1" applyFont="1" applyFill="1" applyBorder="1" applyAlignment="1" applyProtection="1">
      <alignment horizontal="centerContinuous" vertical="center" wrapText="1"/>
      <protection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0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40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vertical="center" wrapText="1"/>
      <protection/>
    </xf>
    <xf numFmtId="0" fontId="13" fillId="0" borderId="14" xfId="58" applyFont="1" applyFill="1" applyBorder="1" applyProtection="1">
      <alignment/>
      <protection/>
    </xf>
    <xf numFmtId="164" fontId="13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58" applyNumberFormat="1" applyFont="1" applyFill="1" applyBorder="1" applyAlignment="1" applyProtection="1">
      <alignment horizontal="right" vertical="center" wrapText="1" indent="1"/>
      <protection/>
    </xf>
    <xf numFmtId="0" fontId="12" fillId="0" borderId="12" xfId="58" applyFont="1" applyFill="1" applyBorder="1" applyAlignment="1" applyProtection="1">
      <alignment horizontal="center" vertical="center" wrapText="1"/>
      <protection/>
    </xf>
    <xf numFmtId="0" fontId="12" fillId="0" borderId="28" xfId="58" applyFont="1" applyFill="1" applyBorder="1" applyAlignment="1" applyProtection="1">
      <alignment horizontal="center" vertical="center" wrapText="1"/>
      <protection/>
    </xf>
    <xf numFmtId="164" fontId="12" fillId="0" borderId="40" xfId="0" applyNumberFormat="1" applyFont="1" applyFill="1" applyBorder="1" applyAlignment="1" applyProtection="1">
      <alignment vertical="center" wrapText="1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12" fillId="0" borderId="52" xfId="0" applyFont="1" applyFill="1" applyBorder="1" applyAlignment="1" applyProtection="1">
      <alignment horizontal="center" vertical="center" wrapText="1"/>
      <protection/>
    </xf>
    <xf numFmtId="164" fontId="6" fillId="0" borderId="33" xfId="0" applyNumberFormat="1" applyFont="1" applyFill="1" applyBorder="1" applyAlignment="1" applyProtection="1">
      <alignment horizontal="center" vertical="center" wrapTex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164" fontId="12" fillId="0" borderId="52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21" xfId="0" applyFill="1" applyBorder="1" applyAlignment="1" applyProtection="1">
      <alignment vertical="center" wrapText="1"/>
      <protection/>
    </xf>
    <xf numFmtId="3" fontId="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0" xfId="0" applyFill="1" applyBorder="1" applyAlignment="1" applyProtection="1">
      <alignment vertical="center" wrapText="1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vertical="center" wrapText="1"/>
      <protection/>
    </xf>
    <xf numFmtId="0" fontId="8" fillId="0" borderId="22" xfId="0" applyFont="1" applyFill="1" applyBorder="1" applyAlignment="1" applyProtection="1">
      <alignment vertical="center" wrapText="1"/>
      <protection/>
    </xf>
    <xf numFmtId="0" fontId="1" fillId="0" borderId="15" xfId="0" applyFont="1" applyFill="1" applyBorder="1" applyAlignment="1" applyProtection="1">
      <alignment vertical="center" wrapText="1"/>
      <protection/>
    </xf>
    <xf numFmtId="0" fontId="1" fillId="0" borderId="12" xfId="0" applyFont="1" applyFill="1" applyBorder="1" applyAlignment="1" applyProtection="1">
      <alignment vertical="center" wrapText="1"/>
      <protection/>
    </xf>
    <xf numFmtId="0" fontId="1" fillId="0" borderId="22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12" xfId="0" applyFont="1" applyFill="1" applyBorder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vertical="center" wrapText="1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0" fontId="13" fillId="0" borderId="15" xfId="0" applyFont="1" applyFill="1" applyBorder="1" applyAlignment="1" applyProtection="1">
      <alignment vertical="center" wrapText="1"/>
      <protection/>
    </xf>
    <xf numFmtId="0" fontId="13" fillId="0" borderId="15" xfId="0" applyFont="1" applyFill="1" applyBorder="1" applyAlignment="1" applyProtection="1">
      <alignment vertical="center" wrapText="1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0" fontId="13" fillId="0" borderId="17" xfId="0" applyFont="1" applyFill="1" applyBorder="1" applyAlignment="1" applyProtection="1">
      <alignment vertical="center" wrapText="1"/>
      <protection/>
    </xf>
    <xf numFmtId="0" fontId="13" fillId="0" borderId="19" xfId="0" applyFont="1" applyFill="1" applyBorder="1" applyAlignment="1" applyProtection="1">
      <alignment vertical="center" wrapText="1"/>
      <protection/>
    </xf>
    <xf numFmtId="0" fontId="0" fillId="0" borderId="22" xfId="0" applyFill="1" applyBorder="1" applyAlignment="1" applyProtection="1">
      <alignment vertical="center" wrapText="1"/>
      <protection/>
    </xf>
    <xf numFmtId="0" fontId="1" fillId="0" borderId="17" xfId="0" applyFont="1" applyFill="1" applyBorder="1" applyAlignment="1" applyProtection="1">
      <alignment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vertical="center" wrapText="1"/>
      <protection/>
    </xf>
    <xf numFmtId="0" fontId="1" fillId="0" borderId="18" xfId="0" applyFont="1" applyFill="1" applyBorder="1" applyAlignment="1" applyProtection="1">
      <alignment vertical="center" wrapText="1"/>
      <protection/>
    </xf>
    <xf numFmtId="0" fontId="1" fillId="0" borderId="19" xfId="0" applyFont="1" applyFill="1" applyBorder="1" applyAlignment="1" applyProtection="1">
      <alignment vertical="center" wrapText="1"/>
      <protection/>
    </xf>
    <xf numFmtId="0" fontId="8" fillId="0" borderId="24" xfId="0" applyFont="1" applyFill="1" applyBorder="1" applyAlignment="1" applyProtection="1">
      <alignment vertical="center" wrapText="1"/>
      <protection/>
    </xf>
    <xf numFmtId="164" fontId="12" fillId="0" borderId="40" xfId="0" applyNumberFormat="1" applyFont="1" applyFill="1" applyBorder="1" applyAlignment="1" applyProtection="1">
      <alignment horizontal="right" vertical="center" wrapText="1" indent="1"/>
      <protection/>
    </xf>
    <xf numFmtId="0" fontId="21" fillId="0" borderId="36" xfId="0" applyFont="1" applyBorder="1" applyAlignment="1" applyProtection="1">
      <alignment horizontal="left" wrapText="1" indent="1"/>
      <protection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54" xfId="0" applyFont="1" applyFill="1" applyBorder="1" applyAlignment="1" applyProtection="1">
      <alignment horizontal="right" vertical="center" wrapText="1" indent="1"/>
      <protection/>
    </xf>
    <xf numFmtId="164" fontId="6" fillId="0" borderId="33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164" fontId="16" fillId="0" borderId="52" xfId="0" applyNumberFormat="1" applyFont="1" applyBorder="1" applyAlignment="1" applyProtection="1" quotePrefix="1">
      <alignment horizontal="right" vertical="center" wrapText="1" indent="1"/>
      <protection/>
    </xf>
    <xf numFmtId="0" fontId="0" fillId="0" borderId="17" xfId="0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 wrapText="1"/>
    </xf>
    <xf numFmtId="0" fontId="0" fillId="0" borderId="39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164" fontId="16" fillId="0" borderId="35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18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164" fontId="18" fillId="0" borderId="35" xfId="0" applyNumberFormat="1" applyFont="1" applyBorder="1" applyAlignment="1" applyProtection="1">
      <alignment horizontal="righ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3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55" xfId="0" applyFont="1" applyFill="1" applyBorder="1" applyAlignment="1">
      <alignment horizontal="center" vertical="center" wrapText="1"/>
    </xf>
    <xf numFmtId="164" fontId="12" fillId="0" borderId="74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69" xfId="0" applyFont="1" applyFill="1" applyBorder="1" applyAlignment="1">
      <alignment vertical="center" wrapText="1"/>
    </xf>
    <xf numFmtId="0" fontId="11" fillId="0" borderId="52" xfId="0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 applyProtection="1">
      <alignment vertical="center" wrapText="1"/>
      <protection/>
    </xf>
    <xf numFmtId="164" fontId="1" fillId="0" borderId="0" xfId="0" applyNumberFormat="1" applyFont="1" applyFill="1" applyAlignment="1" applyProtection="1">
      <alignment vertical="center" wrapText="1"/>
      <protection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4" fontId="12" fillId="0" borderId="0" xfId="58" applyNumberFormat="1" applyFont="1" applyFill="1" applyBorder="1" applyAlignment="1" applyProtection="1">
      <alignment horizontal="center" vertical="center"/>
      <protection/>
    </xf>
    <xf numFmtId="164" fontId="14" fillId="0" borderId="49" xfId="58" applyNumberFormat="1" applyFont="1" applyFill="1" applyBorder="1" applyAlignment="1" applyProtection="1">
      <alignment horizontal="left" vertical="center"/>
      <protection/>
    </xf>
    <xf numFmtId="164" fontId="14" fillId="0" borderId="49" xfId="58" applyNumberFormat="1" applyFont="1" applyFill="1" applyBorder="1" applyAlignment="1" applyProtection="1">
      <alignment horizontal="left"/>
      <protection/>
    </xf>
    <xf numFmtId="0" fontId="12" fillId="0" borderId="0" xfId="58" applyFont="1" applyFill="1" applyAlignment="1" applyProtection="1">
      <alignment horizontal="center"/>
      <protection/>
    </xf>
    <xf numFmtId="164" fontId="6" fillId="0" borderId="75" xfId="0" applyNumberFormat="1" applyFont="1" applyFill="1" applyBorder="1" applyAlignment="1" applyProtection="1">
      <alignment horizontal="center" vertical="center" wrapText="1"/>
      <protection/>
    </xf>
    <xf numFmtId="164" fontId="6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71" fillId="0" borderId="77" xfId="0" applyNumberFormat="1" applyFont="1" applyFill="1" applyBorder="1" applyAlignment="1" applyProtection="1">
      <alignment horizontal="center" vertical="center" wrapText="1"/>
      <protection/>
    </xf>
    <xf numFmtId="164" fontId="6" fillId="0" borderId="78" xfId="0" applyNumberFormat="1" applyFont="1" applyFill="1" applyBorder="1" applyAlignment="1" applyProtection="1">
      <alignment horizontal="center" vertical="center" wrapText="1"/>
      <protection/>
    </xf>
    <xf numFmtId="164" fontId="6" fillId="0" borderId="79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27" fillId="0" borderId="0" xfId="0" applyFont="1" applyFill="1" applyAlignment="1">
      <alignment horizontal="right"/>
    </xf>
    <xf numFmtId="0" fontId="30" fillId="0" borderId="0" xfId="0" applyFont="1" applyFill="1" applyAlignment="1">
      <alignment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5" fillId="0" borderId="52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164" fontId="8" fillId="0" borderId="50" xfId="0" applyNumberFormat="1" applyFont="1" applyFill="1" applyBorder="1" applyAlignment="1" applyProtection="1">
      <alignment vertical="center" wrapText="1"/>
      <protection/>
    </xf>
    <xf numFmtId="164" fontId="13" fillId="0" borderId="50" xfId="0" applyNumberFormat="1" applyFont="1" applyFill="1" applyBorder="1" applyAlignment="1" applyProtection="1">
      <alignment vertical="center" wrapText="1"/>
      <protection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50" xfId="0" applyFont="1" applyFill="1" applyBorder="1" applyAlignment="1" applyProtection="1">
      <alignment vertical="center" wrapText="1"/>
      <protection/>
    </xf>
    <xf numFmtId="0" fontId="1" fillId="0" borderId="37" xfId="0" applyFont="1" applyFill="1" applyBorder="1" applyAlignment="1" applyProtection="1">
      <alignment vertical="center" wrapText="1"/>
      <protection/>
    </xf>
    <xf numFmtId="0" fontId="1" fillId="0" borderId="53" xfId="0" applyFont="1" applyFill="1" applyBorder="1" applyAlignment="1" applyProtection="1">
      <alignment vertical="center" wrapText="1"/>
      <protection/>
    </xf>
    <xf numFmtId="0" fontId="8" fillId="0" borderId="52" xfId="0" applyFont="1" applyFill="1" applyBorder="1" applyAlignment="1" applyProtection="1">
      <alignment vertical="center" wrapText="1"/>
      <protection/>
    </xf>
    <xf numFmtId="0" fontId="8" fillId="0" borderId="47" xfId="0" applyFont="1" applyFill="1" applyBorder="1" applyAlignment="1" applyProtection="1">
      <alignment vertical="center" wrapText="1"/>
      <protection/>
    </xf>
    <xf numFmtId="164" fontId="13" fillId="0" borderId="50" xfId="0" applyNumberFormat="1" applyFont="1" applyFill="1" applyBorder="1" applyAlignment="1" applyProtection="1">
      <alignment vertical="center" wrapText="1"/>
      <protection/>
    </xf>
    <xf numFmtId="0" fontId="0" fillId="0" borderId="24" xfId="0" applyFill="1" applyBorder="1" applyAlignment="1" applyProtection="1">
      <alignment vertical="center" wrapText="1"/>
      <protection/>
    </xf>
    <xf numFmtId="0" fontId="0" fillId="0" borderId="71" xfId="0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164" fontId="1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8" fillId="0" borderId="11" xfId="0" applyNumberFormat="1" applyFont="1" applyFill="1" applyBorder="1" applyAlignment="1" applyProtection="1">
      <alignment vertical="center" wrapText="1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164" fontId="12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/>
    </xf>
    <xf numFmtId="164" fontId="1" fillId="0" borderId="11" xfId="0" applyNumberFormat="1" applyFont="1" applyFill="1" applyBorder="1" applyAlignment="1" applyProtection="1">
      <alignment vertical="center" wrapText="1"/>
      <protection/>
    </xf>
    <xf numFmtId="164" fontId="12" fillId="0" borderId="11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55" xfId="0" applyFont="1" applyFill="1" applyBorder="1" applyAlignment="1" applyProtection="1">
      <alignment horizontal="center" vertical="center" wrapText="1"/>
      <protection/>
    </xf>
    <xf numFmtId="164" fontId="13" fillId="0" borderId="37" xfId="0" applyNumberFormat="1" applyFont="1" applyFill="1" applyBorder="1" applyAlignment="1" applyProtection="1">
      <alignment vertical="center" wrapText="1"/>
      <protection/>
    </xf>
    <xf numFmtId="164" fontId="0" fillId="0" borderId="37" xfId="0" applyNumberFormat="1" applyFill="1" applyBorder="1" applyAlignment="1" applyProtection="1">
      <alignment vertical="center" wrapText="1"/>
      <protection/>
    </xf>
    <xf numFmtId="164" fontId="13" fillId="0" borderId="53" xfId="0" applyNumberFormat="1" applyFont="1" applyFill="1" applyBorder="1" applyAlignment="1" applyProtection="1">
      <alignment vertical="center" wrapText="1"/>
      <protection/>
    </xf>
    <xf numFmtId="0" fontId="0" fillId="0" borderId="52" xfId="0" applyFill="1" applyBorder="1" applyAlignment="1" applyProtection="1">
      <alignment vertical="center" wrapText="1"/>
      <protection/>
    </xf>
    <xf numFmtId="164" fontId="12" fillId="0" borderId="74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11" xfId="0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 applyProtection="1">
      <alignment vertical="center" wrapText="1"/>
      <protection/>
    </xf>
    <xf numFmtId="0" fontId="13" fillId="0" borderId="55" xfId="0" applyFont="1" applyFill="1" applyBorder="1" applyAlignment="1" applyProtection="1">
      <alignment vertical="center" wrapText="1"/>
      <protection/>
    </xf>
    <xf numFmtId="0" fontId="0" fillId="0" borderId="56" xfId="0" applyFill="1" applyBorder="1" applyAlignment="1" applyProtection="1">
      <alignment vertical="center" wrapText="1"/>
      <protection/>
    </xf>
    <xf numFmtId="164" fontId="13" fillId="0" borderId="47" xfId="0" applyNumberFormat="1" applyFont="1" applyFill="1" applyBorder="1" applyAlignment="1" applyProtection="1">
      <alignment vertical="center" wrapText="1"/>
      <protection/>
    </xf>
    <xf numFmtId="0" fontId="1" fillId="0" borderId="52" xfId="0" applyFont="1" applyFill="1" applyBorder="1" applyAlignment="1" applyProtection="1">
      <alignment vertical="center" wrapText="1"/>
      <protection/>
    </xf>
    <xf numFmtId="0" fontId="8" fillId="0" borderId="54" xfId="0" applyFont="1" applyFill="1" applyBorder="1" applyAlignment="1" applyProtection="1">
      <alignment vertical="center" wrapText="1"/>
      <protection/>
    </xf>
    <xf numFmtId="164" fontId="12" fillId="0" borderId="54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37" xfId="0" applyFill="1" applyBorder="1" applyAlignment="1" applyProtection="1">
      <alignment vertical="center" wrapText="1"/>
      <protection/>
    </xf>
    <xf numFmtId="0" fontId="3" fillId="0" borderId="52" xfId="0" applyFont="1" applyFill="1" applyBorder="1" applyAlignment="1" applyProtection="1">
      <alignment vertical="center" wrapText="1"/>
      <protection/>
    </xf>
    <xf numFmtId="0" fontId="5" fillId="0" borderId="37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vertical="center" wrapText="1"/>
    </xf>
    <xf numFmtId="0" fontId="0" fillId="0" borderId="71" xfId="0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164" fontId="13" fillId="0" borderId="37" xfId="0" applyNumberFormat="1" applyFont="1" applyFill="1" applyBorder="1" applyAlignment="1">
      <alignment vertical="center" wrapText="1"/>
    </xf>
    <xf numFmtId="164" fontId="12" fillId="0" borderId="72" xfId="58" applyNumberFormat="1" applyFont="1" applyFill="1" applyBorder="1" applyAlignment="1" applyProtection="1">
      <alignment horizontal="right" vertical="center" wrapText="1" indent="1"/>
      <protection/>
    </xf>
    <xf numFmtId="0" fontId="8" fillId="0" borderId="11" xfId="0" applyFont="1" applyFill="1" applyBorder="1" applyAlignment="1">
      <alignment vertical="center" wrapText="1"/>
    </xf>
    <xf numFmtId="164" fontId="8" fillId="0" borderId="11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164" fontId="13" fillId="0" borderId="53" xfId="0" applyNumberFormat="1" applyFont="1" applyFill="1" applyBorder="1" applyAlignment="1">
      <alignment vertical="center" wrapText="1"/>
    </xf>
    <xf numFmtId="164" fontId="13" fillId="0" borderId="35" xfId="0" applyNumberFormat="1" applyFont="1" applyFill="1" applyBorder="1" applyAlignment="1">
      <alignment vertical="center" wrapText="1"/>
    </xf>
    <xf numFmtId="0" fontId="1" fillId="0" borderId="37" xfId="0" applyFont="1" applyFill="1" applyBorder="1" applyAlignment="1">
      <alignment vertical="center" wrapText="1"/>
    </xf>
    <xf numFmtId="0" fontId="8" fillId="0" borderId="37" xfId="0" applyFont="1" applyFill="1" applyBorder="1" applyAlignment="1">
      <alignment vertical="center" wrapText="1"/>
    </xf>
    <xf numFmtId="164" fontId="12" fillId="0" borderId="74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37" xfId="0" applyNumberFormat="1" applyFont="1" applyFill="1" applyBorder="1" applyAlignment="1">
      <alignment vertical="center" wrapText="1"/>
    </xf>
    <xf numFmtId="164" fontId="12" fillId="0" borderId="72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37" xfId="0" applyFont="1" applyFill="1" applyBorder="1" applyAlignment="1">
      <alignment vertical="center" wrapText="1"/>
    </xf>
    <xf numFmtId="0" fontId="8" fillId="0" borderId="53" xfId="0" applyFont="1" applyFill="1" applyBorder="1" applyAlignment="1">
      <alignment vertical="center" wrapText="1"/>
    </xf>
    <xf numFmtId="0" fontId="8" fillId="0" borderId="52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164" fontId="13" fillId="0" borderId="50" xfId="0" applyNumberFormat="1" applyFon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164" fontId="0" fillId="0" borderId="51" xfId="0" applyNumberFormat="1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164" fontId="0" fillId="0" borderId="80" xfId="0" applyNumberFormat="1" applyFill="1" applyBorder="1" applyAlignment="1">
      <alignment vertical="center" wrapText="1"/>
    </xf>
    <xf numFmtId="0" fontId="7" fillId="0" borderId="50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 wrapText="1"/>
    </xf>
    <xf numFmtId="0" fontId="0" fillId="0" borderId="53" xfId="0" applyFill="1" applyBorder="1" applyAlignment="1">
      <alignment vertical="center" wrapText="1"/>
    </xf>
    <xf numFmtId="0" fontId="0" fillId="0" borderId="74" xfId="0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0" fillId="0" borderId="50" xfId="0" applyFill="1" applyBorder="1" applyAlignment="1">
      <alignment vertical="center" wrapText="1"/>
    </xf>
    <xf numFmtId="0" fontId="7" fillId="0" borderId="53" xfId="0" applyFont="1" applyFill="1" applyBorder="1" applyAlignment="1">
      <alignment vertical="center" wrapText="1"/>
    </xf>
    <xf numFmtId="0" fontId="0" fillId="0" borderId="72" xfId="0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164" fontId="0" fillId="0" borderId="50" xfId="0" applyNumberForma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164" fontId="18" fillId="0" borderId="72" xfId="0" applyNumberFormat="1" applyFont="1" applyBorder="1" applyAlignment="1" applyProtection="1">
      <alignment horizontal="right" vertical="center" wrapText="1" indent="1"/>
      <protection/>
    </xf>
    <xf numFmtId="0" fontId="5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164" fontId="8" fillId="0" borderId="12" xfId="0" applyNumberFormat="1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164" fontId="8" fillId="0" borderId="15" xfId="0" applyNumberFormat="1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164" fontId="8" fillId="0" borderId="28" xfId="0" applyNumberFormat="1" applyFont="1" applyFill="1" applyBorder="1" applyAlignment="1">
      <alignment vertical="center" wrapText="1"/>
    </xf>
    <xf numFmtId="164" fontId="13" fillId="0" borderId="37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17" xfId="58" applyNumberFormat="1" applyFont="1" applyFill="1" applyBorder="1" applyAlignment="1" applyProtection="1">
      <alignment vertical="center" wrapText="1"/>
      <protection locked="0"/>
    </xf>
    <xf numFmtId="164" fontId="13" fillId="0" borderId="73" xfId="58" applyNumberFormat="1" applyFont="1" applyFill="1" applyBorder="1" applyAlignment="1" applyProtection="1">
      <alignment vertical="center" wrapText="1"/>
      <protection locked="0"/>
    </xf>
    <xf numFmtId="164" fontId="12" fillId="0" borderId="43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7" xfId="58" applyFont="1" applyFill="1" applyBorder="1" applyAlignment="1" applyProtection="1">
      <alignment horizontal="center" vertical="center" wrapText="1"/>
      <protection/>
    </xf>
    <xf numFmtId="164" fontId="18" fillId="0" borderId="35" xfId="0" applyNumberFormat="1" applyFont="1" applyBorder="1" applyAlignment="1" applyProtection="1">
      <alignment horizontal="right" vertical="center" wrapText="1" indent="1"/>
      <protection locked="0"/>
    </xf>
    <xf numFmtId="0" fontId="13" fillId="0" borderId="65" xfId="58" applyFont="1" applyFill="1" applyBorder="1" applyProtection="1">
      <alignment/>
      <protection/>
    </xf>
    <xf numFmtId="164" fontId="18" fillId="0" borderId="14" xfId="0" applyNumberFormat="1" applyFont="1" applyBorder="1" applyAlignment="1" applyProtection="1" quotePrefix="1">
      <alignment horizontal="right" vertical="center" wrapText="1" indent="1"/>
      <protection/>
    </xf>
    <xf numFmtId="0" fontId="12" fillId="0" borderId="20" xfId="58" applyFont="1" applyFill="1" applyBorder="1" applyAlignment="1" applyProtection="1">
      <alignment horizontal="center" vertical="center" wrapText="1"/>
      <protection/>
    </xf>
    <xf numFmtId="0" fontId="12" fillId="0" borderId="51" xfId="58" applyFont="1" applyFill="1" applyBorder="1" applyAlignment="1" applyProtection="1">
      <alignment horizontal="center" vertical="center" wrapText="1"/>
      <protection/>
    </xf>
    <xf numFmtId="0" fontId="12" fillId="0" borderId="17" xfId="58" applyFont="1" applyFill="1" applyBorder="1" applyAlignment="1" applyProtection="1">
      <alignment horizontal="center" vertical="center" wrapText="1"/>
      <protection/>
    </xf>
    <xf numFmtId="0" fontId="12" fillId="0" borderId="38" xfId="58" applyFont="1" applyFill="1" applyBorder="1" applyAlignment="1" applyProtection="1">
      <alignment horizontal="center" vertical="center" wrapText="1"/>
      <protection/>
    </xf>
    <xf numFmtId="164" fontId="13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58" applyNumberFormat="1" applyFont="1" applyFill="1" applyBorder="1" applyAlignment="1" applyProtection="1">
      <alignment horizontal="right" vertical="center" wrapText="1" indent="1"/>
      <protection locked="0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5"/>
  <sheetViews>
    <sheetView zoomScalePageLayoutView="0" workbookViewId="0" topLeftCell="A10">
      <selection activeCell="A23" sqref="A23:IV24"/>
    </sheetView>
  </sheetViews>
  <sheetFormatPr defaultColWidth="9.00390625" defaultRowHeight="12.75"/>
  <cols>
    <col min="1" max="1" width="19.00390625" style="0" customWidth="1"/>
  </cols>
  <sheetData>
    <row r="5" spans="1:10" ht="12.75">
      <c r="A5" s="504" t="s">
        <v>437</v>
      </c>
      <c r="B5" s="504"/>
      <c r="C5" s="504"/>
      <c r="D5" s="504"/>
      <c r="E5" s="504"/>
      <c r="F5" s="504"/>
      <c r="G5" s="504"/>
      <c r="H5" s="504"/>
      <c r="I5" s="504"/>
      <c r="J5" s="504"/>
    </row>
    <row r="6" spans="1:10" ht="12.75">
      <c r="A6" s="239"/>
      <c r="B6" s="239"/>
      <c r="C6" s="239"/>
      <c r="D6" s="239"/>
      <c r="E6" s="239"/>
      <c r="F6" s="239"/>
      <c r="G6" s="239"/>
      <c r="H6" s="239"/>
      <c r="I6" s="239"/>
      <c r="J6" s="239"/>
    </row>
    <row r="7" spans="1:10" ht="12.75">
      <c r="A7" s="239"/>
      <c r="B7" s="239"/>
      <c r="C7" s="239"/>
      <c r="D7" s="239"/>
      <c r="E7" s="239"/>
      <c r="F7" s="239"/>
      <c r="G7" s="239"/>
      <c r="H7" s="239"/>
      <c r="I7" s="239"/>
      <c r="J7" s="239"/>
    </row>
    <row r="8" spans="1:10" ht="12.75">
      <c r="A8" s="239"/>
      <c r="B8" s="239"/>
      <c r="C8" s="239"/>
      <c r="D8" s="239"/>
      <c r="E8" s="239"/>
      <c r="F8" s="239"/>
      <c r="G8" s="239"/>
      <c r="H8" s="239"/>
      <c r="I8" s="239"/>
      <c r="J8" s="239"/>
    </row>
    <row r="9" spans="1:10" ht="12.75">
      <c r="A9" s="239"/>
      <c r="B9" s="239"/>
      <c r="C9" s="239"/>
      <c r="D9" s="239"/>
      <c r="E9" s="239"/>
      <c r="F9" s="239"/>
      <c r="G9" s="239"/>
      <c r="H9" s="239"/>
      <c r="I9" s="239"/>
      <c r="J9" s="239"/>
    </row>
    <row r="10" spans="1:10" ht="12.75">
      <c r="A10" s="239"/>
      <c r="B10" s="239"/>
      <c r="C10" s="239"/>
      <c r="D10" s="239"/>
      <c r="E10" s="239"/>
      <c r="F10" s="239"/>
      <c r="G10" s="239"/>
      <c r="H10" s="239"/>
      <c r="I10" s="239"/>
      <c r="J10" s="239"/>
    </row>
    <row r="11" spans="1:10" ht="12.75">
      <c r="A11" s="239"/>
      <c r="B11" s="239"/>
      <c r="C11" s="239"/>
      <c r="D11" s="239"/>
      <c r="E11" s="239"/>
      <c r="F11" s="239"/>
      <c r="G11" s="239"/>
      <c r="H11" s="239"/>
      <c r="I11" s="239"/>
      <c r="J11" s="239"/>
    </row>
    <row r="12" spans="1:10" ht="12.75">
      <c r="A12" s="239"/>
      <c r="B12" s="239"/>
      <c r="C12" s="239"/>
      <c r="D12" s="239"/>
      <c r="E12" s="239"/>
      <c r="F12" s="239"/>
      <c r="G12" s="239"/>
      <c r="H12" s="239"/>
      <c r="I12" s="239"/>
      <c r="J12" s="239"/>
    </row>
    <row r="13" spans="1:10" ht="12.75">
      <c r="A13" s="505" t="s">
        <v>496</v>
      </c>
      <c r="B13" s="505"/>
      <c r="C13" s="505"/>
      <c r="D13" s="505"/>
      <c r="E13" s="505"/>
      <c r="F13" s="505"/>
      <c r="G13" s="505"/>
      <c r="H13" s="505"/>
      <c r="I13" s="505"/>
      <c r="J13" s="505"/>
    </row>
    <row r="14" spans="1:10" ht="12.75">
      <c r="A14" s="240"/>
      <c r="B14" s="240"/>
      <c r="C14" s="240"/>
      <c r="D14" s="240"/>
      <c r="E14" s="240"/>
      <c r="F14" s="240"/>
      <c r="G14" s="240"/>
      <c r="H14" s="240"/>
      <c r="I14" s="240"/>
      <c r="J14" s="240"/>
    </row>
    <row r="15" spans="1:10" ht="12.75">
      <c r="A15" s="244" t="s">
        <v>438</v>
      </c>
      <c r="B15" s="503" t="s">
        <v>439</v>
      </c>
      <c r="C15" s="503"/>
      <c r="D15" s="503"/>
      <c r="E15" s="503"/>
      <c r="F15" s="503"/>
      <c r="G15" s="503"/>
      <c r="H15" s="503"/>
      <c r="I15" s="503"/>
      <c r="J15" s="503"/>
    </row>
    <row r="16" spans="1:10" ht="12.75">
      <c r="A16" s="244" t="s">
        <v>440</v>
      </c>
      <c r="B16" s="502" t="s">
        <v>441</v>
      </c>
      <c r="C16" s="502"/>
      <c r="D16" s="502"/>
      <c r="E16" s="502"/>
      <c r="F16" s="502"/>
      <c r="G16" s="502"/>
      <c r="H16" s="502"/>
      <c r="I16" s="502"/>
      <c r="J16" s="502"/>
    </row>
    <row r="17" spans="1:10" ht="12.75">
      <c r="A17" s="244" t="s">
        <v>442</v>
      </c>
      <c r="B17" s="502" t="s">
        <v>443</v>
      </c>
      <c r="C17" s="502"/>
      <c r="D17" s="502"/>
      <c r="E17" s="502"/>
      <c r="F17" s="502"/>
      <c r="G17" s="502"/>
      <c r="H17" s="502"/>
      <c r="I17" s="502"/>
      <c r="J17" s="502"/>
    </row>
    <row r="18" spans="1:10" ht="12.75">
      <c r="A18" s="244" t="s">
        <v>444</v>
      </c>
      <c r="B18" s="502" t="s">
        <v>445</v>
      </c>
      <c r="C18" s="502"/>
      <c r="D18" s="502"/>
      <c r="E18" s="502"/>
      <c r="F18" s="502"/>
      <c r="G18" s="502"/>
      <c r="H18" s="502"/>
      <c r="I18" s="502"/>
      <c r="J18" s="502"/>
    </row>
    <row r="19" spans="1:10" ht="12.75">
      <c r="A19" s="244" t="s">
        <v>446</v>
      </c>
      <c r="B19" s="502" t="s">
        <v>447</v>
      </c>
      <c r="C19" s="502"/>
      <c r="D19" s="502"/>
      <c r="E19" s="502"/>
      <c r="F19" s="502"/>
      <c r="G19" s="502"/>
      <c r="H19" s="502"/>
      <c r="I19" s="502"/>
      <c r="J19" s="502"/>
    </row>
    <row r="20" spans="1:10" ht="12.75">
      <c r="A20" s="244" t="s">
        <v>448</v>
      </c>
      <c r="B20" s="502" t="s">
        <v>449</v>
      </c>
      <c r="C20" s="502"/>
      <c r="D20" s="502"/>
      <c r="E20" s="502"/>
      <c r="F20" s="502"/>
      <c r="G20" s="502"/>
      <c r="H20" s="502"/>
      <c r="I20" s="502"/>
      <c r="J20" s="502"/>
    </row>
    <row r="21" spans="1:10" ht="12.75">
      <c r="A21" s="244" t="s">
        <v>450</v>
      </c>
      <c r="B21" s="502" t="s">
        <v>451</v>
      </c>
      <c r="C21" s="502"/>
      <c r="D21" s="502"/>
      <c r="E21" s="502"/>
      <c r="F21" s="502"/>
      <c r="G21" s="502"/>
      <c r="H21" s="502"/>
      <c r="I21" s="502"/>
      <c r="J21" s="502"/>
    </row>
    <row r="22" spans="1:10" ht="12.75">
      <c r="A22" s="244" t="s">
        <v>452</v>
      </c>
      <c r="B22" s="242" t="s">
        <v>453</v>
      </c>
      <c r="C22" s="242"/>
      <c r="D22" s="242"/>
      <c r="E22" s="242"/>
      <c r="F22" s="242"/>
      <c r="G22" s="242"/>
      <c r="H22" s="242"/>
      <c r="I22" s="242"/>
      <c r="J22" s="242"/>
    </row>
    <row r="23" spans="1:10" ht="12.75">
      <c r="A23" s="244" t="s">
        <v>419</v>
      </c>
      <c r="B23" s="503" t="s">
        <v>498</v>
      </c>
      <c r="C23" s="503"/>
      <c r="D23" s="503"/>
      <c r="E23" s="503"/>
      <c r="F23" s="503"/>
      <c r="G23" s="503"/>
      <c r="H23" s="503"/>
      <c r="I23" s="503"/>
      <c r="J23" s="503"/>
    </row>
    <row r="24" spans="1:10" ht="12.75">
      <c r="A24" s="244" t="s">
        <v>454</v>
      </c>
      <c r="B24" s="503" t="s">
        <v>497</v>
      </c>
      <c r="C24" s="503"/>
      <c r="D24" s="503"/>
      <c r="E24" s="503"/>
      <c r="F24" s="503"/>
      <c r="G24" s="503"/>
      <c r="H24" s="503"/>
      <c r="I24" s="503"/>
      <c r="J24" s="503"/>
    </row>
    <row r="25" spans="1:10" ht="12.75">
      <c r="A25" s="241"/>
      <c r="B25" s="503"/>
      <c r="C25" s="503"/>
      <c r="D25" s="503"/>
      <c r="E25" s="503"/>
      <c r="F25" s="503"/>
      <c r="G25" s="503"/>
      <c r="H25" s="503"/>
      <c r="I25" s="503"/>
      <c r="J25" s="503"/>
    </row>
  </sheetData>
  <sheetProtection/>
  <mergeCells count="12">
    <mergeCell ref="A5:J5"/>
    <mergeCell ref="A13:J13"/>
    <mergeCell ref="B15:J15"/>
    <mergeCell ref="B16:J16"/>
    <mergeCell ref="B17:J17"/>
    <mergeCell ref="B18:J18"/>
    <mergeCell ref="B19:J19"/>
    <mergeCell ref="B20:J20"/>
    <mergeCell ref="B21:J21"/>
    <mergeCell ref="B25:J25"/>
    <mergeCell ref="B23:J23"/>
    <mergeCell ref="B24:J2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61"/>
  <sheetViews>
    <sheetView zoomScale="130" zoomScaleNormal="130" workbookViewId="0" topLeftCell="A34">
      <selection activeCell="F40" sqref="F40"/>
    </sheetView>
  </sheetViews>
  <sheetFormatPr defaultColWidth="9.00390625" defaultRowHeight="12.75"/>
  <cols>
    <col min="1" max="1" width="13.875" style="92" customWidth="1"/>
    <col min="2" max="2" width="79.125" style="93" customWidth="1"/>
    <col min="3" max="3" width="25.00390625" style="93" customWidth="1"/>
    <col min="4" max="4" width="10.625" style="93" bestFit="1" customWidth="1"/>
    <col min="5" max="5" width="14.125" style="93" bestFit="1" customWidth="1"/>
    <col min="6" max="6" width="9.375" style="93" customWidth="1"/>
    <col min="7" max="7" width="14.00390625" style="93" bestFit="1" customWidth="1"/>
    <col min="8" max="16384" width="9.375" style="93" customWidth="1"/>
  </cols>
  <sheetData>
    <row r="1" spans="1:3" s="74" customFormat="1" ht="21" customHeight="1" thickBot="1">
      <c r="A1" s="73"/>
      <c r="B1" s="75"/>
      <c r="C1" s="204" t="str">
        <f>+CONCATENATE("9.2. melléklet a ……/",LEFT(ÖSSZEFÜGGÉSEK!A5,4),". (….) önkormányzati rendelethez")</f>
        <v>9.2. melléklet a ……/2018. (….) önkormányzati rendelethez</v>
      </c>
    </row>
    <row r="2" spans="1:3" s="205" customFormat="1" ht="25.5" customHeight="1">
      <c r="A2" s="167" t="s">
        <v>122</v>
      </c>
      <c r="B2" s="245" t="s">
        <v>456</v>
      </c>
      <c r="C2" s="246" t="s">
        <v>500</v>
      </c>
    </row>
    <row r="3" spans="1:3" s="205" customFormat="1" ht="24.75" thickBot="1">
      <c r="A3" s="198" t="s">
        <v>121</v>
      </c>
      <c r="B3" s="149" t="s">
        <v>302</v>
      </c>
      <c r="C3" s="154"/>
    </row>
    <row r="4" spans="1:3" s="206" customFormat="1" ht="15.75" customHeight="1" thickBot="1">
      <c r="A4" s="77"/>
      <c r="B4" s="77"/>
      <c r="C4" s="78" t="s">
        <v>490</v>
      </c>
    </row>
    <row r="5" spans="1:7" ht="26.25" thickBot="1">
      <c r="A5" s="168" t="s">
        <v>123</v>
      </c>
      <c r="B5" s="79" t="s">
        <v>39</v>
      </c>
      <c r="C5" s="413" t="s">
        <v>40</v>
      </c>
      <c r="D5" s="432" t="s">
        <v>485</v>
      </c>
      <c r="E5" s="499" t="s">
        <v>491</v>
      </c>
      <c r="F5" s="532" t="s">
        <v>485</v>
      </c>
      <c r="G5" s="533" t="s">
        <v>506</v>
      </c>
    </row>
    <row r="6" spans="1:7" s="207" customFormat="1" ht="12.75" customHeight="1" thickBot="1">
      <c r="A6" s="70" t="s">
        <v>393</v>
      </c>
      <c r="B6" s="71" t="s">
        <v>394</v>
      </c>
      <c r="C6" s="414" t="s">
        <v>395</v>
      </c>
      <c r="D6" s="433"/>
      <c r="E6" s="521"/>
      <c r="F6" s="534"/>
      <c r="G6" s="534"/>
    </row>
    <row r="7" spans="1:7" s="207" customFormat="1" ht="15.75" customHeight="1" thickBot="1">
      <c r="A7" s="80"/>
      <c r="B7" s="81" t="s">
        <v>41</v>
      </c>
      <c r="C7" s="415"/>
      <c r="D7" s="434"/>
      <c r="E7" s="522"/>
      <c r="F7" s="534"/>
      <c r="G7" s="534"/>
    </row>
    <row r="8" spans="1:7" s="155" customFormat="1" ht="12" customHeight="1" thickBot="1">
      <c r="A8" s="70" t="s">
        <v>6</v>
      </c>
      <c r="B8" s="82" t="s">
        <v>411</v>
      </c>
      <c r="C8" s="367">
        <f>SUM(C9:C19)</f>
        <v>0</v>
      </c>
      <c r="D8" s="367">
        <f>SUM(D9:D19)</f>
        <v>0</v>
      </c>
      <c r="E8" s="367">
        <f>SUM(E9:E19)</f>
        <v>0</v>
      </c>
      <c r="F8" s="535">
        <f>SUM(F9:F19)</f>
        <v>0</v>
      </c>
      <c r="G8" s="535">
        <f>SUM(G9:G19)</f>
        <v>0</v>
      </c>
    </row>
    <row r="9" spans="1:7" s="155" customFormat="1" ht="12" customHeight="1">
      <c r="A9" s="199" t="s">
        <v>63</v>
      </c>
      <c r="B9" s="6" t="s">
        <v>177</v>
      </c>
      <c r="C9" s="416"/>
      <c r="D9" s="435"/>
      <c r="E9" s="523">
        <f>SUM(C9:D9)</f>
        <v>0</v>
      </c>
      <c r="F9" s="424"/>
      <c r="G9" s="536">
        <f>E9+F9</f>
        <v>0</v>
      </c>
    </row>
    <row r="10" spans="1:7" s="155" customFormat="1" ht="12" customHeight="1">
      <c r="A10" s="200" t="s">
        <v>64</v>
      </c>
      <c r="B10" s="4" t="s">
        <v>178</v>
      </c>
      <c r="C10" s="107"/>
      <c r="D10" s="424"/>
      <c r="E10" s="523">
        <f aca="true" t="shared" si="0" ref="E10:E19">SUM(C10:D10)</f>
        <v>0</v>
      </c>
      <c r="F10" s="424"/>
      <c r="G10" s="536">
        <f aca="true" t="shared" si="1" ref="G10:G19">E10+F10</f>
        <v>0</v>
      </c>
    </row>
    <row r="11" spans="1:7" s="155" customFormat="1" ht="12" customHeight="1">
      <c r="A11" s="200" t="s">
        <v>65</v>
      </c>
      <c r="B11" s="4" t="s">
        <v>179</v>
      </c>
      <c r="C11" s="107"/>
      <c r="D11" s="424"/>
      <c r="E11" s="523">
        <f t="shared" si="0"/>
        <v>0</v>
      </c>
      <c r="F11" s="424"/>
      <c r="G11" s="536">
        <f t="shared" si="1"/>
        <v>0</v>
      </c>
    </row>
    <row r="12" spans="1:7" s="155" customFormat="1" ht="12" customHeight="1">
      <c r="A12" s="200" t="s">
        <v>66</v>
      </c>
      <c r="B12" s="4" t="s">
        <v>180</v>
      </c>
      <c r="C12" s="107"/>
      <c r="D12" s="424"/>
      <c r="E12" s="523">
        <f t="shared" si="0"/>
        <v>0</v>
      </c>
      <c r="F12" s="424"/>
      <c r="G12" s="536">
        <f t="shared" si="1"/>
        <v>0</v>
      </c>
    </row>
    <row r="13" spans="1:7" s="155" customFormat="1" ht="12" customHeight="1">
      <c r="A13" s="200" t="s">
        <v>83</v>
      </c>
      <c r="B13" s="4" t="s">
        <v>181</v>
      </c>
      <c r="C13" s="107"/>
      <c r="D13" s="424"/>
      <c r="E13" s="523">
        <f t="shared" si="0"/>
        <v>0</v>
      </c>
      <c r="F13" s="424"/>
      <c r="G13" s="536">
        <f t="shared" si="1"/>
        <v>0</v>
      </c>
    </row>
    <row r="14" spans="1:7" s="155" customFormat="1" ht="12" customHeight="1">
      <c r="A14" s="200" t="s">
        <v>67</v>
      </c>
      <c r="B14" s="4" t="s">
        <v>303</v>
      </c>
      <c r="C14" s="107"/>
      <c r="D14" s="424"/>
      <c r="E14" s="523">
        <f t="shared" si="0"/>
        <v>0</v>
      </c>
      <c r="F14" s="424"/>
      <c r="G14" s="536">
        <f t="shared" si="1"/>
        <v>0</v>
      </c>
    </row>
    <row r="15" spans="1:7" s="155" customFormat="1" ht="12" customHeight="1">
      <c r="A15" s="200" t="s">
        <v>68</v>
      </c>
      <c r="B15" s="3" t="s">
        <v>304</v>
      </c>
      <c r="C15" s="107"/>
      <c r="D15" s="424"/>
      <c r="E15" s="523">
        <f t="shared" si="0"/>
        <v>0</v>
      </c>
      <c r="F15" s="424"/>
      <c r="G15" s="536">
        <f t="shared" si="1"/>
        <v>0</v>
      </c>
    </row>
    <row r="16" spans="1:7" s="155" customFormat="1" ht="12" customHeight="1">
      <c r="A16" s="200" t="s">
        <v>75</v>
      </c>
      <c r="B16" s="4" t="s">
        <v>184</v>
      </c>
      <c r="C16" s="164"/>
      <c r="D16" s="424"/>
      <c r="E16" s="523">
        <f t="shared" si="0"/>
        <v>0</v>
      </c>
      <c r="F16" s="424"/>
      <c r="G16" s="536">
        <f t="shared" si="1"/>
        <v>0</v>
      </c>
    </row>
    <row r="17" spans="1:7" s="208" customFormat="1" ht="12" customHeight="1">
      <c r="A17" s="200" t="s">
        <v>76</v>
      </c>
      <c r="B17" s="4" t="s">
        <v>185</v>
      </c>
      <c r="C17" s="107"/>
      <c r="D17" s="425"/>
      <c r="E17" s="523">
        <f t="shared" si="0"/>
        <v>0</v>
      </c>
      <c r="F17" s="425"/>
      <c r="G17" s="536">
        <f t="shared" si="1"/>
        <v>0</v>
      </c>
    </row>
    <row r="18" spans="1:7" s="208" customFormat="1" ht="12" customHeight="1">
      <c r="A18" s="200" t="s">
        <v>77</v>
      </c>
      <c r="B18" s="4" t="s">
        <v>333</v>
      </c>
      <c r="C18" s="417"/>
      <c r="D18" s="425"/>
      <c r="E18" s="523">
        <f t="shared" si="0"/>
        <v>0</v>
      </c>
      <c r="F18" s="425"/>
      <c r="G18" s="536">
        <f t="shared" si="1"/>
        <v>0</v>
      </c>
    </row>
    <row r="19" spans="1:7" s="208" customFormat="1" ht="12" customHeight="1" thickBot="1">
      <c r="A19" s="200" t="s">
        <v>78</v>
      </c>
      <c r="B19" s="3" t="s">
        <v>186</v>
      </c>
      <c r="C19" s="417"/>
      <c r="D19" s="437"/>
      <c r="E19" s="523">
        <f t="shared" si="0"/>
        <v>0</v>
      </c>
      <c r="F19" s="425"/>
      <c r="G19" s="536">
        <f t="shared" si="1"/>
        <v>0</v>
      </c>
    </row>
    <row r="20" spans="1:7" s="155" customFormat="1" ht="12" customHeight="1" thickBot="1">
      <c r="A20" s="70" t="s">
        <v>7</v>
      </c>
      <c r="B20" s="82" t="s">
        <v>305</v>
      </c>
      <c r="C20" s="367">
        <f>SUM(C21:C23)</f>
        <v>6000000</v>
      </c>
      <c r="D20" s="367">
        <f>SUM(D21:D23)</f>
        <v>0</v>
      </c>
      <c r="E20" s="367">
        <f>SUM(E21:E23)</f>
        <v>6000000</v>
      </c>
      <c r="F20" s="535">
        <f>SUM(F21:F23)</f>
        <v>980358</v>
      </c>
      <c r="G20" s="535">
        <f>SUM(G21:G23)</f>
        <v>6980358</v>
      </c>
    </row>
    <row r="21" spans="1:7" s="208" customFormat="1" ht="12" customHeight="1">
      <c r="A21" s="200" t="s">
        <v>69</v>
      </c>
      <c r="B21" s="5" t="s">
        <v>155</v>
      </c>
      <c r="C21" s="107"/>
      <c r="D21" s="444"/>
      <c r="E21" s="524">
        <f>SUM(C21:D21)</f>
        <v>0</v>
      </c>
      <c r="F21" s="425"/>
      <c r="G21" s="536">
        <f>E21+F21</f>
        <v>0</v>
      </c>
    </row>
    <row r="22" spans="1:7" s="208" customFormat="1" ht="12" customHeight="1">
      <c r="A22" s="200" t="s">
        <v>70</v>
      </c>
      <c r="B22" s="4" t="s">
        <v>306</v>
      </c>
      <c r="C22" s="107"/>
      <c r="D22" s="445"/>
      <c r="E22" s="524">
        <f>SUM(C22:D22)</f>
        <v>0</v>
      </c>
      <c r="F22" s="425"/>
      <c r="G22" s="536">
        <f>E22+F22</f>
        <v>0</v>
      </c>
    </row>
    <row r="23" spans="1:7" s="208" customFormat="1" ht="12" customHeight="1">
      <c r="A23" s="200" t="s">
        <v>71</v>
      </c>
      <c r="B23" s="4" t="s">
        <v>458</v>
      </c>
      <c r="C23" s="107">
        <v>6000000</v>
      </c>
      <c r="D23" s="445"/>
      <c r="E23" s="524">
        <f>SUM(C23:D23)</f>
        <v>6000000</v>
      </c>
      <c r="F23" s="537">
        <v>980358</v>
      </c>
      <c r="G23" s="536">
        <f>E23+F23</f>
        <v>6980358</v>
      </c>
    </row>
    <row r="24" spans="1:7" s="208" customFormat="1" ht="12" customHeight="1" thickBot="1">
      <c r="A24" s="200" t="s">
        <v>72</v>
      </c>
      <c r="B24" s="4" t="s">
        <v>412</v>
      </c>
      <c r="C24" s="107"/>
      <c r="D24" s="446"/>
      <c r="E24" s="524">
        <f>SUM(C24:D24)</f>
        <v>0</v>
      </c>
      <c r="F24" s="425"/>
      <c r="G24" s="536">
        <f>E24+F24</f>
        <v>0</v>
      </c>
    </row>
    <row r="25" spans="1:7" s="208" customFormat="1" ht="12" customHeight="1" thickBot="1">
      <c r="A25" s="72" t="s">
        <v>8</v>
      </c>
      <c r="B25" s="47" t="s">
        <v>99</v>
      </c>
      <c r="C25" s="418"/>
      <c r="D25" s="418"/>
      <c r="E25" s="525"/>
      <c r="F25" s="538"/>
      <c r="G25" s="538"/>
    </row>
    <row r="26" spans="1:7" s="208" customFormat="1" ht="12" customHeight="1" thickBot="1">
      <c r="A26" s="72" t="s">
        <v>9</v>
      </c>
      <c r="B26" s="47" t="s">
        <v>413</v>
      </c>
      <c r="C26" s="367">
        <f>+C27+C28+C29</f>
        <v>0</v>
      </c>
      <c r="D26" s="367">
        <f>+D27+D28+D29</f>
        <v>0</v>
      </c>
      <c r="E26" s="460">
        <f>+E27+E28+E29</f>
        <v>0</v>
      </c>
      <c r="F26" s="535">
        <f>+F27+F28+F29</f>
        <v>0</v>
      </c>
      <c r="G26" s="535">
        <f>+G27+G28+G29</f>
        <v>0</v>
      </c>
    </row>
    <row r="27" spans="1:7" s="208" customFormat="1" ht="12" customHeight="1">
      <c r="A27" s="201" t="s">
        <v>164</v>
      </c>
      <c r="B27" s="202" t="s">
        <v>159</v>
      </c>
      <c r="C27" s="379"/>
      <c r="D27" s="438"/>
      <c r="E27" s="526"/>
      <c r="F27" s="425"/>
      <c r="G27" s="536">
        <f>E27+F27</f>
        <v>0</v>
      </c>
    </row>
    <row r="28" spans="1:7" s="208" customFormat="1" ht="12" customHeight="1">
      <c r="A28" s="201" t="s">
        <v>167</v>
      </c>
      <c r="B28" s="202" t="s">
        <v>306</v>
      </c>
      <c r="C28" s="107"/>
      <c r="D28" s="425"/>
      <c r="E28" s="527"/>
      <c r="F28" s="425"/>
      <c r="G28" s="536">
        <f>E28+F28</f>
        <v>0</v>
      </c>
    </row>
    <row r="29" spans="1:7" s="208" customFormat="1" ht="12" customHeight="1">
      <c r="A29" s="201" t="s">
        <v>168</v>
      </c>
      <c r="B29" s="203" t="s">
        <v>309</v>
      </c>
      <c r="C29" s="107"/>
      <c r="D29" s="425"/>
      <c r="E29" s="527"/>
      <c r="F29" s="425"/>
      <c r="G29" s="536">
        <f>E29+F29</f>
        <v>0</v>
      </c>
    </row>
    <row r="30" spans="1:7" s="208" customFormat="1" ht="12" customHeight="1" thickBot="1">
      <c r="A30" s="200" t="s">
        <v>169</v>
      </c>
      <c r="B30" s="58" t="s">
        <v>414</v>
      </c>
      <c r="C30" s="419"/>
      <c r="D30" s="437"/>
      <c r="E30" s="528"/>
      <c r="F30" s="425"/>
      <c r="G30" s="536">
        <f>E30+F30</f>
        <v>0</v>
      </c>
    </row>
    <row r="31" spans="1:7" s="208" customFormat="1" ht="12" customHeight="1" thickBot="1">
      <c r="A31" s="72" t="s">
        <v>10</v>
      </c>
      <c r="B31" s="47" t="s">
        <v>310</v>
      </c>
      <c r="C31" s="367">
        <f>+C32+C33+C34</f>
        <v>0</v>
      </c>
      <c r="D31" s="367">
        <f>+D32+D33+D34</f>
        <v>0</v>
      </c>
      <c r="E31" s="367">
        <f>+E32+E33+E34</f>
        <v>0</v>
      </c>
      <c r="F31" s="535">
        <f>+F32+F33+F34</f>
        <v>0</v>
      </c>
      <c r="G31" s="535">
        <f>+G32+G33+G34</f>
        <v>0</v>
      </c>
    </row>
    <row r="32" spans="1:7" s="208" customFormat="1" ht="12" customHeight="1">
      <c r="A32" s="201" t="s">
        <v>56</v>
      </c>
      <c r="B32" s="202" t="s">
        <v>191</v>
      </c>
      <c r="C32" s="379"/>
      <c r="D32" s="438"/>
      <c r="E32" s="526"/>
      <c r="F32" s="425"/>
      <c r="G32" s="536">
        <f>E32+F32</f>
        <v>0</v>
      </c>
    </row>
    <row r="33" spans="1:7" s="208" customFormat="1" ht="12" customHeight="1">
      <c r="A33" s="201" t="s">
        <v>57</v>
      </c>
      <c r="B33" s="203" t="s">
        <v>192</v>
      </c>
      <c r="C33" s="420"/>
      <c r="D33" s="425"/>
      <c r="E33" s="527"/>
      <c r="F33" s="425"/>
      <c r="G33" s="536">
        <f>E33+F33</f>
        <v>0</v>
      </c>
    </row>
    <row r="34" spans="1:7" s="208" customFormat="1" ht="12" customHeight="1" thickBot="1">
      <c r="A34" s="200" t="s">
        <v>58</v>
      </c>
      <c r="B34" s="58" t="s">
        <v>193</v>
      </c>
      <c r="C34" s="419"/>
      <c r="D34" s="437"/>
      <c r="E34" s="528"/>
      <c r="F34" s="425"/>
      <c r="G34" s="536">
        <f>E34+F34</f>
        <v>0</v>
      </c>
    </row>
    <row r="35" spans="1:7" s="155" customFormat="1" ht="12" customHeight="1" thickBot="1">
      <c r="A35" s="72" t="s">
        <v>11</v>
      </c>
      <c r="B35" s="47" t="s">
        <v>279</v>
      </c>
      <c r="C35" s="418"/>
      <c r="D35" s="436"/>
      <c r="E35" s="529"/>
      <c r="F35" s="424"/>
      <c r="G35" s="424"/>
    </row>
    <row r="36" spans="1:7" s="155" customFormat="1" ht="12" customHeight="1" thickBot="1">
      <c r="A36" s="72" t="s">
        <v>12</v>
      </c>
      <c r="B36" s="47" t="s">
        <v>311</v>
      </c>
      <c r="C36" s="421"/>
      <c r="D36" s="440"/>
      <c r="E36" s="530"/>
      <c r="F36" s="424"/>
      <c r="G36" s="424"/>
    </row>
    <row r="37" spans="1:7" s="155" customFormat="1" ht="12" customHeight="1" thickBot="1">
      <c r="A37" s="70" t="s">
        <v>13</v>
      </c>
      <c r="B37" s="47" t="s">
        <v>312</v>
      </c>
      <c r="C37" s="422">
        <f>+C8+C20+C25+C26+C31+C35+C36</f>
        <v>6000000</v>
      </c>
      <c r="D37" s="368">
        <f>+D8+D20+D25+D26+D31+D35+D36</f>
        <v>0</v>
      </c>
      <c r="E37" s="460">
        <f>+E8+E20+E25+E26+E31+E35+E36</f>
        <v>6000000</v>
      </c>
      <c r="F37" s="535">
        <f>+F8+F20+F25+F26+F31+F35+F36</f>
        <v>980358</v>
      </c>
      <c r="G37" s="535">
        <f>+G8+G20+G25+G26+G31+G35+G36</f>
        <v>6980358</v>
      </c>
    </row>
    <row r="38" spans="1:7" s="155" customFormat="1" ht="12" customHeight="1" thickBot="1">
      <c r="A38" s="83" t="s">
        <v>14</v>
      </c>
      <c r="B38" s="47" t="s">
        <v>313</v>
      </c>
      <c r="C38" s="422">
        <f>+C39+C40+C41</f>
        <v>47928698</v>
      </c>
      <c r="D38" s="368">
        <f>+D39+D40+D41</f>
        <v>841440</v>
      </c>
      <c r="E38" s="460">
        <f>+E39+E40+E41</f>
        <v>48770138</v>
      </c>
      <c r="F38" s="535">
        <f>+F39+F40+F41</f>
        <v>18164</v>
      </c>
      <c r="G38" s="535">
        <f>+G39+G40+G41</f>
        <v>48788302</v>
      </c>
    </row>
    <row r="39" spans="1:7" s="155" customFormat="1" ht="12" customHeight="1">
      <c r="A39" s="201" t="s">
        <v>314</v>
      </c>
      <c r="B39" s="202" t="s">
        <v>137</v>
      </c>
      <c r="C39" s="379"/>
      <c r="D39" s="443">
        <v>481217</v>
      </c>
      <c r="E39" s="531">
        <f>SUM(C39:D39)</f>
        <v>481217</v>
      </c>
      <c r="F39" s="539"/>
      <c r="G39" s="539">
        <f>E39+F39</f>
        <v>481217</v>
      </c>
    </row>
    <row r="40" spans="1:7" s="155" customFormat="1" ht="12" customHeight="1">
      <c r="A40" s="201" t="s">
        <v>315</v>
      </c>
      <c r="B40" s="203" t="s">
        <v>1</v>
      </c>
      <c r="C40" s="420"/>
      <c r="D40" s="448"/>
      <c r="E40" s="531">
        <f>SUM(C40:D40)</f>
        <v>0</v>
      </c>
      <c r="F40" s="424"/>
      <c r="G40" s="539">
        <f>E40+F40</f>
        <v>0</v>
      </c>
    </row>
    <row r="41" spans="1:7" s="208" customFormat="1" ht="12" customHeight="1" thickBot="1">
      <c r="A41" s="200" t="s">
        <v>316</v>
      </c>
      <c r="B41" s="58" t="s">
        <v>317</v>
      </c>
      <c r="C41" s="419">
        <v>47928698</v>
      </c>
      <c r="D41" s="447">
        <v>360223</v>
      </c>
      <c r="E41" s="531">
        <f>SUM(C41:D41)</f>
        <v>48288921</v>
      </c>
      <c r="F41" s="539">
        <v>18164</v>
      </c>
      <c r="G41" s="539">
        <f>E41+F41</f>
        <v>48307085</v>
      </c>
    </row>
    <row r="42" spans="1:7" s="208" customFormat="1" ht="15" customHeight="1" thickBot="1">
      <c r="A42" s="83" t="s">
        <v>15</v>
      </c>
      <c r="B42" s="84" t="s">
        <v>318</v>
      </c>
      <c r="C42" s="501">
        <f>C37+C38</f>
        <v>53928698</v>
      </c>
      <c r="D42" s="501">
        <f>D37+D38</f>
        <v>841440</v>
      </c>
      <c r="E42" s="501">
        <f>E37+E38</f>
        <v>54770138</v>
      </c>
      <c r="F42" s="540">
        <f>F37+F38</f>
        <v>998522</v>
      </c>
      <c r="G42" s="540">
        <f>G37+G38</f>
        <v>55768660</v>
      </c>
    </row>
    <row r="43" spans="1:7" s="208" customFormat="1" ht="15" customHeight="1" thickBot="1">
      <c r="A43" s="85"/>
      <c r="B43" s="86"/>
      <c r="C43" s="441"/>
      <c r="D43" s="442"/>
      <c r="E43" s="426"/>
      <c r="F43" s="541">
        <f>+F37+F38</f>
        <v>998522</v>
      </c>
      <c r="G43" s="541"/>
    </row>
    <row r="44" spans="1:7" ht="15.75" thickBot="1">
      <c r="A44" s="87"/>
      <c r="B44" s="88"/>
      <c r="C44" s="151"/>
      <c r="G44" s="500">
        <f aca="true" t="shared" si="2" ref="G44:G61">D44+E44</f>
        <v>0</v>
      </c>
    </row>
    <row r="45" spans="1:7" s="207" customFormat="1" ht="16.5" customHeight="1" thickBot="1">
      <c r="A45" s="89"/>
      <c r="B45" s="90" t="s">
        <v>42</v>
      </c>
      <c r="C45" s="423"/>
      <c r="D45" s="427"/>
      <c r="E45" s="542"/>
      <c r="F45" s="534"/>
      <c r="G45" s="536">
        <f t="shared" si="2"/>
        <v>0</v>
      </c>
    </row>
    <row r="46" spans="1:7" s="209" customFormat="1" ht="12" customHeight="1" thickBot="1">
      <c r="A46" s="72" t="s">
        <v>6</v>
      </c>
      <c r="B46" s="47" t="s">
        <v>319</v>
      </c>
      <c r="C46" s="367">
        <f>SUM(C47:C51)</f>
        <v>53928698</v>
      </c>
      <c r="D46" s="368">
        <f>SUM(D47:D51)</f>
        <v>841440</v>
      </c>
      <c r="E46" s="460">
        <f>SUM(E47:E51)</f>
        <v>54770138</v>
      </c>
      <c r="F46" s="535">
        <f>SUM(F47:F51)</f>
        <v>998522</v>
      </c>
      <c r="G46" s="535">
        <f>SUM(G47:G51)</f>
        <v>55768660</v>
      </c>
    </row>
    <row r="47" spans="1:7" ht="12" customHeight="1">
      <c r="A47" s="200" t="s">
        <v>63</v>
      </c>
      <c r="B47" s="5" t="s">
        <v>36</v>
      </c>
      <c r="C47" s="379">
        <v>38671338</v>
      </c>
      <c r="D47" s="449">
        <v>770659</v>
      </c>
      <c r="E47" s="543">
        <f>SUM(C47:D47)</f>
        <v>39441997</v>
      </c>
      <c r="F47" s="548">
        <v>781011</v>
      </c>
      <c r="G47" s="536">
        <f>E47+F47</f>
        <v>40223008</v>
      </c>
    </row>
    <row r="48" spans="1:7" ht="12" customHeight="1">
      <c r="A48" s="200" t="s">
        <v>64</v>
      </c>
      <c r="B48" s="4" t="s">
        <v>108</v>
      </c>
      <c r="C48" s="380">
        <v>7119560</v>
      </c>
      <c r="D48" s="449">
        <v>58781</v>
      </c>
      <c r="E48" s="543">
        <f>SUM(C48:D48)</f>
        <v>7178341</v>
      </c>
      <c r="F48" s="548">
        <v>155731</v>
      </c>
      <c r="G48" s="536">
        <f>E48+F48</f>
        <v>7334072</v>
      </c>
    </row>
    <row r="49" spans="1:7" ht="12" customHeight="1">
      <c r="A49" s="200" t="s">
        <v>65</v>
      </c>
      <c r="B49" s="4" t="s">
        <v>82</v>
      </c>
      <c r="C49" s="380">
        <v>8137800</v>
      </c>
      <c r="D49" s="449">
        <v>12000</v>
      </c>
      <c r="E49" s="543">
        <f>SUM(C49:D49)</f>
        <v>8149800</v>
      </c>
      <c r="F49" s="548">
        <v>61780</v>
      </c>
      <c r="G49" s="536">
        <f>E49+F49</f>
        <v>8211580</v>
      </c>
    </row>
    <row r="50" spans="1:7" ht="12" customHeight="1">
      <c r="A50" s="200" t="s">
        <v>66</v>
      </c>
      <c r="B50" s="4" t="s">
        <v>109</v>
      </c>
      <c r="C50" s="380"/>
      <c r="D50" s="449"/>
      <c r="E50" s="544">
        <f>SUM(C50:D50)</f>
        <v>0</v>
      </c>
      <c r="F50" s="548"/>
      <c r="G50" s="536">
        <f>E50+F50</f>
        <v>0</v>
      </c>
    </row>
    <row r="51" spans="1:7" ht="12" customHeight="1" thickBot="1">
      <c r="A51" s="200" t="s">
        <v>83</v>
      </c>
      <c r="B51" s="4" t="s">
        <v>110</v>
      </c>
      <c r="C51" s="380"/>
      <c r="D51" s="428"/>
      <c r="E51" s="544">
        <f>SUM(C51:D51)</f>
        <v>0</v>
      </c>
      <c r="F51" s="548"/>
      <c r="G51" s="536">
        <f>E51+F51</f>
        <v>0</v>
      </c>
    </row>
    <row r="52" spans="1:7" ht="12" customHeight="1" thickBot="1">
      <c r="A52" s="72" t="s">
        <v>7</v>
      </c>
      <c r="B52" s="47" t="s">
        <v>320</v>
      </c>
      <c r="C52" s="367">
        <f>SUM(C53:C55)</f>
        <v>0</v>
      </c>
      <c r="D52" s="460">
        <f>SUM(D53:D55)</f>
        <v>0</v>
      </c>
      <c r="E52" s="367">
        <f>SUM(E53:E55)</f>
        <v>0</v>
      </c>
      <c r="F52" s="535">
        <f>SUM(F53:F55)</f>
        <v>0</v>
      </c>
      <c r="G52" s="535">
        <f>SUM(G53:G55)</f>
        <v>0</v>
      </c>
    </row>
    <row r="53" spans="1:7" s="209" customFormat="1" ht="12" customHeight="1">
      <c r="A53" s="200" t="s">
        <v>69</v>
      </c>
      <c r="B53" s="5" t="s">
        <v>128</v>
      </c>
      <c r="C53" s="379"/>
      <c r="D53" s="449"/>
      <c r="E53" s="543">
        <f>SUM(C53:D53)</f>
        <v>0</v>
      </c>
      <c r="F53" s="549"/>
      <c r="G53" s="536">
        <f t="shared" si="2"/>
        <v>0</v>
      </c>
    </row>
    <row r="54" spans="1:7" ht="12" customHeight="1">
      <c r="A54" s="200" t="s">
        <v>70</v>
      </c>
      <c r="B54" s="4" t="s">
        <v>112</v>
      </c>
      <c r="C54" s="380"/>
      <c r="D54" s="449"/>
      <c r="E54" s="543">
        <f>SUM(C54:D54)</f>
        <v>0</v>
      </c>
      <c r="F54" s="548"/>
      <c r="G54" s="536">
        <f t="shared" si="2"/>
        <v>0</v>
      </c>
    </row>
    <row r="55" spans="1:7" ht="12" customHeight="1">
      <c r="A55" s="200" t="s">
        <v>71</v>
      </c>
      <c r="B55" s="4" t="s">
        <v>43</v>
      </c>
      <c r="C55" s="380"/>
      <c r="D55" s="449"/>
      <c r="E55" s="543">
        <f>SUM(C55:D55)</f>
        <v>0</v>
      </c>
      <c r="F55" s="548"/>
      <c r="G55" s="536">
        <f t="shared" si="2"/>
        <v>0</v>
      </c>
    </row>
    <row r="56" spans="1:7" ht="12" customHeight="1" thickBot="1">
      <c r="A56" s="200" t="s">
        <v>72</v>
      </c>
      <c r="B56" s="4" t="s">
        <v>415</v>
      </c>
      <c r="C56" s="380"/>
      <c r="D56" s="450"/>
      <c r="E56" s="545">
        <f>SUM(C56:D56)</f>
        <v>0</v>
      </c>
      <c r="F56" s="548"/>
      <c r="G56" s="536">
        <f t="shared" si="2"/>
        <v>0</v>
      </c>
    </row>
    <row r="57" spans="1:7" ht="12" customHeight="1" thickBot="1">
      <c r="A57" s="72" t="s">
        <v>8</v>
      </c>
      <c r="B57" s="47" t="s">
        <v>3</v>
      </c>
      <c r="C57" s="418"/>
      <c r="D57" s="451"/>
      <c r="E57" s="546"/>
      <c r="F57" s="548"/>
      <c r="G57" s="548"/>
    </row>
    <row r="58" spans="1:7" ht="15" customHeight="1" thickBot="1">
      <c r="A58" s="72" t="s">
        <v>9</v>
      </c>
      <c r="B58" s="91" t="s">
        <v>420</v>
      </c>
      <c r="C58" s="426">
        <f>+C46+C52+C57</f>
        <v>53928698</v>
      </c>
      <c r="D58" s="441">
        <f>+D46+D52+D57</f>
        <v>841440</v>
      </c>
      <c r="E58" s="152">
        <f>+E46+E52+E57</f>
        <v>54770138</v>
      </c>
      <c r="F58" s="547">
        <f>+F46+F52+F57</f>
        <v>998522</v>
      </c>
      <c r="G58" s="547">
        <f>+G46+G52+G57</f>
        <v>55768660</v>
      </c>
    </row>
    <row r="59" spans="3:7" ht="15.75" thickBot="1">
      <c r="C59" s="153"/>
      <c r="G59" s="500">
        <f t="shared" si="2"/>
        <v>0</v>
      </c>
    </row>
    <row r="60" spans="1:7" ht="15" customHeight="1" thickBot="1">
      <c r="A60" s="94" t="s">
        <v>410</v>
      </c>
      <c r="B60" s="95"/>
      <c r="C60" s="430">
        <v>12</v>
      </c>
      <c r="D60" s="431"/>
      <c r="E60" s="550">
        <v>12</v>
      </c>
      <c r="F60" s="548"/>
      <c r="G60" s="536">
        <f t="shared" si="2"/>
        <v>12</v>
      </c>
    </row>
    <row r="61" spans="1:7" ht="14.25" customHeight="1" thickBot="1">
      <c r="A61" s="94" t="s">
        <v>124</v>
      </c>
      <c r="B61" s="95"/>
      <c r="C61" s="430"/>
      <c r="D61" s="429"/>
      <c r="E61" s="551"/>
      <c r="F61" s="548"/>
      <c r="G61" s="536">
        <f t="shared" si="2"/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60"/>
  <sheetViews>
    <sheetView workbookViewId="0" topLeftCell="A1">
      <selection activeCell="F38" sqref="F38"/>
    </sheetView>
  </sheetViews>
  <sheetFormatPr defaultColWidth="9.00390625" defaultRowHeight="12.75"/>
  <cols>
    <col min="1" max="1" width="13.875" style="92" customWidth="1"/>
    <col min="2" max="2" width="79.125" style="93" customWidth="1"/>
    <col min="3" max="3" width="25.00390625" style="93" customWidth="1"/>
    <col min="4" max="4" width="10.625" style="93" bestFit="1" customWidth="1"/>
    <col min="5" max="5" width="12.625" style="93" bestFit="1" customWidth="1"/>
    <col min="6" max="6" width="9.875" style="93" bestFit="1" customWidth="1"/>
    <col min="7" max="7" width="15.375" style="93" bestFit="1" customWidth="1"/>
    <col min="8" max="16384" width="9.375" style="93" customWidth="1"/>
  </cols>
  <sheetData>
    <row r="1" spans="1:3" s="74" customFormat="1" ht="21" customHeight="1" thickBot="1">
      <c r="A1" s="73"/>
      <c r="B1" s="75"/>
      <c r="C1" s="204" t="str">
        <f>+CONCATENATE("9.3. melléklet a ……/",LEFT(ÖSSZEFÜGGÉSEK!A5,4),". (….) önkormányzati rendelethez")</f>
        <v>9.3. melléklet a ……/2018. (….) önkormányzati rendelethez</v>
      </c>
    </row>
    <row r="2" spans="1:3" s="205" customFormat="1" ht="25.5" customHeight="1">
      <c r="A2" s="243" t="s">
        <v>122</v>
      </c>
      <c r="B2" s="148" t="s">
        <v>455</v>
      </c>
      <c r="C2" s="247" t="s">
        <v>500</v>
      </c>
    </row>
    <row r="3" spans="1:3" s="205" customFormat="1" ht="24.75" thickBot="1">
      <c r="A3" s="198" t="s">
        <v>121</v>
      </c>
      <c r="B3" s="149" t="s">
        <v>302</v>
      </c>
      <c r="C3" s="154" t="s">
        <v>38</v>
      </c>
    </row>
    <row r="4" spans="1:3" s="206" customFormat="1" ht="15.75" customHeight="1" thickBot="1">
      <c r="A4" s="77"/>
      <c r="B4" s="77"/>
      <c r="C4" s="78" t="s">
        <v>490</v>
      </c>
    </row>
    <row r="5" spans="1:7" ht="26.25" thickBot="1">
      <c r="A5" s="168" t="s">
        <v>123</v>
      </c>
      <c r="B5" s="79" t="s">
        <v>39</v>
      </c>
      <c r="C5" s="413" t="s">
        <v>40</v>
      </c>
      <c r="D5" s="451" t="s">
        <v>485</v>
      </c>
      <c r="E5" s="546" t="s">
        <v>491</v>
      </c>
      <c r="F5" s="548" t="s">
        <v>485</v>
      </c>
      <c r="G5" s="548" t="s">
        <v>506</v>
      </c>
    </row>
    <row r="6" spans="1:7" s="207" customFormat="1" ht="12.75" customHeight="1" thickBot="1">
      <c r="A6" s="70" t="s">
        <v>393</v>
      </c>
      <c r="B6" s="71" t="s">
        <v>394</v>
      </c>
      <c r="C6" s="414" t="s">
        <v>395</v>
      </c>
      <c r="D6" s="433"/>
      <c r="E6" s="521"/>
      <c r="F6" s="534"/>
      <c r="G6" s="534"/>
    </row>
    <row r="7" spans="1:7" s="207" customFormat="1" ht="15.75" customHeight="1" thickBot="1">
      <c r="A7" s="80"/>
      <c r="B7" s="81" t="s">
        <v>41</v>
      </c>
      <c r="C7" s="415"/>
      <c r="D7" s="453"/>
      <c r="E7" s="522"/>
      <c r="F7" s="534"/>
      <c r="G7" s="534"/>
    </row>
    <row r="8" spans="1:7" s="155" customFormat="1" ht="12" customHeight="1" thickBot="1">
      <c r="A8" s="70" t="s">
        <v>6</v>
      </c>
      <c r="B8" s="82" t="s">
        <v>411</v>
      </c>
      <c r="C8" s="367">
        <f>SUM(C9:C19)</f>
        <v>12509500</v>
      </c>
      <c r="D8" s="367">
        <f>SUM(D9:D19)</f>
        <v>0</v>
      </c>
      <c r="E8" s="367">
        <f>SUM(E9:E19)</f>
        <v>12509500</v>
      </c>
      <c r="F8" s="535">
        <f>SUM(F9:F19)</f>
        <v>0</v>
      </c>
      <c r="G8" s="535">
        <f>SUM(G9:G19)</f>
        <v>12509500</v>
      </c>
    </row>
    <row r="9" spans="1:7" s="155" customFormat="1" ht="12" customHeight="1">
      <c r="A9" s="199" t="s">
        <v>63</v>
      </c>
      <c r="B9" s="6" t="s">
        <v>177</v>
      </c>
      <c r="C9" s="416"/>
      <c r="D9" s="454"/>
      <c r="E9" s="531">
        <f>SUM(C9:D9)</f>
        <v>0</v>
      </c>
      <c r="F9" s="424"/>
      <c r="G9" s="536">
        <f>E9+F9</f>
        <v>0</v>
      </c>
    </row>
    <row r="10" spans="1:7" s="155" customFormat="1" ht="12" customHeight="1">
      <c r="A10" s="200" t="s">
        <v>64</v>
      </c>
      <c r="B10" s="4" t="s">
        <v>178</v>
      </c>
      <c r="C10" s="107">
        <v>0</v>
      </c>
      <c r="D10" s="449"/>
      <c r="E10" s="531">
        <f aca="true" t="shared" si="0" ref="E10:E19">SUM(C10:D10)</f>
        <v>0</v>
      </c>
      <c r="F10" s="424"/>
      <c r="G10" s="536">
        <f aca="true" t="shared" si="1" ref="G10:G60">E10+F10</f>
        <v>0</v>
      </c>
    </row>
    <row r="11" spans="1:7" s="155" customFormat="1" ht="12" customHeight="1">
      <c r="A11" s="200" t="s">
        <v>65</v>
      </c>
      <c r="B11" s="4" t="s">
        <v>179</v>
      </c>
      <c r="C11" s="107"/>
      <c r="D11" s="449"/>
      <c r="E11" s="531">
        <f t="shared" si="0"/>
        <v>0</v>
      </c>
      <c r="F11" s="424"/>
      <c r="G11" s="536">
        <f t="shared" si="1"/>
        <v>0</v>
      </c>
    </row>
    <row r="12" spans="1:7" s="155" customFormat="1" ht="12" customHeight="1">
      <c r="A12" s="200" t="s">
        <v>66</v>
      </c>
      <c r="B12" s="4" t="s">
        <v>180</v>
      </c>
      <c r="C12" s="107"/>
      <c r="D12" s="449"/>
      <c r="E12" s="531">
        <f t="shared" si="0"/>
        <v>0</v>
      </c>
      <c r="F12" s="424"/>
      <c r="G12" s="536">
        <f t="shared" si="1"/>
        <v>0</v>
      </c>
    </row>
    <row r="13" spans="1:7" s="155" customFormat="1" ht="12" customHeight="1">
      <c r="A13" s="200" t="s">
        <v>83</v>
      </c>
      <c r="B13" s="4" t="s">
        <v>181</v>
      </c>
      <c r="C13" s="107">
        <v>4350000</v>
      </c>
      <c r="D13" s="449"/>
      <c r="E13" s="531">
        <f t="shared" si="0"/>
        <v>4350000</v>
      </c>
      <c r="F13" s="424"/>
      <c r="G13" s="536">
        <f t="shared" si="1"/>
        <v>4350000</v>
      </c>
    </row>
    <row r="14" spans="1:7" s="155" customFormat="1" ht="12" customHeight="1">
      <c r="A14" s="200" t="s">
        <v>67</v>
      </c>
      <c r="B14" s="4" t="s">
        <v>303</v>
      </c>
      <c r="C14" s="107">
        <v>2659500</v>
      </c>
      <c r="D14" s="449"/>
      <c r="E14" s="531">
        <f t="shared" si="0"/>
        <v>2659500</v>
      </c>
      <c r="F14" s="424"/>
      <c r="G14" s="536">
        <f t="shared" si="1"/>
        <v>2659500</v>
      </c>
    </row>
    <row r="15" spans="1:7" s="155" customFormat="1" ht="12" customHeight="1">
      <c r="A15" s="200" t="s">
        <v>68</v>
      </c>
      <c r="B15" s="3" t="s">
        <v>304</v>
      </c>
      <c r="C15" s="107"/>
      <c r="D15" s="449"/>
      <c r="E15" s="531">
        <f t="shared" si="0"/>
        <v>0</v>
      </c>
      <c r="F15" s="424"/>
      <c r="G15" s="536">
        <f t="shared" si="1"/>
        <v>0</v>
      </c>
    </row>
    <row r="16" spans="1:7" s="155" customFormat="1" ht="12" customHeight="1">
      <c r="A16" s="200" t="s">
        <v>75</v>
      </c>
      <c r="B16" s="4" t="s">
        <v>184</v>
      </c>
      <c r="C16" s="164"/>
      <c r="D16" s="449"/>
      <c r="E16" s="531">
        <f t="shared" si="0"/>
        <v>0</v>
      </c>
      <c r="F16" s="424"/>
      <c r="G16" s="536">
        <f t="shared" si="1"/>
        <v>0</v>
      </c>
    </row>
    <row r="17" spans="1:7" s="208" customFormat="1" ht="12" customHeight="1">
      <c r="A17" s="200" t="s">
        <v>76</v>
      </c>
      <c r="B17" s="4" t="s">
        <v>185</v>
      </c>
      <c r="C17" s="107"/>
      <c r="D17" s="449"/>
      <c r="E17" s="531">
        <f t="shared" si="0"/>
        <v>0</v>
      </c>
      <c r="F17" s="425"/>
      <c r="G17" s="536">
        <f t="shared" si="1"/>
        <v>0</v>
      </c>
    </row>
    <row r="18" spans="1:7" s="208" customFormat="1" ht="12" customHeight="1">
      <c r="A18" s="200" t="s">
        <v>77</v>
      </c>
      <c r="B18" s="4" t="s">
        <v>333</v>
      </c>
      <c r="C18" s="417"/>
      <c r="D18" s="449"/>
      <c r="E18" s="531">
        <f t="shared" si="0"/>
        <v>0</v>
      </c>
      <c r="F18" s="425"/>
      <c r="G18" s="536">
        <f t="shared" si="1"/>
        <v>0</v>
      </c>
    </row>
    <row r="19" spans="1:7" s="208" customFormat="1" ht="12" customHeight="1" thickBot="1">
      <c r="A19" s="200" t="s">
        <v>78</v>
      </c>
      <c r="B19" s="3" t="s">
        <v>186</v>
      </c>
      <c r="C19" s="417">
        <v>5500000</v>
      </c>
      <c r="D19" s="450"/>
      <c r="E19" s="552">
        <f t="shared" si="0"/>
        <v>5500000</v>
      </c>
      <c r="F19" s="425"/>
      <c r="G19" s="536">
        <f t="shared" si="1"/>
        <v>5500000</v>
      </c>
    </row>
    <row r="20" spans="1:7" s="155" customFormat="1" ht="12" customHeight="1" thickBot="1">
      <c r="A20" s="70" t="s">
        <v>7</v>
      </c>
      <c r="B20" s="82" t="s">
        <v>305</v>
      </c>
      <c r="C20" s="367">
        <f>SUM(C21:C23)</f>
        <v>0</v>
      </c>
      <c r="D20" s="436"/>
      <c r="E20" s="529"/>
      <c r="F20" s="424"/>
      <c r="G20" s="424"/>
    </row>
    <row r="21" spans="1:7" s="208" customFormat="1" ht="12" customHeight="1">
      <c r="A21" s="200" t="s">
        <v>69</v>
      </c>
      <c r="B21" s="5" t="s">
        <v>155</v>
      </c>
      <c r="C21" s="107"/>
      <c r="D21" s="455"/>
      <c r="E21" s="526"/>
      <c r="F21" s="425"/>
      <c r="G21" s="536">
        <f t="shared" si="1"/>
        <v>0</v>
      </c>
    </row>
    <row r="22" spans="1:7" s="208" customFormat="1" ht="12" customHeight="1">
      <c r="A22" s="200" t="s">
        <v>70</v>
      </c>
      <c r="B22" s="4" t="s">
        <v>306</v>
      </c>
      <c r="C22" s="107"/>
      <c r="D22" s="452"/>
      <c r="E22" s="527"/>
      <c r="F22" s="425"/>
      <c r="G22" s="536">
        <f t="shared" si="1"/>
        <v>0</v>
      </c>
    </row>
    <row r="23" spans="1:7" s="208" customFormat="1" ht="12" customHeight="1">
      <c r="A23" s="200" t="s">
        <v>71</v>
      </c>
      <c r="B23" s="4" t="s">
        <v>307</v>
      </c>
      <c r="C23" s="107"/>
      <c r="D23" s="452"/>
      <c r="E23" s="527"/>
      <c r="F23" s="425"/>
      <c r="G23" s="536">
        <f t="shared" si="1"/>
        <v>0</v>
      </c>
    </row>
    <row r="24" spans="1:7" s="208" customFormat="1" ht="12" customHeight="1" thickBot="1">
      <c r="A24" s="200" t="s">
        <v>72</v>
      </c>
      <c r="B24" s="4" t="s">
        <v>416</v>
      </c>
      <c r="C24" s="107"/>
      <c r="D24" s="456"/>
      <c r="E24" s="528"/>
      <c r="F24" s="425"/>
      <c r="G24" s="536">
        <f t="shared" si="1"/>
        <v>0</v>
      </c>
    </row>
    <row r="25" spans="1:7" s="208" customFormat="1" ht="12" customHeight="1" thickBot="1">
      <c r="A25" s="72" t="s">
        <v>8</v>
      </c>
      <c r="B25" s="47" t="s">
        <v>99</v>
      </c>
      <c r="C25" s="418"/>
      <c r="D25" s="439"/>
      <c r="E25" s="553"/>
      <c r="F25" s="425"/>
      <c r="G25" s="425"/>
    </row>
    <row r="26" spans="1:7" s="208" customFormat="1" ht="12" customHeight="1" thickBot="1">
      <c r="A26" s="72" t="s">
        <v>9</v>
      </c>
      <c r="B26" s="47" t="s">
        <v>308</v>
      </c>
      <c r="C26" s="367">
        <f>+C27+C28</f>
        <v>0</v>
      </c>
      <c r="D26" s="439"/>
      <c r="E26" s="553"/>
      <c r="F26" s="425"/>
      <c r="G26" s="425"/>
    </row>
    <row r="27" spans="1:7" s="208" customFormat="1" ht="12" customHeight="1">
      <c r="A27" s="201" t="s">
        <v>164</v>
      </c>
      <c r="B27" s="202" t="s">
        <v>306</v>
      </c>
      <c r="C27" s="379"/>
      <c r="D27" s="455"/>
      <c r="E27" s="526"/>
      <c r="F27" s="425"/>
      <c r="G27" s="536">
        <f t="shared" si="1"/>
        <v>0</v>
      </c>
    </row>
    <row r="28" spans="1:7" s="208" customFormat="1" ht="12" customHeight="1">
      <c r="A28" s="201" t="s">
        <v>167</v>
      </c>
      <c r="B28" s="203" t="s">
        <v>309</v>
      </c>
      <c r="C28" s="420"/>
      <c r="D28" s="452"/>
      <c r="E28" s="527"/>
      <c r="F28" s="425"/>
      <c r="G28" s="536">
        <f t="shared" si="1"/>
        <v>0</v>
      </c>
    </row>
    <row r="29" spans="1:7" s="208" customFormat="1" ht="12" customHeight="1" thickBot="1">
      <c r="A29" s="200" t="s">
        <v>168</v>
      </c>
      <c r="B29" s="58" t="s">
        <v>417</v>
      </c>
      <c r="C29" s="419"/>
      <c r="D29" s="456"/>
      <c r="E29" s="528"/>
      <c r="F29" s="425"/>
      <c r="G29" s="536">
        <f t="shared" si="1"/>
        <v>0</v>
      </c>
    </row>
    <row r="30" spans="1:7" s="208" customFormat="1" ht="12" customHeight="1" thickBot="1">
      <c r="A30" s="72" t="s">
        <v>10</v>
      </c>
      <c r="B30" s="47" t="s">
        <v>310</v>
      </c>
      <c r="C30" s="367">
        <f>+C31+C32+C33</f>
        <v>0</v>
      </c>
      <c r="D30" s="439"/>
      <c r="E30" s="553"/>
      <c r="F30" s="425"/>
      <c r="G30" s="425"/>
    </row>
    <row r="31" spans="1:7" s="208" customFormat="1" ht="12" customHeight="1">
      <c r="A31" s="201" t="s">
        <v>56</v>
      </c>
      <c r="B31" s="202" t="s">
        <v>191</v>
      </c>
      <c r="C31" s="379"/>
      <c r="D31" s="455"/>
      <c r="E31" s="526"/>
      <c r="F31" s="425"/>
      <c r="G31" s="536">
        <f t="shared" si="1"/>
        <v>0</v>
      </c>
    </row>
    <row r="32" spans="1:7" s="208" customFormat="1" ht="12" customHeight="1">
      <c r="A32" s="201" t="s">
        <v>57</v>
      </c>
      <c r="B32" s="203" t="s">
        <v>192</v>
      </c>
      <c r="C32" s="420"/>
      <c r="D32" s="452"/>
      <c r="E32" s="527"/>
      <c r="F32" s="425"/>
      <c r="G32" s="536">
        <f t="shared" si="1"/>
        <v>0</v>
      </c>
    </row>
    <row r="33" spans="1:7" s="208" customFormat="1" ht="12" customHeight="1" thickBot="1">
      <c r="A33" s="200" t="s">
        <v>58</v>
      </c>
      <c r="B33" s="58" t="s">
        <v>193</v>
      </c>
      <c r="C33" s="419"/>
      <c r="D33" s="456"/>
      <c r="E33" s="528"/>
      <c r="F33" s="425"/>
      <c r="G33" s="536">
        <f t="shared" si="1"/>
        <v>0</v>
      </c>
    </row>
    <row r="34" spans="1:7" s="155" customFormat="1" ht="12" customHeight="1" thickBot="1">
      <c r="A34" s="72" t="s">
        <v>11</v>
      </c>
      <c r="B34" s="47" t="s">
        <v>279</v>
      </c>
      <c r="C34" s="418"/>
      <c r="D34" s="436"/>
      <c r="E34" s="529"/>
      <c r="F34" s="424"/>
      <c r="G34" s="424"/>
    </row>
    <row r="35" spans="1:7" s="155" customFormat="1" ht="12" customHeight="1" thickBot="1">
      <c r="A35" s="72" t="s">
        <v>12</v>
      </c>
      <c r="B35" s="47" t="s">
        <v>311</v>
      </c>
      <c r="C35" s="421"/>
      <c r="D35" s="457"/>
      <c r="E35" s="554"/>
      <c r="F35" s="424"/>
      <c r="G35" s="424"/>
    </row>
    <row r="36" spans="1:7" s="155" customFormat="1" ht="12" customHeight="1" thickBot="1">
      <c r="A36" s="70" t="s">
        <v>13</v>
      </c>
      <c r="B36" s="47" t="s">
        <v>418</v>
      </c>
      <c r="C36" s="422">
        <f>+C8+C20+C25+C26+C30+C34+C35</f>
        <v>12509500</v>
      </c>
      <c r="D36" s="389">
        <f>+D8+D20+D25+D26+D30+D34+D35</f>
        <v>0</v>
      </c>
      <c r="E36" s="555">
        <f>+E8+E20+E25+E26+E30+E34+E35</f>
        <v>12509500</v>
      </c>
      <c r="F36" s="535">
        <f>+F8+F20+F25+F26+F30+F34+F35</f>
        <v>0</v>
      </c>
      <c r="G36" s="535">
        <f>+G8+G20+G25+G26+G30+G34+G35</f>
        <v>12509500</v>
      </c>
    </row>
    <row r="37" spans="1:7" s="155" customFormat="1" ht="12" customHeight="1" thickBot="1">
      <c r="A37" s="83" t="s">
        <v>14</v>
      </c>
      <c r="B37" s="47" t="s">
        <v>313</v>
      </c>
      <c r="C37" s="422">
        <f>+C38+C39+C40</f>
        <v>88712381</v>
      </c>
      <c r="D37" s="384">
        <f>+D38+D39+D40</f>
        <v>3449184</v>
      </c>
      <c r="E37" s="367">
        <f>+E38+E39+E40</f>
        <v>92161565</v>
      </c>
      <c r="F37" s="535">
        <f>+F38+F39+F40</f>
        <v>936654</v>
      </c>
      <c r="G37" s="535">
        <f>+G38+G39+G40</f>
        <v>93098219</v>
      </c>
    </row>
    <row r="38" spans="1:7" s="155" customFormat="1" ht="12" customHeight="1">
      <c r="A38" s="201" t="s">
        <v>314</v>
      </c>
      <c r="B38" s="202" t="s">
        <v>137</v>
      </c>
      <c r="C38" s="379"/>
      <c r="D38" s="454">
        <v>1991808</v>
      </c>
      <c r="E38" s="531">
        <f>SUM(C38:D38)</f>
        <v>1991808</v>
      </c>
      <c r="F38" s="424"/>
      <c r="G38" s="536">
        <f>E38+F38</f>
        <v>1991808</v>
      </c>
    </row>
    <row r="39" spans="1:7" s="155" customFormat="1" ht="12" customHeight="1">
      <c r="A39" s="201" t="s">
        <v>315</v>
      </c>
      <c r="B39" s="203" t="s">
        <v>1</v>
      </c>
      <c r="C39" s="420"/>
      <c r="D39" s="449"/>
      <c r="E39" s="531">
        <f>SUM(C39:D39)</f>
        <v>0</v>
      </c>
      <c r="F39" s="424"/>
      <c r="G39" s="536">
        <f t="shared" si="1"/>
        <v>0</v>
      </c>
    </row>
    <row r="40" spans="1:7" s="208" customFormat="1" ht="12" customHeight="1" thickBot="1">
      <c r="A40" s="200" t="s">
        <v>316</v>
      </c>
      <c r="B40" s="58" t="s">
        <v>317</v>
      </c>
      <c r="C40" s="419">
        <v>88712381</v>
      </c>
      <c r="D40" s="450">
        <v>1457376</v>
      </c>
      <c r="E40" s="552">
        <f>SUM(C40:D40)</f>
        <v>90169757</v>
      </c>
      <c r="F40" s="425">
        <v>936654</v>
      </c>
      <c r="G40" s="536">
        <f>E40+F40</f>
        <v>91106411</v>
      </c>
    </row>
    <row r="41" spans="1:7" s="208" customFormat="1" ht="15" customHeight="1" thickBot="1">
      <c r="A41" s="83" t="s">
        <v>15</v>
      </c>
      <c r="B41" s="459" t="s">
        <v>318</v>
      </c>
      <c r="C41" s="458">
        <f>C36+C37</f>
        <v>101221881</v>
      </c>
      <c r="D41" s="423">
        <f>D36+D37</f>
        <v>3449184</v>
      </c>
      <c r="E41" s="441">
        <f>E36+E37</f>
        <v>104671065</v>
      </c>
      <c r="F41" s="541">
        <f>F36+F37</f>
        <v>936654</v>
      </c>
      <c r="G41" s="541">
        <f>G36+G37</f>
        <v>105607719</v>
      </c>
    </row>
    <row r="42" spans="1:7" s="208" customFormat="1" ht="15" customHeight="1">
      <c r="A42" s="85"/>
      <c r="B42" s="86"/>
      <c r="C42" s="150"/>
      <c r="G42" s="500">
        <f t="shared" si="1"/>
        <v>0</v>
      </c>
    </row>
    <row r="43" spans="1:7" ht="15.75" thickBot="1">
      <c r="A43" s="87"/>
      <c r="B43" s="88"/>
      <c r="C43" s="151"/>
      <c r="G43" s="500">
        <f t="shared" si="1"/>
        <v>0</v>
      </c>
    </row>
    <row r="44" spans="1:7" s="207" customFormat="1" ht="16.5" customHeight="1" thickBot="1">
      <c r="A44" s="89"/>
      <c r="B44" s="90" t="s">
        <v>42</v>
      </c>
      <c r="C44" s="423"/>
      <c r="D44" s="427"/>
      <c r="E44" s="542"/>
      <c r="F44" s="534"/>
      <c r="G44" s="536">
        <f t="shared" si="1"/>
        <v>0</v>
      </c>
    </row>
    <row r="45" spans="1:7" s="209" customFormat="1" ht="12" customHeight="1" thickBot="1">
      <c r="A45" s="72" t="s">
        <v>6</v>
      </c>
      <c r="B45" s="47" t="s">
        <v>319</v>
      </c>
      <c r="C45" s="367">
        <f>SUM(C46:C50)</f>
        <v>101221881</v>
      </c>
      <c r="D45" s="460">
        <f>SUM(D46:D50)</f>
        <v>3435184</v>
      </c>
      <c r="E45" s="367">
        <f>SUM(E46:E50)</f>
        <v>104657065</v>
      </c>
      <c r="F45" s="535">
        <f>SUM(F46:F50)</f>
        <v>936654</v>
      </c>
      <c r="G45" s="535">
        <f>SUM(G46:G50)</f>
        <v>105593719</v>
      </c>
    </row>
    <row r="46" spans="1:7" ht="12" customHeight="1">
      <c r="A46" s="200" t="s">
        <v>63</v>
      </c>
      <c r="B46" s="5" t="s">
        <v>36</v>
      </c>
      <c r="C46" s="379">
        <v>57749620</v>
      </c>
      <c r="D46" s="449">
        <v>3178836</v>
      </c>
      <c r="E46" s="543">
        <f>SUM(C46:D46)</f>
        <v>60928456</v>
      </c>
      <c r="F46" s="548">
        <v>783811</v>
      </c>
      <c r="G46" s="536">
        <f t="shared" si="1"/>
        <v>61712267</v>
      </c>
    </row>
    <row r="47" spans="1:7" ht="12" customHeight="1">
      <c r="A47" s="200" t="s">
        <v>64</v>
      </c>
      <c r="B47" s="4" t="s">
        <v>108</v>
      </c>
      <c r="C47" s="380">
        <v>12116861</v>
      </c>
      <c r="D47" s="449">
        <v>240348</v>
      </c>
      <c r="E47" s="543">
        <f>SUM(C47:D47)</f>
        <v>12357209</v>
      </c>
      <c r="F47" s="548">
        <v>152843</v>
      </c>
      <c r="G47" s="536">
        <f t="shared" si="1"/>
        <v>12510052</v>
      </c>
    </row>
    <row r="48" spans="1:7" ht="12" customHeight="1">
      <c r="A48" s="200" t="s">
        <v>65</v>
      </c>
      <c r="B48" s="4" t="s">
        <v>82</v>
      </c>
      <c r="C48" s="380">
        <v>31355400</v>
      </c>
      <c r="D48" s="449">
        <v>16000</v>
      </c>
      <c r="E48" s="543">
        <f>SUM(C48:D48)</f>
        <v>31371400</v>
      </c>
      <c r="F48" s="548"/>
      <c r="G48" s="536">
        <f t="shared" si="1"/>
        <v>31371400</v>
      </c>
    </row>
    <row r="49" spans="1:7" ht="12" customHeight="1">
      <c r="A49" s="200" t="s">
        <v>66</v>
      </c>
      <c r="B49" s="4" t="s">
        <v>109</v>
      </c>
      <c r="C49" s="380"/>
      <c r="D49" s="449"/>
      <c r="E49" s="543">
        <f>SUM(C49:D49)</f>
        <v>0</v>
      </c>
      <c r="F49" s="548"/>
      <c r="G49" s="536">
        <f t="shared" si="1"/>
        <v>0</v>
      </c>
    </row>
    <row r="50" spans="1:7" ht="12" customHeight="1" thickBot="1">
      <c r="A50" s="200" t="s">
        <v>83</v>
      </c>
      <c r="B50" s="4" t="s">
        <v>110</v>
      </c>
      <c r="C50" s="380"/>
      <c r="D50" s="450"/>
      <c r="E50" s="543">
        <f>SUM(C50:D50)</f>
        <v>0</v>
      </c>
      <c r="F50" s="548"/>
      <c r="G50" s="536">
        <f t="shared" si="1"/>
        <v>0</v>
      </c>
    </row>
    <row r="51" spans="1:7" ht="12" customHeight="1" thickBot="1">
      <c r="A51" s="72" t="s">
        <v>7</v>
      </c>
      <c r="B51" s="47" t="s">
        <v>320</v>
      </c>
      <c r="C51" s="367">
        <f>SUM(C52:C54)</f>
        <v>0</v>
      </c>
      <c r="D51" s="384">
        <f>SUM(D52:D54)</f>
        <v>14000</v>
      </c>
      <c r="E51" s="367">
        <f>SUM(E52:E54)</f>
        <v>14000</v>
      </c>
      <c r="F51" s="535">
        <f>SUM(F52:F54)</f>
        <v>0</v>
      </c>
      <c r="G51" s="535">
        <f>SUM(G52:G54)</f>
        <v>14000</v>
      </c>
    </row>
    <row r="52" spans="1:7" s="209" customFormat="1" ht="12" customHeight="1">
      <c r="A52" s="200" t="s">
        <v>69</v>
      </c>
      <c r="B52" s="5" t="s">
        <v>128</v>
      </c>
      <c r="C52" s="379"/>
      <c r="D52" s="454">
        <v>14000</v>
      </c>
      <c r="E52" s="531">
        <f>SUM(C52:D52)</f>
        <v>14000</v>
      </c>
      <c r="F52" s="549"/>
      <c r="G52" s="536">
        <f t="shared" si="1"/>
        <v>14000</v>
      </c>
    </row>
    <row r="53" spans="1:7" ht="12" customHeight="1">
      <c r="A53" s="200" t="s">
        <v>70</v>
      </c>
      <c r="B53" s="4" t="s">
        <v>112</v>
      </c>
      <c r="C53" s="380"/>
      <c r="D53" s="449"/>
      <c r="E53" s="531">
        <f>SUM(C53:D53)</f>
        <v>0</v>
      </c>
      <c r="F53" s="548"/>
      <c r="G53" s="536">
        <f t="shared" si="1"/>
        <v>0</v>
      </c>
    </row>
    <row r="54" spans="1:7" ht="12" customHeight="1">
      <c r="A54" s="200" t="s">
        <v>71</v>
      </c>
      <c r="B54" s="4" t="s">
        <v>43</v>
      </c>
      <c r="C54" s="380"/>
      <c r="D54" s="449"/>
      <c r="E54" s="531">
        <f>SUM(C54:D54)</f>
        <v>0</v>
      </c>
      <c r="F54" s="548"/>
      <c r="G54" s="536">
        <f t="shared" si="1"/>
        <v>0</v>
      </c>
    </row>
    <row r="55" spans="1:7" ht="12" customHeight="1" thickBot="1">
      <c r="A55" s="200" t="s">
        <v>72</v>
      </c>
      <c r="B55" s="4" t="s">
        <v>415</v>
      </c>
      <c r="C55" s="380"/>
      <c r="D55" s="449"/>
      <c r="E55" s="531">
        <f>SUM(C55:D55)</f>
        <v>0</v>
      </c>
      <c r="F55" s="548"/>
      <c r="G55" s="536">
        <f t="shared" si="1"/>
        <v>0</v>
      </c>
    </row>
    <row r="56" spans="1:7" ht="15" customHeight="1" thickBot="1">
      <c r="A56" s="72" t="s">
        <v>8</v>
      </c>
      <c r="B56" s="47" t="s">
        <v>3</v>
      </c>
      <c r="C56" s="418"/>
      <c r="D56" s="428"/>
      <c r="E56" s="556"/>
      <c r="F56" s="548"/>
      <c r="G56" s="536">
        <f t="shared" si="1"/>
        <v>0</v>
      </c>
    </row>
    <row r="57" spans="1:7" ht="13.5" thickBot="1">
      <c r="A57" s="72" t="s">
        <v>9</v>
      </c>
      <c r="B57" s="91" t="s">
        <v>420</v>
      </c>
      <c r="C57" s="426">
        <f>+C45+C51+C56</f>
        <v>101221881</v>
      </c>
      <c r="D57" s="441">
        <f>+D45+D51+D56</f>
        <v>3449184</v>
      </c>
      <c r="E57" s="426">
        <f>+E45+E51+E56</f>
        <v>104671065</v>
      </c>
      <c r="F57" s="541">
        <f>+F45+F51+F56</f>
        <v>936654</v>
      </c>
      <c r="G57" s="541">
        <f>+G45+G51+G56</f>
        <v>105607719</v>
      </c>
    </row>
    <row r="58" spans="3:7" ht="15" customHeight="1" thickBot="1">
      <c r="C58" s="153"/>
      <c r="G58" s="500">
        <f t="shared" si="1"/>
        <v>0</v>
      </c>
    </row>
    <row r="59" spans="1:7" ht="14.25" customHeight="1" thickBot="1">
      <c r="A59" s="94" t="s">
        <v>410</v>
      </c>
      <c r="B59" s="95"/>
      <c r="C59" s="430">
        <v>22</v>
      </c>
      <c r="D59" s="451"/>
      <c r="E59" s="557">
        <v>22</v>
      </c>
      <c r="F59" s="548"/>
      <c r="G59" s="536">
        <f t="shared" si="1"/>
        <v>22</v>
      </c>
    </row>
    <row r="60" spans="1:7" ht="15.75" thickBot="1">
      <c r="A60" s="94" t="s">
        <v>124</v>
      </c>
      <c r="B60" s="95"/>
      <c r="C60" s="430"/>
      <c r="D60" s="451"/>
      <c r="E60" s="546"/>
      <c r="F60" s="548"/>
      <c r="G60" s="536">
        <f t="shared" si="1"/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1">
      <selection activeCell="M25" sqref="M25"/>
    </sheetView>
  </sheetViews>
  <sheetFormatPr defaultColWidth="9.00390625" defaultRowHeight="12.75"/>
  <cols>
    <col min="1" max="1" width="42.50390625" style="0" customWidth="1"/>
    <col min="2" max="4" width="24.125" style="0" customWidth="1"/>
  </cols>
  <sheetData>
    <row r="2" spans="2:4" ht="12.75">
      <c r="B2" s="517"/>
      <c r="C2" s="518"/>
      <c r="D2" s="519"/>
    </row>
    <row r="3" spans="2:4" ht="12.75">
      <c r="B3" s="294"/>
      <c r="C3" s="295"/>
      <c r="D3" s="293"/>
    </row>
    <row r="4" spans="1:4" ht="15">
      <c r="A4" s="520" t="s">
        <v>460</v>
      </c>
      <c r="B4" s="520"/>
      <c r="C4" s="520"/>
      <c r="D4" s="520"/>
    </row>
    <row r="5" spans="1:4" ht="15">
      <c r="A5" s="520" t="s">
        <v>484</v>
      </c>
      <c r="B5" s="520"/>
      <c r="C5" s="520"/>
      <c r="D5" s="520"/>
    </row>
    <row r="8" ht="12.75">
      <c r="D8" s="296" t="s">
        <v>461</v>
      </c>
    </row>
    <row r="9" spans="1:5" ht="12.75">
      <c r="A9" s="241" t="s">
        <v>462</v>
      </c>
      <c r="B9" s="297" t="s">
        <v>463</v>
      </c>
      <c r="C9" s="298" t="s">
        <v>463</v>
      </c>
      <c r="D9" s="299" t="s">
        <v>464</v>
      </c>
      <c r="E9" s="300"/>
    </row>
    <row r="10" spans="1:5" ht="13.5" thickBot="1">
      <c r="A10" s="301"/>
      <c r="B10" s="302" t="s">
        <v>465</v>
      </c>
      <c r="C10" s="303" t="s">
        <v>466</v>
      </c>
      <c r="D10" s="304" t="s">
        <v>467</v>
      </c>
      <c r="E10" s="300" t="s">
        <v>485</v>
      </c>
    </row>
    <row r="11" spans="1:5" ht="13.5" thickTop="1">
      <c r="A11" s="305" t="s">
        <v>468</v>
      </c>
      <c r="B11" s="305">
        <v>1</v>
      </c>
      <c r="C11" s="305">
        <v>0</v>
      </c>
      <c r="D11" s="305">
        <f>SUM(B11:C11)</f>
        <v>1</v>
      </c>
      <c r="E11" s="308"/>
    </row>
    <row r="12" spans="1:5" ht="12.75">
      <c r="A12" s="241" t="s">
        <v>469</v>
      </c>
      <c r="B12" s="241">
        <v>0</v>
      </c>
      <c r="C12" s="241">
        <v>7</v>
      </c>
      <c r="D12" s="241">
        <f aca="true" t="shared" si="0" ref="D12:D26">SUM(B12:C12)</f>
        <v>7</v>
      </c>
      <c r="E12" s="308">
        <v>1</v>
      </c>
    </row>
    <row r="13" spans="1:5" ht="12.75">
      <c r="A13" s="241" t="s">
        <v>470</v>
      </c>
      <c r="B13" s="241">
        <v>1</v>
      </c>
      <c r="C13" s="241">
        <v>0.25</v>
      </c>
      <c r="D13" s="241">
        <f t="shared" si="0"/>
        <v>1.25</v>
      </c>
      <c r="E13" s="308"/>
    </row>
    <row r="14" spans="1:5" ht="12.75">
      <c r="A14" s="241" t="s">
        <v>471</v>
      </c>
      <c r="B14" s="241">
        <v>1</v>
      </c>
      <c r="C14" s="241">
        <v>0</v>
      </c>
      <c r="D14" s="241">
        <f t="shared" si="0"/>
        <v>1</v>
      </c>
      <c r="E14" s="308"/>
    </row>
    <row r="15" spans="1:5" ht="15.75" thickBot="1">
      <c r="A15" s="306" t="s">
        <v>125</v>
      </c>
      <c r="B15" s="306">
        <f>SUM(B11:B14)</f>
        <v>3</v>
      </c>
      <c r="C15" s="306">
        <f>SUM(C11:C14)</f>
        <v>7.25</v>
      </c>
      <c r="D15" s="306">
        <f>SUM(D11:D14)</f>
        <v>10.25</v>
      </c>
      <c r="E15" s="306">
        <f>SUM(E11:E14)</f>
        <v>1</v>
      </c>
    </row>
    <row r="16" spans="1:5" ht="13.5" thickTop="1">
      <c r="A16" s="305" t="s">
        <v>472</v>
      </c>
      <c r="B16" s="305">
        <v>4</v>
      </c>
      <c r="C16" s="305"/>
      <c r="D16" s="305">
        <f t="shared" si="0"/>
        <v>4</v>
      </c>
      <c r="E16" s="308"/>
    </row>
    <row r="17" spans="1:5" ht="12.75">
      <c r="A17" s="241" t="s">
        <v>473</v>
      </c>
      <c r="B17" s="241">
        <v>1</v>
      </c>
      <c r="C17" s="241"/>
      <c r="D17" s="241">
        <f t="shared" si="0"/>
        <v>1</v>
      </c>
      <c r="E17" s="308"/>
    </row>
    <row r="18" spans="1:5" ht="12.75">
      <c r="A18" t="s">
        <v>474</v>
      </c>
      <c r="B18" s="241">
        <v>2</v>
      </c>
      <c r="D18" s="241">
        <f t="shared" si="0"/>
        <v>2</v>
      </c>
      <c r="E18" s="308"/>
    </row>
    <row r="19" spans="1:5" ht="12.75">
      <c r="A19" s="241" t="s">
        <v>475</v>
      </c>
      <c r="B19" s="241">
        <v>4</v>
      </c>
      <c r="C19" s="241"/>
      <c r="D19" s="241">
        <f t="shared" si="0"/>
        <v>4</v>
      </c>
      <c r="E19" s="308"/>
    </row>
    <row r="20" spans="1:5" ht="15.75" thickBot="1">
      <c r="A20" s="306" t="s">
        <v>486</v>
      </c>
      <c r="B20" s="306">
        <f>SUM(B16:B19)</f>
        <v>11</v>
      </c>
      <c r="C20" s="306">
        <f>SUM(C16:C19)</f>
        <v>0</v>
      </c>
      <c r="D20" s="306">
        <f>SUM(D16:D19)</f>
        <v>11</v>
      </c>
      <c r="E20" s="308"/>
    </row>
    <row r="21" spans="1:5" ht="13.5" thickTop="1">
      <c r="A21" s="241" t="s">
        <v>476</v>
      </c>
      <c r="B21" s="241">
        <v>4</v>
      </c>
      <c r="C21" s="241"/>
      <c r="D21" s="241">
        <f t="shared" si="0"/>
        <v>4</v>
      </c>
      <c r="E21" s="308"/>
    </row>
    <row r="22" spans="1:5" ht="12.75">
      <c r="A22" s="241" t="s">
        <v>477</v>
      </c>
      <c r="B22" s="241">
        <v>10.79</v>
      </c>
      <c r="C22" s="241"/>
      <c r="D22" s="241">
        <f t="shared" si="0"/>
        <v>10.79</v>
      </c>
      <c r="E22" s="308">
        <v>0.79</v>
      </c>
    </row>
    <row r="23" spans="1:5" ht="12.75">
      <c r="A23" s="241" t="s">
        <v>478</v>
      </c>
      <c r="B23" s="241"/>
      <c r="C23" s="241"/>
      <c r="D23" s="241">
        <f t="shared" si="0"/>
        <v>0</v>
      </c>
      <c r="E23" s="308"/>
    </row>
    <row r="24" spans="1:5" ht="12.75">
      <c r="A24" s="241" t="s">
        <v>479</v>
      </c>
      <c r="B24" s="241">
        <v>2</v>
      </c>
      <c r="C24" s="241">
        <v>0.75</v>
      </c>
      <c r="D24" s="241">
        <f t="shared" si="0"/>
        <v>2.75</v>
      </c>
      <c r="E24" s="308"/>
    </row>
    <row r="25" spans="1:5" ht="12.75">
      <c r="A25" s="241" t="s">
        <v>480</v>
      </c>
      <c r="B25" s="241">
        <v>1</v>
      </c>
      <c r="C25" s="241"/>
      <c r="D25" s="241">
        <f t="shared" si="0"/>
        <v>1</v>
      </c>
      <c r="E25" s="308"/>
    </row>
    <row r="26" spans="1:5" ht="12.75">
      <c r="A26" s="241" t="s">
        <v>481</v>
      </c>
      <c r="B26" s="241">
        <v>1</v>
      </c>
      <c r="C26" s="241"/>
      <c r="D26" s="241">
        <f t="shared" si="0"/>
        <v>1</v>
      </c>
      <c r="E26" s="308"/>
    </row>
    <row r="27" spans="1:5" ht="15.75" thickBot="1">
      <c r="A27" s="306" t="s">
        <v>482</v>
      </c>
      <c r="B27" s="306">
        <f>SUM(B21:B26)</f>
        <v>18.79</v>
      </c>
      <c r="C27" s="306">
        <f>SUM(C21:C26)</f>
        <v>0.75</v>
      </c>
      <c r="D27" s="306">
        <f>SUM(D21:D26)</f>
        <v>19.54</v>
      </c>
      <c r="E27" s="306">
        <f>SUM(E21:E26)</f>
        <v>0.79</v>
      </c>
    </row>
    <row r="28" spans="1:5" ht="15.75" thickTop="1">
      <c r="A28" s="307" t="s">
        <v>483</v>
      </c>
      <c r="B28" s="307">
        <f>B15+B20+B27</f>
        <v>32.79</v>
      </c>
      <c r="C28" s="307">
        <f>C15+C20+C27</f>
        <v>8</v>
      </c>
      <c r="D28" s="307">
        <f>D15+D20+D27</f>
        <v>40.79</v>
      </c>
      <c r="E28" s="307">
        <f>E15+E20+E27</f>
        <v>1.79</v>
      </c>
    </row>
  </sheetData>
  <sheetProtection/>
  <mergeCells count="3">
    <mergeCell ref="B2:D2"/>
    <mergeCell ref="A4:D4"/>
    <mergeCell ref="A5:D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I49" sqref="I49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86</v>
      </c>
    </row>
    <row r="4" spans="1:2" ht="12.75">
      <c r="A4" s="54"/>
      <c r="B4" s="54"/>
    </row>
    <row r="5" spans="1:2" s="64" customFormat="1" ht="15.75">
      <c r="A5" s="39" t="s">
        <v>499</v>
      </c>
      <c r="B5" s="63"/>
    </row>
    <row r="6" spans="1:2" ht="12.75">
      <c r="A6" s="54"/>
      <c r="B6" s="54"/>
    </row>
    <row r="7" spans="1:2" ht="12.75">
      <c r="A7" s="54" t="s">
        <v>423</v>
      </c>
      <c r="B7" s="54" t="s">
        <v>387</v>
      </c>
    </row>
    <row r="8" spans="1:2" ht="12.75">
      <c r="A8" s="54" t="s">
        <v>424</v>
      </c>
      <c r="B8" s="54" t="s">
        <v>388</v>
      </c>
    </row>
    <row r="9" spans="1:2" ht="12.75">
      <c r="A9" s="54" t="s">
        <v>425</v>
      </c>
      <c r="B9" s="54" t="s">
        <v>389</v>
      </c>
    </row>
    <row r="10" spans="1:2" ht="12.75">
      <c r="A10" s="54"/>
      <c r="B10" s="54"/>
    </row>
    <row r="11" spans="1:2" ht="12.75">
      <c r="A11" s="54"/>
      <c r="B11" s="54"/>
    </row>
    <row r="12" spans="1:2" s="64" customFormat="1" ht="15.75">
      <c r="A12" s="39" t="str">
        <f>+CONCATENATE(LEFT(A5,4),". évi előirányzat KIADÁSOK")</f>
        <v>2018. évi előirányzat KIADÁSOK</v>
      </c>
      <c r="B12" s="63"/>
    </row>
    <row r="13" spans="1:2" ht="12.75">
      <c r="A13" s="54"/>
      <c r="B13" s="54"/>
    </row>
    <row r="14" spans="1:2" ht="12.75">
      <c r="A14" s="54" t="s">
        <v>426</v>
      </c>
      <c r="B14" s="54" t="s">
        <v>390</v>
      </c>
    </row>
    <row r="15" spans="1:2" ht="12.75">
      <c r="A15" s="54" t="s">
        <v>427</v>
      </c>
      <c r="B15" s="54" t="s">
        <v>391</v>
      </c>
    </row>
    <row r="16" spans="1:2" ht="12.75">
      <c r="A16" s="54" t="s">
        <v>428</v>
      </c>
      <c r="B16" s="54" t="s">
        <v>392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9"/>
  <sheetViews>
    <sheetView zoomScaleSheetLayoutView="100" workbookViewId="0" topLeftCell="A109">
      <selection activeCell="H11" sqref="H11"/>
    </sheetView>
  </sheetViews>
  <sheetFormatPr defaultColWidth="9.00390625" defaultRowHeight="12.75"/>
  <cols>
    <col min="1" max="1" width="9.50390625" style="225" customWidth="1"/>
    <col min="2" max="2" width="84.125" style="225" customWidth="1"/>
    <col min="3" max="3" width="21.625" style="234" customWidth="1"/>
    <col min="4" max="4" width="11.625" style="234" bestFit="1" customWidth="1"/>
    <col min="5" max="5" width="12.625" style="234" bestFit="1" customWidth="1"/>
    <col min="6" max="7" width="12.625" style="234" customWidth="1"/>
    <col min="8" max="8" width="12.625" style="225" bestFit="1" customWidth="1"/>
    <col min="9" max="9" width="11.625" style="225" bestFit="1" customWidth="1"/>
    <col min="10" max="11" width="12.625" style="225" bestFit="1" customWidth="1"/>
    <col min="12" max="12" width="11.875" style="225" bestFit="1" customWidth="1"/>
    <col min="13" max="16384" width="9.375" style="225" customWidth="1"/>
  </cols>
  <sheetData>
    <row r="1" spans="1:7" ht="15.75" customHeight="1">
      <c r="A1" s="506" t="s">
        <v>4</v>
      </c>
      <c r="B1" s="506"/>
      <c r="C1" s="506"/>
      <c r="D1" s="309"/>
      <c r="E1" s="309"/>
      <c r="F1" s="309"/>
      <c r="G1" s="309"/>
    </row>
    <row r="2" spans="1:7" ht="15.75" customHeight="1" thickBot="1">
      <c r="A2" s="507" t="s">
        <v>457</v>
      </c>
      <c r="B2" s="507"/>
      <c r="C2" s="226" t="s">
        <v>490</v>
      </c>
      <c r="D2" s="311"/>
      <c r="E2" s="311"/>
      <c r="F2" s="311"/>
      <c r="G2" s="311"/>
    </row>
    <row r="3" spans="1:7" ht="37.5" customHeight="1" thickBot="1">
      <c r="A3" s="23" t="s">
        <v>51</v>
      </c>
      <c r="B3" s="24" t="s">
        <v>5</v>
      </c>
      <c r="C3" s="259" t="str">
        <f>+CONCATENATE(LEFT(ÖSSZEFÜGGÉSEK!A5,4),". évi előirányzat")</f>
        <v>2018. évi előirányzat</v>
      </c>
      <c r="D3" s="23" t="s">
        <v>487</v>
      </c>
      <c r="E3" s="259" t="s">
        <v>488</v>
      </c>
      <c r="F3" s="23" t="s">
        <v>485</v>
      </c>
      <c r="G3" s="411" t="s">
        <v>507</v>
      </c>
    </row>
    <row r="4" spans="1:11" s="172" customFormat="1" ht="12" customHeight="1" thickBot="1">
      <c r="A4" s="169" t="s">
        <v>393</v>
      </c>
      <c r="B4" s="170" t="s">
        <v>394</v>
      </c>
      <c r="C4" s="312" t="s">
        <v>395</v>
      </c>
      <c r="D4" s="410"/>
      <c r="E4" s="410"/>
      <c r="F4" s="227"/>
      <c r="G4" s="227"/>
      <c r="H4" s="172" t="s">
        <v>435</v>
      </c>
      <c r="I4" s="172" t="s">
        <v>433</v>
      </c>
      <c r="J4" s="172" t="s">
        <v>434</v>
      </c>
      <c r="K4" s="172" t="s">
        <v>436</v>
      </c>
    </row>
    <row r="5" spans="1:12" s="172" customFormat="1" ht="12" customHeight="1" thickBot="1">
      <c r="A5" s="16" t="s">
        <v>6</v>
      </c>
      <c r="B5" s="17" t="s">
        <v>149</v>
      </c>
      <c r="C5" s="249">
        <f aca="true" t="shared" si="0" ref="C5:J5">+C6+C7+C8+C9+C10+C11</f>
        <v>118601976</v>
      </c>
      <c r="D5" s="249">
        <f t="shared" si="0"/>
        <v>1857482</v>
      </c>
      <c r="E5" s="407">
        <f t="shared" si="0"/>
        <v>120459458</v>
      </c>
      <c r="F5" s="407">
        <f t="shared" si="0"/>
        <v>993549</v>
      </c>
      <c r="G5" s="407">
        <f>+G6+G7+G8+G9+G10+G11</f>
        <v>121453007</v>
      </c>
      <c r="H5" s="313">
        <f t="shared" si="0"/>
        <v>121453007</v>
      </c>
      <c r="I5" s="269">
        <f t="shared" si="0"/>
        <v>0</v>
      </c>
      <c r="J5" s="269">
        <f t="shared" si="0"/>
        <v>0</v>
      </c>
      <c r="K5" s="269">
        <f>SUM(H5:J5)</f>
        <v>121453007</v>
      </c>
      <c r="L5" s="280">
        <f>K5-C5</f>
        <v>2851031</v>
      </c>
    </row>
    <row r="6" spans="1:12" s="172" customFormat="1" ht="12" customHeight="1">
      <c r="A6" s="11" t="s">
        <v>63</v>
      </c>
      <c r="B6" s="173" t="s">
        <v>150</v>
      </c>
      <c r="C6" s="237">
        <v>56615543</v>
      </c>
      <c r="D6" s="320"/>
      <c r="E6" s="238">
        <f aca="true" t="shared" si="1" ref="E6:E11">SUM(C6:D6)</f>
        <v>56615543</v>
      </c>
      <c r="F6" s="608"/>
      <c r="G6" s="609">
        <f>E6+F6</f>
        <v>56615543</v>
      </c>
      <c r="H6" s="314">
        <v>56615543</v>
      </c>
      <c r="I6" s="270"/>
      <c r="J6" s="270"/>
      <c r="K6" s="269">
        <f aca="true" t="shared" si="2" ref="K6:K69">SUM(H6:J6)</f>
        <v>56615543</v>
      </c>
      <c r="L6" s="280">
        <f aca="true" t="shared" si="3" ref="L6:L69">K6-C6</f>
        <v>0</v>
      </c>
    </row>
    <row r="7" spans="1:12" s="172" customFormat="1" ht="12" customHeight="1">
      <c r="A7" s="10" t="s">
        <v>64</v>
      </c>
      <c r="B7" s="174" t="s">
        <v>151</v>
      </c>
      <c r="C7" s="238">
        <v>39232133</v>
      </c>
      <c r="D7" s="320"/>
      <c r="E7" s="238">
        <f t="shared" si="1"/>
        <v>39232133</v>
      </c>
      <c r="F7" s="608"/>
      <c r="G7" s="609">
        <f aca="true" t="shared" si="4" ref="G7:G70">E7+F7</f>
        <v>39232133</v>
      </c>
      <c r="H7" s="314">
        <v>39232133</v>
      </c>
      <c r="I7" s="270"/>
      <c r="J7" s="270"/>
      <c r="K7" s="269">
        <f t="shared" si="2"/>
        <v>39232133</v>
      </c>
      <c r="L7" s="280">
        <f t="shared" si="3"/>
        <v>0</v>
      </c>
    </row>
    <row r="8" spans="1:12" s="172" customFormat="1" ht="12" customHeight="1">
      <c r="A8" s="10" t="s">
        <v>65</v>
      </c>
      <c r="B8" s="174" t="s">
        <v>152</v>
      </c>
      <c r="C8" s="236">
        <v>20680360</v>
      </c>
      <c r="D8" s="270">
        <v>1386047</v>
      </c>
      <c r="E8" s="238">
        <f t="shared" si="1"/>
        <v>22066407</v>
      </c>
      <c r="F8" s="608">
        <v>831028</v>
      </c>
      <c r="G8" s="609">
        <f t="shared" si="4"/>
        <v>22897435</v>
      </c>
      <c r="H8" s="314">
        <v>22897435</v>
      </c>
      <c r="I8" s="270"/>
      <c r="J8" s="270"/>
      <c r="K8" s="269">
        <f t="shared" si="2"/>
        <v>22897435</v>
      </c>
      <c r="L8" s="280">
        <f t="shared" si="3"/>
        <v>2217075</v>
      </c>
    </row>
    <row r="9" spans="1:12" s="172" customFormat="1" ht="12" customHeight="1">
      <c r="A9" s="10" t="s">
        <v>66</v>
      </c>
      <c r="B9" s="174" t="s">
        <v>153</v>
      </c>
      <c r="C9" s="236">
        <v>2073940</v>
      </c>
      <c r="D9" s="270">
        <v>86834</v>
      </c>
      <c r="E9" s="238">
        <f t="shared" si="1"/>
        <v>2160774</v>
      </c>
      <c r="F9" s="608">
        <v>111853</v>
      </c>
      <c r="G9" s="609">
        <f t="shared" si="4"/>
        <v>2272627</v>
      </c>
      <c r="H9" s="314">
        <v>2272627</v>
      </c>
      <c r="I9" s="270"/>
      <c r="J9" s="270"/>
      <c r="K9" s="269">
        <f t="shared" si="2"/>
        <v>2272627</v>
      </c>
      <c r="L9" s="280">
        <f t="shared" si="3"/>
        <v>198687</v>
      </c>
    </row>
    <row r="10" spans="1:12" s="172" customFormat="1" ht="12" customHeight="1">
      <c r="A10" s="10" t="s">
        <v>83</v>
      </c>
      <c r="B10" s="99" t="s">
        <v>329</v>
      </c>
      <c r="C10" s="236"/>
      <c r="D10" s="270">
        <v>384601</v>
      </c>
      <c r="E10" s="238">
        <f t="shared" si="1"/>
        <v>384601</v>
      </c>
      <c r="F10" s="608">
        <v>50668</v>
      </c>
      <c r="G10" s="609">
        <f t="shared" si="4"/>
        <v>435269</v>
      </c>
      <c r="H10" s="314">
        <v>435269</v>
      </c>
      <c r="I10" s="270"/>
      <c r="J10" s="270"/>
      <c r="K10" s="269">
        <f t="shared" si="2"/>
        <v>435269</v>
      </c>
      <c r="L10" s="280">
        <f t="shared" si="3"/>
        <v>435269</v>
      </c>
    </row>
    <row r="11" spans="1:12" s="172" customFormat="1" ht="12" customHeight="1" thickBot="1">
      <c r="A11" s="12" t="s">
        <v>67</v>
      </c>
      <c r="B11" s="100" t="s">
        <v>330</v>
      </c>
      <c r="D11" s="270"/>
      <c r="E11" s="238">
        <f t="shared" si="1"/>
        <v>0</v>
      </c>
      <c r="F11" s="608"/>
      <c r="G11" s="609">
        <f t="shared" si="4"/>
        <v>0</v>
      </c>
      <c r="H11" s="314"/>
      <c r="I11" s="270"/>
      <c r="J11" s="270"/>
      <c r="K11" s="269">
        <f t="shared" si="2"/>
        <v>0</v>
      </c>
      <c r="L11" s="280">
        <f t="shared" si="3"/>
        <v>0</v>
      </c>
    </row>
    <row r="12" spans="1:12" s="172" customFormat="1" ht="12" customHeight="1" thickBot="1">
      <c r="A12" s="16" t="s">
        <v>7</v>
      </c>
      <c r="B12" s="98" t="s">
        <v>154</v>
      </c>
      <c r="C12" s="249">
        <f aca="true" t="shared" si="5" ref="C12:J12">+C13+C14+C15+C16+C17</f>
        <v>11496000</v>
      </c>
      <c r="D12" s="249">
        <f t="shared" si="5"/>
        <v>755783</v>
      </c>
      <c r="E12" s="407">
        <f t="shared" si="5"/>
        <v>12251783</v>
      </c>
      <c r="F12" s="407">
        <f t="shared" si="5"/>
        <v>2556682</v>
      </c>
      <c r="G12" s="407">
        <f t="shared" si="5"/>
        <v>14808465</v>
      </c>
      <c r="H12" s="313">
        <f t="shared" si="5"/>
        <v>7828107</v>
      </c>
      <c r="I12" s="269">
        <f t="shared" si="5"/>
        <v>6980358</v>
      </c>
      <c r="J12" s="269">
        <f t="shared" si="5"/>
        <v>0</v>
      </c>
      <c r="K12" s="269">
        <f t="shared" si="2"/>
        <v>14808465</v>
      </c>
      <c r="L12" s="280">
        <f t="shared" si="3"/>
        <v>3312465</v>
      </c>
    </row>
    <row r="13" spans="1:12" s="172" customFormat="1" ht="12" customHeight="1">
      <c r="A13" s="11" t="s">
        <v>69</v>
      </c>
      <c r="B13" s="173" t="s">
        <v>155</v>
      </c>
      <c r="C13" s="250"/>
      <c r="D13" s="165"/>
      <c r="E13" s="251">
        <f aca="true" t="shared" si="6" ref="E13:E18">SUM(C13:D13)</f>
        <v>0</v>
      </c>
      <c r="F13" s="611"/>
      <c r="G13" s="609">
        <f t="shared" si="4"/>
        <v>0</v>
      </c>
      <c r="H13" s="314"/>
      <c r="I13" s="270"/>
      <c r="J13" s="270"/>
      <c r="K13" s="269">
        <f t="shared" si="2"/>
        <v>0</v>
      </c>
      <c r="L13" s="280">
        <f t="shared" si="3"/>
        <v>0</v>
      </c>
    </row>
    <row r="14" spans="1:12" s="172" customFormat="1" ht="12" customHeight="1">
      <c r="A14" s="10" t="s">
        <v>70</v>
      </c>
      <c r="B14" s="174" t="s">
        <v>156</v>
      </c>
      <c r="C14" s="251"/>
      <c r="D14" s="165"/>
      <c r="E14" s="251">
        <f t="shared" si="6"/>
        <v>0</v>
      </c>
      <c r="F14" s="611"/>
      <c r="G14" s="609">
        <f t="shared" si="4"/>
        <v>0</v>
      </c>
      <c r="H14" s="314"/>
      <c r="I14" s="270"/>
      <c r="J14" s="270"/>
      <c r="K14" s="269">
        <f t="shared" si="2"/>
        <v>0</v>
      </c>
      <c r="L14" s="280">
        <f t="shared" si="3"/>
        <v>0</v>
      </c>
    </row>
    <row r="15" spans="1:12" s="172" customFormat="1" ht="12" customHeight="1">
      <c r="A15" s="10" t="s">
        <v>71</v>
      </c>
      <c r="B15" s="174" t="s">
        <v>322</v>
      </c>
      <c r="C15" s="251"/>
      <c r="D15" s="165"/>
      <c r="E15" s="251">
        <f t="shared" si="6"/>
        <v>0</v>
      </c>
      <c r="F15" s="611"/>
      <c r="G15" s="609">
        <f t="shared" si="4"/>
        <v>0</v>
      </c>
      <c r="H15" s="314"/>
      <c r="I15" s="270"/>
      <c r="J15" s="270"/>
      <c r="K15" s="269">
        <f t="shared" si="2"/>
        <v>0</v>
      </c>
      <c r="L15" s="280">
        <f t="shared" si="3"/>
        <v>0</v>
      </c>
    </row>
    <row r="16" spans="1:12" s="172" customFormat="1" ht="12" customHeight="1">
      <c r="A16" s="10" t="s">
        <v>72</v>
      </c>
      <c r="B16" s="174" t="s">
        <v>323</v>
      </c>
      <c r="C16" s="251"/>
      <c r="D16" s="165"/>
      <c r="E16" s="251">
        <f t="shared" si="6"/>
        <v>0</v>
      </c>
      <c r="F16" s="611"/>
      <c r="G16" s="609">
        <f t="shared" si="4"/>
        <v>0</v>
      </c>
      <c r="H16" s="314"/>
      <c r="I16" s="270"/>
      <c r="J16" s="270"/>
      <c r="K16" s="269">
        <f t="shared" si="2"/>
        <v>0</v>
      </c>
      <c r="L16" s="280">
        <f t="shared" si="3"/>
        <v>0</v>
      </c>
    </row>
    <row r="17" spans="1:12" s="172" customFormat="1" ht="12" customHeight="1">
      <c r="A17" s="10" t="s">
        <v>73</v>
      </c>
      <c r="B17" s="174" t="s">
        <v>157</v>
      </c>
      <c r="C17" s="251">
        <v>11496000</v>
      </c>
      <c r="D17" s="165">
        <v>755783</v>
      </c>
      <c r="E17" s="251">
        <f t="shared" si="6"/>
        <v>12251783</v>
      </c>
      <c r="F17" s="611">
        <v>2556682</v>
      </c>
      <c r="G17" s="609">
        <f t="shared" si="4"/>
        <v>14808465</v>
      </c>
      <c r="H17" s="314">
        <v>7828107</v>
      </c>
      <c r="I17" s="270">
        <v>6980358</v>
      </c>
      <c r="J17" s="270"/>
      <c r="K17" s="269">
        <f t="shared" si="2"/>
        <v>14808465</v>
      </c>
      <c r="L17" s="280">
        <f t="shared" si="3"/>
        <v>3312465</v>
      </c>
    </row>
    <row r="18" spans="1:12" s="172" customFormat="1" ht="12" customHeight="1" thickBot="1">
      <c r="A18" s="12" t="s">
        <v>79</v>
      </c>
      <c r="B18" s="100" t="s">
        <v>489</v>
      </c>
      <c r="C18" s="252"/>
      <c r="D18" s="165"/>
      <c r="E18" s="251">
        <f t="shared" si="6"/>
        <v>0</v>
      </c>
      <c r="F18" s="611"/>
      <c r="G18" s="609">
        <f t="shared" si="4"/>
        <v>0</v>
      </c>
      <c r="H18" s="314"/>
      <c r="I18" s="270"/>
      <c r="J18" s="270"/>
      <c r="K18" s="269">
        <f t="shared" si="2"/>
        <v>0</v>
      </c>
      <c r="L18" s="280">
        <f t="shared" si="3"/>
        <v>0</v>
      </c>
    </row>
    <row r="19" spans="1:12" s="172" customFormat="1" ht="12" customHeight="1" thickBot="1">
      <c r="A19" s="16" t="s">
        <v>8</v>
      </c>
      <c r="B19" s="17" t="s">
        <v>158</v>
      </c>
      <c r="C19" s="249">
        <f>+C20+C21+C22+C23+C24</f>
        <v>0</v>
      </c>
      <c r="D19" s="249">
        <f>+D20+D21+D22+D23+D24</f>
        <v>0</v>
      </c>
      <c r="E19" s="407">
        <f>+E20+E21+E22+E23+E24</f>
        <v>0</v>
      </c>
      <c r="F19" s="407">
        <f>+F20+F21+F22+F23+F24</f>
        <v>0</v>
      </c>
      <c r="G19" s="407">
        <f>+G20+G21+G22+G23+G24</f>
        <v>0</v>
      </c>
      <c r="H19" s="314"/>
      <c r="I19" s="270"/>
      <c r="J19" s="270"/>
      <c r="K19" s="269">
        <f t="shared" si="2"/>
        <v>0</v>
      </c>
      <c r="L19" s="280">
        <f t="shared" si="3"/>
        <v>0</v>
      </c>
    </row>
    <row r="20" spans="1:12" s="172" customFormat="1" ht="12" customHeight="1">
      <c r="A20" s="11" t="s">
        <v>52</v>
      </c>
      <c r="B20" s="173" t="s">
        <v>159</v>
      </c>
      <c r="C20" s="250"/>
      <c r="D20" s="165"/>
      <c r="E20" s="251">
        <f aca="true" t="shared" si="7" ref="E20:E25">SUM(C20:D20)</f>
        <v>0</v>
      </c>
      <c r="F20" s="611"/>
      <c r="G20" s="609">
        <f t="shared" si="4"/>
        <v>0</v>
      </c>
      <c r="H20" s="314"/>
      <c r="I20" s="270"/>
      <c r="J20" s="270"/>
      <c r="K20" s="269">
        <f t="shared" si="2"/>
        <v>0</v>
      </c>
      <c r="L20" s="280">
        <f t="shared" si="3"/>
        <v>0</v>
      </c>
    </row>
    <row r="21" spans="1:12" s="172" customFormat="1" ht="12" customHeight="1">
      <c r="A21" s="10" t="s">
        <v>53</v>
      </c>
      <c r="B21" s="174" t="s">
        <v>160</v>
      </c>
      <c r="C21" s="251"/>
      <c r="D21" s="165"/>
      <c r="E21" s="251">
        <f t="shared" si="7"/>
        <v>0</v>
      </c>
      <c r="F21" s="611"/>
      <c r="G21" s="609">
        <f t="shared" si="4"/>
        <v>0</v>
      </c>
      <c r="H21" s="314"/>
      <c r="I21" s="270"/>
      <c r="J21" s="270"/>
      <c r="K21" s="269">
        <f t="shared" si="2"/>
        <v>0</v>
      </c>
      <c r="L21" s="280">
        <f t="shared" si="3"/>
        <v>0</v>
      </c>
    </row>
    <row r="22" spans="1:12" s="172" customFormat="1" ht="12" customHeight="1">
      <c r="A22" s="10" t="s">
        <v>54</v>
      </c>
      <c r="B22" s="174" t="s">
        <v>324</v>
      </c>
      <c r="C22" s="251"/>
      <c r="D22" s="165"/>
      <c r="E22" s="251">
        <f t="shared" si="7"/>
        <v>0</v>
      </c>
      <c r="F22" s="611"/>
      <c r="G22" s="609">
        <f t="shared" si="4"/>
        <v>0</v>
      </c>
      <c r="H22" s="314"/>
      <c r="I22" s="270"/>
      <c r="J22" s="270"/>
      <c r="K22" s="269">
        <f t="shared" si="2"/>
        <v>0</v>
      </c>
      <c r="L22" s="280">
        <f t="shared" si="3"/>
        <v>0</v>
      </c>
    </row>
    <row r="23" spans="1:12" s="172" customFormat="1" ht="12" customHeight="1">
      <c r="A23" s="10" t="s">
        <v>55</v>
      </c>
      <c r="B23" s="174" t="s">
        <v>325</v>
      </c>
      <c r="C23" s="251"/>
      <c r="D23" s="165"/>
      <c r="E23" s="251">
        <f t="shared" si="7"/>
        <v>0</v>
      </c>
      <c r="F23" s="611"/>
      <c r="G23" s="609">
        <f t="shared" si="4"/>
        <v>0</v>
      </c>
      <c r="H23" s="314"/>
      <c r="I23" s="270"/>
      <c r="J23" s="270"/>
      <c r="K23" s="269">
        <f t="shared" si="2"/>
        <v>0</v>
      </c>
      <c r="L23" s="280">
        <f t="shared" si="3"/>
        <v>0</v>
      </c>
    </row>
    <row r="24" spans="1:12" s="172" customFormat="1" ht="12" customHeight="1">
      <c r="A24" s="10" t="s">
        <v>96</v>
      </c>
      <c r="B24" s="174" t="s">
        <v>161</v>
      </c>
      <c r="C24" s="251"/>
      <c r="D24" s="165"/>
      <c r="E24" s="251">
        <f t="shared" si="7"/>
        <v>0</v>
      </c>
      <c r="F24" s="611"/>
      <c r="G24" s="609">
        <f t="shared" si="4"/>
        <v>0</v>
      </c>
      <c r="H24" s="314"/>
      <c r="I24" s="270"/>
      <c r="J24" s="270"/>
      <c r="K24" s="269">
        <f t="shared" si="2"/>
        <v>0</v>
      </c>
      <c r="L24" s="280">
        <f t="shared" si="3"/>
        <v>0</v>
      </c>
    </row>
    <row r="25" spans="1:12" s="172" customFormat="1" ht="12" customHeight="1" thickBot="1">
      <c r="A25" s="12" t="s">
        <v>97</v>
      </c>
      <c r="B25" s="175" t="s">
        <v>162</v>
      </c>
      <c r="C25" s="252"/>
      <c r="D25" s="165"/>
      <c r="E25" s="251">
        <f t="shared" si="7"/>
        <v>0</v>
      </c>
      <c r="F25" s="611"/>
      <c r="G25" s="609">
        <f t="shared" si="4"/>
        <v>0</v>
      </c>
      <c r="H25" s="314"/>
      <c r="I25" s="270"/>
      <c r="J25" s="270"/>
      <c r="K25" s="269">
        <f t="shared" si="2"/>
        <v>0</v>
      </c>
      <c r="L25" s="280">
        <f t="shared" si="3"/>
        <v>0</v>
      </c>
    </row>
    <row r="26" spans="1:12" s="172" customFormat="1" ht="12" customHeight="1" thickBot="1">
      <c r="A26" s="16" t="s">
        <v>98</v>
      </c>
      <c r="B26" s="17" t="s">
        <v>163</v>
      </c>
      <c r="C26" s="253">
        <f aca="true" t="shared" si="8" ref="C26:J26">+C27+C31+C32+C33</f>
        <v>80850000</v>
      </c>
      <c r="D26" s="253">
        <f t="shared" si="8"/>
        <v>0</v>
      </c>
      <c r="E26" s="409">
        <f t="shared" si="8"/>
        <v>80850000</v>
      </c>
      <c r="F26" s="409">
        <f t="shared" si="8"/>
        <v>0</v>
      </c>
      <c r="G26" s="409">
        <f t="shared" si="8"/>
        <v>80850000</v>
      </c>
      <c r="H26" s="315">
        <f t="shared" si="8"/>
        <v>80850000</v>
      </c>
      <c r="I26" s="271">
        <f t="shared" si="8"/>
        <v>0</v>
      </c>
      <c r="J26" s="271">
        <f t="shared" si="8"/>
        <v>0</v>
      </c>
      <c r="K26" s="269">
        <f t="shared" si="2"/>
        <v>80850000</v>
      </c>
      <c r="L26" s="280">
        <f t="shared" si="3"/>
        <v>0</v>
      </c>
    </row>
    <row r="27" spans="1:12" s="172" customFormat="1" ht="12" customHeight="1">
      <c r="A27" s="11" t="s">
        <v>164</v>
      </c>
      <c r="B27" s="173" t="s">
        <v>336</v>
      </c>
      <c r="C27" s="254">
        <v>72850000</v>
      </c>
      <c r="D27" s="272"/>
      <c r="E27" s="605">
        <f>SUM(C27:D27)</f>
        <v>72850000</v>
      </c>
      <c r="F27" s="612"/>
      <c r="G27" s="609">
        <f t="shared" si="4"/>
        <v>72850000</v>
      </c>
      <c r="H27" s="316">
        <v>72850000</v>
      </c>
      <c r="I27" s="272">
        <f>+I28+I29+I30</f>
        <v>0</v>
      </c>
      <c r="J27" s="272">
        <f>+J28+J29+J30</f>
        <v>0</v>
      </c>
      <c r="K27" s="269">
        <f t="shared" si="2"/>
        <v>72850000</v>
      </c>
      <c r="L27" s="280">
        <f t="shared" si="3"/>
        <v>0</v>
      </c>
    </row>
    <row r="28" spans="1:12" s="172" customFormat="1" ht="12" customHeight="1">
      <c r="A28" s="10" t="s">
        <v>165</v>
      </c>
      <c r="B28" s="174" t="s">
        <v>170</v>
      </c>
      <c r="C28" s="251">
        <v>2850000</v>
      </c>
      <c r="D28" s="165"/>
      <c r="E28" s="605">
        <f aca="true" t="shared" si="9" ref="E28:E33">SUM(C28:D28)</f>
        <v>2850000</v>
      </c>
      <c r="F28" s="612"/>
      <c r="G28" s="609">
        <f t="shared" si="4"/>
        <v>2850000</v>
      </c>
      <c r="H28" s="314">
        <v>2850000</v>
      </c>
      <c r="I28" s="270"/>
      <c r="J28" s="270"/>
      <c r="K28" s="269">
        <f t="shared" si="2"/>
        <v>2850000</v>
      </c>
      <c r="L28" s="280">
        <f t="shared" si="3"/>
        <v>0</v>
      </c>
    </row>
    <row r="29" spans="1:12" s="172" customFormat="1" ht="12" customHeight="1">
      <c r="A29" s="10" t="s">
        <v>166</v>
      </c>
      <c r="B29" s="174" t="s">
        <v>171</v>
      </c>
      <c r="C29" s="251"/>
      <c r="D29" s="165"/>
      <c r="E29" s="605">
        <f t="shared" si="9"/>
        <v>0</v>
      </c>
      <c r="F29" s="612"/>
      <c r="G29" s="609">
        <f t="shared" si="4"/>
        <v>0</v>
      </c>
      <c r="H29" s="314"/>
      <c r="I29" s="270"/>
      <c r="J29" s="270"/>
      <c r="K29" s="269">
        <f t="shared" si="2"/>
        <v>0</v>
      </c>
      <c r="L29" s="280">
        <f t="shared" si="3"/>
        <v>0</v>
      </c>
    </row>
    <row r="30" spans="1:12" s="172" customFormat="1" ht="12" customHeight="1">
      <c r="A30" s="10" t="s">
        <v>334</v>
      </c>
      <c r="B30" s="216" t="s">
        <v>335</v>
      </c>
      <c r="C30" s="251">
        <v>70000000</v>
      </c>
      <c r="D30" s="165"/>
      <c r="E30" s="605">
        <f t="shared" si="9"/>
        <v>70000000</v>
      </c>
      <c r="F30" s="612"/>
      <c r="G30" s="609">
        <f t="shared" si="4"/>
        <v>70000000</v>
      </c>
      <c r="H30" s="314">
        <v>70000000</v>
      </c>
      <c r="I30" s="270"/>
      <c r="J30" s="270"/>
      <c r="K30" s="269">
        <f t="shared" si="2"/>
        <v>70000000</v>
      </c>
      <c r="L30" s="280">
        <f t="shared" si="3"/>
        <v>0</v>
      </c>
    </row>
    <row r="31" spans="1:12" s="172" customFormat="1" ht="12" customHeight="1">
      <c r="A31" s="10" t="s">
        <v>167</v>
      </c>
      <c r="B31" s="174" t="s">
        <v>172</v>
      </c>
      <c r="C31" s="251">
        <v>8000000</v>
      </c>
      <c r="D31" s="165"/>
      <c r="E31" s="605">
        <f t="shared" si="9"/>
        <v>8000000</v>
      </c>
      <c r="F31" s="612"/>
      <c r="G31" s="609">
        <f t="shared" si="4"/>
        <v>8000000</v>
      </c>
      <c r="H31" s="314">
        <v>8000000</v>
      </c>
      <c r="I31" s="270"/>
      <c r="J31" s="270"/>
      <c r="K31" s="269">
        <f t="shared" si="2"/>
        <v>8000000</v>
      </c>
      <c r="L31" s="280">
        <f t="shared" si="3"/>
        <v>0</v>
      </c>
    </row>
    <row r="32" spans="1:12" s="172" customFormat="1" ht="12" customHeight="1">
      <c r="A32" s="10" t="s">
        <v>168</v>
      </c>
      <c r="B32" s="174" t="s">
        <v>173</v>
      </c>
      <c r="C32" s="251"/>
      <c r="D32" s="165"/>
      <c r="E32" s="605">
        <f t="shared" si="9"/>
        <v>0</v>
      </c>
      <c r="F32" s="612"/>
      <c r="G32" s="609">
        <f t="shared" si="4"/>
        <v>0</v>
      </c>
      <c r="H32" s="314"/>
      <c r="I32" s="270"/>
      <c r="J32" s="270"/>
      <c r="K32" s="269">
        <f t="shared" si="2"/>
        <v>0</v>
      </c>
      <c r="L32" s="280">
        <f t="shared" si="3"/>
        <v>0</v>
      </c>
    </row>
    <row r="33" spans="1:12" s="172" customFormat="1" ht="12" customHeight="1" thickBot="1">
      <c r="A33" s="12" t="s">
        <v>169</v>
      </c>
      <c r="B33" s="175" t="s">
        <v>174</v>
      </c>
      <c r="C33" s="252"/>
      <c r="D33" s="165"/>
      <c r="E33" s="605">
        <f t="shared" si="9"/>
        <v>0</v>
      </c>
      <c r="F33" s="612"/>
      <c r="G33" s="609">
        <f t="shared" si="4"/>
        <v>0</v>
      </c>
      <c r="H33" s="314"/>
      <c r="I33" s="270"/>
      <c r="J33" s="270"/>
      <c r="K33" s="269">
        <f t="shared" si="2"/>
        <v>0</v>
      </c>
      <c r="L33" s="280">
        <f t="shared" si="3"/>
        <v>0</v>
      </c>
    </row>
    <row r="34" spans="1:12" s="172" customFormat="1" ht="12" customHeight="1" thickBot="1">
      <c r="A34" s="16" t="s">
        <v>10</v>
      </c>
      <c r="B34" s="17" t="s">
        <v>331</v>
      </c>
      <c r="C34" s="249">
        <f aca="true" t="shared" si="10" ref="C34:J34">SUM(C35:C45)</f>
        <v>22136100</v>
      </c>
      <c r="D34" s="249">
        <f t="shared" si="10"/>
        <v>0</v>
      </c>
      <c r="E34" s="407">
        <f t="shared" si="10"/>
        <v>22136100</v>
      </c>
      <c r="F34" s="407">
        <f t="shared" si="10"/>
        <v>0</v>
      </c>
      <c r="G34" s="407">
        <f t="shared" si="10"/>
        <v>22136100</v>
      </c>
      <c r="H34" s="313">
        <f t="shared" si="10"/>
        <v>9626600</v>
      </c>
      <c r="I34" s="269">
        <f t="shared" si="10"/>
        <v>0</v>
      </c>
      <c r="J34" s="269">
        <f t="shared" si="10"/>
        <v>12509500</v>
      </c>
      <c r="K34" s="269">
        <f t="shared" si="2"/>
        <v>22136100</v>
      </c>
      <c r="L34" s="280">
        <f t="shared" si="3"/>
        <v>0</v>
      </c>
    </row>
    <row r="35" spans="1:12" s="172" customFormat="1" ht="12" customHeight="1">
      <c r="A35" s="11" t="s">
        <v>56</v>
      </c>
      <c r="B35" s="173" t="s">
        <v>177</v>
      </c>
      <c r="C35" s="250"/>
      <c r="D35" s="165"/>
      <c r="E35" s="251">
        <f>SUM(C35:D35)</f>
        <v>0</v>
      </c>
      <c r="F35" s="611"/>
      <c r="G35" s="609">
        <f t="shared" si="4"/>
        <v>0</v>
      </c>
      <c r="H35" s="314"/>
      <c r="I35" s="270"/>
      <c r="J35" s="270"/>
      <c r="K35" s="269">
        <f t="shared" si="2"/>
        <v>0</v>
      </c>
      <c r="L35" s="280">
        <f t="shared" si="3"/>
        <v>0</v>
      </c>
    </row>
    <row r="36" spans="1:12" s="172" customFormat="1" ht="12" customHeight="1">
      <c r="A36" s="10" t="s">
        <v>57</v>
      </c>
      <c r="B36" s="174" t="s">
        <v>178</v>
      </c>
      <c r="C36" s="251">
        <v>6870000</v>
      </c>
      <c r="D36" s="165"/>
      <c r="E36" s="251">
        <f aca="true" t="shared" si="11" ref="E36:E45">SUM(C36:D36)</f>
        <v>6870000</v>
      </c>
      <c r="F36" s="611"/>
      <c r="G36" s="609">
        <f t="shared" si="4"/>
        <v>6870000</v>
      </c>
      <c r="H36" s="314">
        <v>6870000</v>
      </c>
      <c r="I36" s="270"/>
      <c r="J36" s="270"/>
      <c r="K36" s="269">
        <f t="shared" si="2"/>
        <v>6870000</v>
      </c>
      <c r="L36" s="280">
        <f t="shared" si="3"/>
        <v>0</v>
      </c>
    </row>
    <row r="37" spans="1:12" s="172" customFormat="1" ht="12" customHeight="1">
      <c r="A37" s="10" t="s">
        <v>58</v>
      </c>
      <c r="B37" s="174" t="s">
        <v>179</v>
      </c>
      <c r="C37" s="251">
        <v>710000</v>
      </c>
      <c r="D37" s="165"/>
      <c r="E37" s="251">
        <f t="shared" si="11"/>
        <v>710000</v>
      </c>
      <c r="F37" s="611"/>
      <c r="G37" s="609">
        <f t="shared" si="4"/>
        <v>710000</v>
      </c>
      <c r="H37" s="314">
        <v>710000</v>
      </c>
      <c r="I37" s="270"/>
      <c r="J37" s="270"/>
      <c r="K37" s="269">
        <f t="shared" si="2"/>
        <v>710000</v>
      </c>
      <c r="L37" s="280">
        <f t="shared" si="3"/>
        <v>0</v>
      </c>
    </row>
    <row r="38" spans="1:12" s="172" customFormat="1" ht="12" customHeight="1">
      <c r="A38" s="10" t="s">
        <v>100</v>
      </c>
      <c r="B38" s="174" t="s">
        <v>180</v>
      </c>
      <c r="C38" s="251"/>
      <c r="D38" s="165"/>
      <c r="E38" s="251">
        <f t="shared" si="11"/>
        <v>0</v>
      </c>
      <c r="F38" s="611"/>
      <c r="G38" s="609">
        <f t="shared" si="4"/>
        <v>0</v>
      </c>
      <c r="H38" s="314"/>
      <c r="I38" s="270"/>
      <c r="J38" s="270"/>
      <c r="K38" s="269">
        <f t="shared" si="2"/>
        <v>0</v>
      </c>
      <c r="L38" s="280">
        <f t="shared" si="3"/>
        <v>0</v>
      </c>
    </row>
    <row r="39" spans="1:12" s="172" customFormat="1" ht="12" customHeight="1">
      <c r="A39" s="10" t="s">
        <v>101</v>
      </c>
      <c r="B39" s="174" t="s">
        <v>181</v>
      </c>
      <c r="C39" s="251">
        <v>4350000</v>
      </c>
      <c r="D39" s="165"/>
      <c r="E39" s="251">
        <f t="shared" si="11"/>
        <v>4350000</v>
      </c>
      <c r="F39" s="611"/>
      <c r="G39" s="609">
        <f t="shared" si="4"/>
        <v>4350000</v>
      </c>
      <c r="H39" s="314"/>
      <c r="I39" s="270"/>
      <c r="J39" s="270">
        <v>4350000</v>
      </c>
      <c r="K39" s="269">
        <f t="shared" si="2"/>
        <v>4350000</v>
      </c>
      <c r="L39" s="280">
        <f t="shared" si="3"/>
        <v>0</v>
      </c>
    </row>
    <row r="40" spans="1:12" s="172" customFormat="1" ht="12" customHeight="1">
      <c r="A40" s="10" t="s">
        <v>102</v>
      </c>
      <c r="B40" s="174" t="s">
        <v>182</v>
      </c>
      <c r="C40" s="251">
        <v>4706100</v>
      </c>
      <c r="D40" s="165"/>
      <c r="E40" s="251">
        <f t="shared" si="11"/>
        <v>4706100</v>
      </c>
      <c r="F40" s="611"/>
      <c r="G40" s="609">
        <f t="shared" si="4"/>
        <v>4706100</v>
      </c>
      <c r="H40" s="314">
        <v>2046600</v>
      </c>
      <c r="I40" s="270"/>
      <c r="J40" s="270">
        <v>2659500</v>
      </c>
      <c r="K40" s="269">
        <f t="shared" si="2"/>
        <v>4706100</v>
      </c>
      <c r="L40" s="280">
        <f t="shared" si="3"/>
        <v>0</v>
      </c>
    </row>
    <row r="41" spans="1:12" s="172" customFormat="1" ht="12" customHeight="1">
      <c r="A41" s="10" t="s">
        <v>103</v>
      </c>
      <c r="B41" s="174" t="s">
        <v>183</v>
      </c>
      <c r="C41" s="251"/>
      <c r="D41" s="165"/>
      <c r="E41" s="251">
        <f t="shared" si="11"/>
        <v>0</v>
      </c>
      <c r="F41" s="611"/>
      <c r="G41" s="609">
        <f t="shared" si="4"/>
        <v>0</v>
      </c>
      <c r="H41" s="314"/>
      <c r="I41" s="270"/>
      <c r="J41" s="270"/>
      <c r="K41" s="269">
        <f t="shared" si="2"/>
        <v>0</v>
      </c>
      <c r="L41" s="280">
        <f t="shared" si="3"/>
        <v>0</v>
      </c>
    </row>
    <row r="42" spans="1:12" s="172" customFormat="1" ht="12" customHeight="1">
      <c r="A42" s="10" t="s">
        <v>104</v>
      </c>
      <c r="B42" s="174" t="s">
        <v>184</v>
      </c>
      <c r="C42" s="251"/>
      <c r="D42" s="165"/>
      <c r="E42" s="251">
        <f t="shared" si="11"/>
        <v>0</v>
      </c>
      <c r="F42" s="611"/>
      <c r="G42" s="609">
        <f t="shared" si="4"/>
        <v>0</v>
      </c>
      <c r="H42" s="314"/>
      <c r="I42" s="270"/>
      <c r="J42" s="270"/>
      <c r="K42" s="269">
        <f t="shared" si="2"/>
        <v>0</v>
      </c>
      <c r="L42" s="280">
        <f t="shared" si="3"/>
        <v>0</v>
      </c>
    </row>
    <row r="43" spans="1:12" s="172" customFormat="1" ht="12" customHeight="1">
      <c r="A43" s="10" t="s">
        <v>175</v>
      </c>
      <c r="B43" s="174" t="s">
        <v>185</v>
      </c>
      <c r="C43" s="255"/>
      <c r="D43" s="166"/>
      <c r="E43" s="251">
        <f t="shared" si="11"/>
        <v>0</v>
      </c>
      <c r="F43" s="611"/>
      <c r="G43" s="609">
        <f t="shared" si="4"/>
        <v>0</v>
      </c>
      <c r="H43" s="314"/>
      <c r="I43" s="270"/>
      <c r="J43" s="270"/>
      <c r="K43" s="269">
        <f t="shared" si="2"/>
        <v>0</v>
      </c>
      <c r="L43" s="280">
        <f t="shared" si="3"/>
        <v>0</v>
      </c>
    </row>
    <row r="44" spans="1:12" s="172" customFormat="1" ht="12" customHeight="1">
      <c r="A44" s="12" t="s">
        <v>176</v>
      </c>
      <c r="B44" s="175" t="s">
        <v>333</v>
      </c>
      <c r="C44" s="256"/>
      <c r="D44" s="166"/>
      <c r="E44" s="251">
        <f t="shared" si="11"/>
        <v>0</v>
      </c>
      <c r="F44" s="611"/>
      <c r="G44" s="609">
        <f t="shared" si="4"/>
        <v>0</v>
      </c>
      <c r="H44" s="314"/>
      <c r="I44" s="270"/>
      <c r="J44" s="270"/>
      <c r="K44" s="269">
        <f t="shared" si="2"/>
        <v>0</v>
      </c>
      <c r="L44" s="280">
        <f t="shared" si="3"/>
        <v>0</v>
      </c>
    </row>
    <row r="45" spans="1:12" s="172" customFormat="1" ht="12" customHeight="1" thickBot="1">
      <c r="A45" s="12" t="s">
        <v>332</v>
      </c>
      <c r="B45" s="100" t="s">
        <v>186</v>
      </c>
      <c r="C45" s="256">
        <v>5500000</v>
      </c>
      <c r="D45" s="166"/>
      <c r="E45" s="251">
        <f t="shared" si="11"/>
        <v>5500000</v>
      </c>
      <c r="F45" s="611"/>
      <c r="G45" s="609">
        <f t="shared" si="4"/>
        <v>5500000</v>
      </c>
      <c r="H45" s="314"/>
      <c r="I45" s="270"/>
      <c r="J45" s="270">
        <v>5500000</v>
      </c>
      <c r="K45" s="269">
        <f t="shared" si="2"/>
        <v>5500000</v>
      </c>
      <c r="L45" s="280">
        <f t="shared" si="3"/>
        <v>0</v>
      </c>
    </row>
    <row r="46" spans="1:12" s="172" customFormat="1" ht="12" customHeight="1" thickBot="1">
      <c r="A46" s="16" t="s">
        <v>11</v>
      </c>
      <c r="B46" s="17" t="s">
        <v>187</v>
      </c>
      <c r="C46" s="249">
        <f aca="true" t="shared" si="12" ref="C46:J46">SUM(C47:C51)</f>
        <v>0</v>
      </c>
      <c r="D46" s="249">
        <f t="shared" si="12"/>
        <v>0</v>
      </c>
      <c r="E46" s="407">
        <f t="shared" si="12"/>
        <v>0</v>
      </c>
      <c r="F46" s="407">
        <f t="shared" si="12"/>
        <v>0</v>
      </c>
      <c r="G46" s="407">
        <f t="shared" si="12"/>
        <v>0</v>
      </c>
      <c r="H46" s="313">
        <f t="shared" si="12"/>
        <v>0</v>
      </c>
      <c r="I46" s="269">
        <f t="shared" si="12"/>
        <v>0</v>
      </c>
      <c r="J46" s="269">
        <f t="shared" si="12"/>
        <v>0</v>
      </c>
      <c r="K46" s="269">
        <f t="shared" si="2"/>
        <v>0</v>
      </c>
      <c r="L46" s="280">
        <f t="shared" si="3"/>
        <v>0</v>
      </c>
    </row>
    <row r="47" spans="1:12" s="172" customFormat="1" ht="12" customHeight="1">
      <c r="A47" s="11" t="s">
        <v>59</v>
      </c>
      <c r="B47" s="173" t="s">
        <v>191</v>
      </c>
      <c r="C47" s="257"/>
      <c r="D47" s="166"/>
      <c r="E47" s="255">
        <f>SUM(C47:D47)</f>
        <v>0</v>
      </c>
      <c r="F47" s="613"/>
      <c r="G47" s="609">
        <f t="shared" si="4"/>
        <v>0</v>
      </c>
      <c r="H47" s="314"/>
      <c r="I47" s="270"/>
      <c r="J47" s="270"/>
      <c r="K47" s="269">
        <f t="shared" si="2"/>
        <v>0</v>
      </c>
      <c r="L47" s="280">
        <f t="shared" si="3"/>
        <v>0</v>
      </c>
    </row>
    <row r="48" spans="1:12" s="172" customFormat="1" ht="12" customHeight="1">
      <c r="A48" s="10" t="s">
        <v>60</v>
      </c>
      <c r="B48" s="174" t="s">
        <v>192</v>
      </c>
      <c r="C48" s="255"/>
      <c r="D48" s="166"/>
      <c r="E48" s="255">
        <f>SUM(C48:D48)</f>
        <v>0</v>
      </c>
      <c r="F48" s="613"/>
      <c r="G48" s="609">
        <f t="shared" si="4"/>
        <v>0</v>
      </c>
      <c r="H48" s="314"/>
      <c r="I48" s="270"/>
      <c r="J48" s="270"/>
      <c r="K48" s="269">
        <f t="shared" si="2"/>
        <v>0</v>
      </c>
      <c r="L48" s="280">
        <f t="shared" si="3"/>
        <v>0</v>
      </c>
    </row>
    <row r="49" spans="1:12" s="172" customFormat="1" ht="12" customHeight="1">
      <c r="A49" s="10" t="s">
        <v>188</v>
      </c>
      <c r="B49" s="174" t="s">
        <v>193</v>
      </c>
      <c r="C49" s="255"/>
      <c r="D49" s="166"/>
      <c r="E49" s="255">
        <f>SUM(C49:D49)</f>
        <v>0</v>
      </c>
      <c r="F49" s="613"/>
      <c r="G49" s="609">
        <f t="shared" si="4"/>
        <v>0</v>
      </c>
      <c r="H49" s="314"/>
      <c r="I49" s="270"/>
      <c r="J49" s="270"/>
      <c r="K49" s="269">
        <f t="shared" si="2"/>
        <v>0</v>
      </c>
      <c r="L49" s="280">
        <f t="shared" si="3"/>
        <v>0</v>
      </c>
    </row>
    <row r="50" spans="1:12" s="172" customFormat="1" ht="12" customHeight="1">
      <c r="A50" s="10" t="s">
        <v>189</v>
      </c>
      <c r="B50" s="174" t="s">
        <v>194</v>
      </c>
      <c r="C50" s="255"/>
      <c r="D50" s="166"/>
      <c r="E50" s="255">
        <f>SUM(C50:D50)</f>
        <v>0</v>
      </c>
      <c r="F50" s="613"/>
      <c r="G50" s="609">
        <f t="shared" si="4"/>
        <v>0</v>
      </c>
      <c r="H50" s="314"/>
      <c r="I50" s="270"/>
      <c r="J50" s="270"/>
      <c r="K50" s="269">
        <f t="shared" si="2"/>
        <v>0</v>
      </c>
      <c r="L50" s="280">
        <f t="shared" si="3"/>
        <v>0</v>
      </c>
    </row>
    <row r="51" spans="1:12" s="172" customFormat="1" ht="12" customHeight="1" thickBot="1">
      <c r="A51" s="12" t="s">
        <v>190</v>
      </c>
      <c r="B51" s="100" t="s">
        <v>195</v>
      </c>
      <c r="C51" s="256"/>
      <c r="D51" s="166"/>
      <c r="E51" s="255">
        <f>SUM(C51:D51)</f>
        <v>0</v>
      </c>
      <c r="F51" s="613"/>
      <c r="G51" s="609">
        <f t="shared" si="4"/>
        <v>0</v>
      </c>
      <c r="H51" s="314"/>
      <c r="I51" s="270"/>
      <c r="J51" s="270"/>
      <c r="K51" s="269">
        <f t="shared" si="2"/>
        <v>0</v>
      </c>
      <c r="L51" s="280">
        <f t="shared" si="3"/>
        <v>0</v>
      </c>
    </row>
    <row r="52" spans="1:12" s="172" customFormat="1" ht="12" customHeight="1" thickBot="1">
      <c r="A52" s="16" t="s">
        <v>105</v>
      </c>
      <c r="B52" s="17" t="s">
        <v>196</v>
      </c>
      <c r="C52" s="249">
        <f aca="true" t="shared" si="13" ref="C52:J52">SUM(C53:C55)</f>
        <v>0</v>
      </c>
      <c r="D52" s="249">
        <f t="shared" si="13"/>
        <v>0</v>
      </c>
      <c r="E52" s="407">
        <f t="shared" si="13"/>
        <v>0</v>
      </c>
      <c r="F52" s="407">
        <f t="shared" si="13"/>
        <v>0</v>
      </c>
      <c r="G52" s="407">
        <f t="shared" si="13"/>
        <v>0</v>
      </c>
      <c r="H52" s="313">
        <f t="shared" si="13"/>
        <v>0</v>
      </c>
      <c r="I52" s="269">
        <f t="shared" si="13"/>
        <v>0</v>
      </c>
      <c r="J52" s="269">
        <f t="shared" si="13"/>
        <v>0</v>
      </c>
      <c r="K52" s="269">
        <f t="shared" si="2"/>
        <v>0</v>
      </c>
      <c r="L52" s="280">
        <f t="shared" si="3"/>
        <v>0</v>
      </c>
    </row>
    <row r="53" spans="1:12" s="172" customFormat="1" ht="12" customHeight="1">
      <c r="A53" s="11" t="s">
        <v>61</v>
      </c>
      <c r="B53" s="173" t="s">
        <v>197</v>
      </c>
      <c r="C53" s="250"/>
      <c r="D53" s="165"/>
      <c r="E53" s="251">
        <f>SUM(C53:D53)</f>
        <v>0</v>
      </c>
      <c r="F53" s="611"/>
      <c r="G53" s="609">
        <f t="shared" si="4"/>
        <v>0</v>
      </c>
      <c r="H53" s="314"/>
      <c r="I53" s="270"/>
      <c r="J53" s="270"/>
      <c r="K53" s="269">
        <f t="shared" si="2"/>
        <v>0</v>
      </c>
      <c r="L53" s="280">
        <f t="shared" si="3"/>
        <v>0</v>
      </c>
    </row>
    <row r="54" spans="1:12" s="172" customFormat="1" ht="12" customHeight="1">
      <c r="A54" s="10" t="s">
        <v>62</v>
      </c>
      <c r="B54" s="174" t="s">
        <v>326</v>
      </c>
      <c r="C54" s="251"/>
      <c r="D54" s="165"/>
      <c r="E54" s="251">
        <f>SUM(C54:D54)</f>
        <v>0</v>
      </c>
      <c r="F54" s="611"/>
      <c r="G54" s="609">
        <f t="shared" si="4"/>
        <v>0</v>
      </c>
      <c r="H54" s="314"/>
      <c r="I54" s="270"/>
      <c r="J54" s="270"/>
      <c r="K54" s="269">
        <f t="shared" si="2"/>
        <v>0</v>
      </c>
      <c r="L54" s="280">
        <f t="shared" si="3"/>
        <v>0</v>
      </c>
    </row>
    <row r="55" spans="1:12" s="172" customFormat="1" ht="12" customHeight="1">
      <c r="A55" s="10" t="s">
        <v>200</v>
      </c>
      <c r="B55" s="174" t="s">
        <v>198</v>
      </c>
      <c r="C55" s="251"/>
      <c r="D55" s="165"/>
      <c r="E55" s="251">
        <f>SUM(C55:D55)</f>
        <v>0</v>
      </c>
      <c r="F55" s="611"/>
      <c r="G55" s="609">
        <f t="shared" si="4"/>
        <v>0</v>
      </c>
      <c r="H55" s="314"/>
      <c r="I55" s="270"/>
      <c r="J55" s="270"/>
      <c r="K55" s="269">
        <f t="shared" si="2"/>
        <v>0</v>
      </c>
      <c r="L55" s="280">
        <f t="shared" si="3"/>
        <v>0</v>
      </c>
    </row>
    <row r="56" spans="1:12" s="172" customFormat="1" ht="12" customHeight="1" thickBot="1">
      <c r="A56" s="12" t="s">
        <v>201</v>
      </c>
      <c r="B56" s="100" t="s">
        <v>199</v>
      </c>
      <c r="C56" s="252"/>
      <c r="D56" s="165"/>
      <c r="E56" s="251">
        <f>SUM(C56:D56)</f>
        <v>0</v>
      </c>
      <c r="F56" s="611"/>
      <c r="G56" s="609">
        <f t="shared" si="4"/>
        <v>0</v>
      </c>
      <c r="H56" s="314"/>
      <c r="I56" s="270"/>
      <c r="J56" s="270"/>
      <c r="K56" s="269">
        <f t="shared" si="2"/>
        <v>0</v>
      </c>
      <c r="L56" s="280">
        <f t="shared" si="3"/>
        <v>0</v>
      </c>
    </row>
    <row r="57" spans="1:12" s="172" customFormat="1" ht="12" customHeight="1" thickBot="1">
      <c r="A57" s="16" t="s">
        <v>13</v>
      </c>
      <c r="B57" s="98" t="s">
        <v>202</v>
      </c>
      <c r="C57" s="249">
        <f aca="true" t="shared" si="14" ref="C57:J57">SUM(C58:C60)</f>
        <v>0</v>
      </c>
      <c r="D57" s="249">
        <f t="shared" si="14"/>
        <v>0</v>
      </c>
      <c r="E57" s="407">
        <f t="shared" si="14"/>
        <v>0</v>
      </c>
      <c r="F57" s="407">
        <f t="shared" si="14"/>
        <v>0</v>
      </c>
      <c r="G57" s="407">
        <f t="shared" si="14"/>
        <v>0</v>
      </c>
      <c r="H57" s="313">
        <f t="shared" si="14"/>
        <v>0</v>
      </c>
      <c r="I57" s="269">
        <f t="shared" si="14"/>
        <v>0</v>
      </c>
      <c r="J57" s="269">
        <f t="shared" si="14"/>
        <v>0</v>
      </c>
      <c r="K57" s="269">
        <f t="shared" si="2"/>
        <v>0</v>
      </c>
      <c r="L57" s="280">
        <f t="shared" si="3"/>
        <v>0</v>
      </c>
    </row>
    <row r="58" spans="1:12" s="172" customFormat="1" ht="12" customHeight="1">
      <c r="A58" s="11" t="s">
        <v>106</v>
      </c>
      <c r="B58" s="173" t="s">
        <v>204</v>
      </c>
      <c r="C58" s="255"/>
      <c r="D58" s="166"/>
      <c r="E58" s="255">
        <f>SUM(C58:D58)</f>
        <v>0</v>
      </c>
      <c r="F58" s="613"/>
      <c r="G58" s="609">
        <f t="shared" si="4"/>
        <v>0</v>
      </c>
      <c r="H58" s="314"/>
      <c r="I58" s="270"/>
      <c r="J58" s="270"/>
      <c r="K58" s="269">
        <f t="shared" si="2"/>
        <v>0</v>
      </c>
      <c r="L58" s="280">
        <f t="shared" si="3"/>
        <v>0</v>
      </c>
    </row>
    <row r="59" spans="1:12" s="172" customFormat="1" ht="12" customHeight="1">
      <c r="A59" s="10" t="s">
        <v>107</v>
      </c>
      <c r="B59" s="174" t="s">
        <v>327</v>
      </c>
      <c r="C59" s="255"/>
      <c r="D59" s="166"/>
      <c r="E59" s="255">
        <f>SUM(C59:D59)</f>
        <v>0</v>
      </c>
      <c r="F59" s="613"/>
      <c r="G59" s="609">
        <f t="shared" si="4"/>
        <v>0</v>
      </c>
      <c r="H59" s="314"/>
      <c r="I59" s="270"/>
      <c r="J59" s="270"/>
      <c r="K59" s="269">
        <f t="shared" si="2"/>
        <v>0</v>
      </c>
      <c r="L59" s="280">
        <f t="shared" si="3"/>
        <v>0</v>
      </c>
    </row>
    <row r="60" spans="1:12" s="172" customFormat="1" ht="12" customHeight="1">
      <c r="A60" s="10" t="s">
        <v>129</v>
      </c>
      <c r="B60" s="174" t="s">
        <v>205</v>
      </c>
      <c r="C60" s="255"/>
      <c r="D60" s="166"/>
      <c r="E60" s="255">
        <f>SUM(C60:D60)</f>
        <v>0</v>
      </c>
      <c r="F60" s="613"/>
      <c r="G60" s="609">
        <f t="shared" si="4"/>
        <v>0</v>
      </c>
      <c r="H60" s="314"/>
      <c r="I60" s="270"/>
      <c r="J60" s="270"/>
      <c r="K60" s="269">
        <f t="shared" si="2"/>
        <v>0</v>
      </c>
      <c r="L60" s="280">
        <f t="shared" si="3"/>
        <v>0</v>
      </c>
    </row>
    <row r="61" spans="1:12" s="172" customFormat="1" ht="12" customHeight="1" thickBot="1">
      <c r="A61" s="12" t="s">
        <v>203</v>
      </c>
      <c r="B61" s="100" t="s">
        <v>206</v>
      </c>
      <c r="C61" s="255"/>
      <c r="D61" s="166"/>
      <c r="E61" s="255">
        <f>SUM(C61:D61)</f>
        <v>0</v>
      </c>
      <c r="F61" s="613"/>
      <c r="G61" s="609">
        <f t="shared" si="4"/>
        <v>0</v>
      </c>
      <c r="H61" s="314"/>
      <c r="I61" s="270"/>
      <c r="J61" s="270"/>
      <c r="K61" s="269">
        <f t="shared" si="2"/>
        <v>0</v>
      </c>
      <c r="L61" s="280">
        <f t="shared" si="3"/>
        <v>0</v>
      </c>
    </row>
    <row r="62" spans="1:12" s="172" customFormat="1" ht="12" customHeight="1" thickBot="1">
      <c r="A62" s="221" t="s">
        <v>376</v>
      </c>
      <c r="B62" s="17" t="s">
        <v>207</v>
      </c>
      <c r="C62" s="253">
        <f aca="true" t="shared" si="15" ref="C62:J62">+C5+C12+C19+C26+C34+C46+C52+C57</f>
        <v>233084076</v>
      </c>
      <c r="D62" s="253">
        <f t="shared" si="15"/>
        <v>2613265</v>
      </c>
      <c r="E62" s="409">
        <f t="shared" si="15"/>
        <v>235697341</v>
      </c>
      <c r="F62" s="409">
        <f t="shared" si="15"/>
        <v>3550231</v>
      </c>
      <c r="G62" s="409">
        <f t="shared" si="15"/>
        <v>239247572</v>
      </c>
      <c r="H62" s="317">
        <f t="shared" si="15"/>
        <v>219757714</v>
      </c>
      <c r="I62" s="271">
        <f t="shared" si="15"/>
        <v>6980358</v>
      </c>
      <c r="J62" s="271">
        <f t="shared" si="15"/>
        <v>12509500</v>
      </c>
      <c r="K62" s="269">
        <f>SUM(H62:J62)</f>
        <v>239247572</v>
      </c>
      <c r="L62" s="280">
        <f t="shared" si="3"/>
        <v>6163496</v>
      </c>
    </row>
    <row r="63" spans="1:12" s="172" customFormat="1" ht="12" customHeight="1" thickBot="1">
      <c r="A63" s="210" t="s">
        <v>208</v>
      </c>
      <c r="B63" s="98" t="s">
        <v>209</v>
      </c>
      <c r="C63" s="249">
        <f>SUM(C64:C66)</f>
        <v>0</v>
      </c>
      <c r="D63" s="249">
        <f>SUM(D64:D66)</f>
        <v>0</v>
      </c>
      <c r="E63" s="407">
        <f>SUM(E64:E66)</f>
        <v>0</v>
      </c>
      <c r="F63" s="407">
        <f>SUM(F64:F66)</f>
        <v>0</v>
      </c>
      <c r="G63" s="407">
        <f>SUM(G64:G66)</f>
        <v>0</v>
      </c>
      <c r="H63" s="314"/>
      <c r="I63" s="270"/>
      <c r="J63" s="270"/>
      <c r="K63" s="269">
        <f t="shared" si="2"/>
        <v>0</v>
      </c>
      <c r="L63" s="280">
        <f t="shared" si="3"/>
        <v>0</v>
      </c>
    </row>
    <row r="64" spans="1:12" s="172" customFormat="1" ht="12" customHeight="1">
      <c r="A64" s="11" t="s">
        <v>240</v>
      </c>
      <c r="B64" s="173" t="s">
        <v>210</v>
      </c>
      <c r="C64" s="255"/>
      <c r="D64" s="166"/>
      <c r="E64" s="255">
        <f>SUM(C64:D64)</f>
        <v>0</v>
      </c>
      <c r="F64" s="613"/>
      <c r="G64" s="609">
        <f t="shared" si="4"/>
        <v>0</v>
      </c>
      <c r="H64" s="314"/>
      <c r="I64" s="270"/>
      <c r="J64" s="270"/>
      <c r="K64" s="269">
        <f t="shared" si="2"/>
        <v>0</v>
      </c>
      <c r="L64" s="280">
        <f t="shared" si="3"/>
        <v>0</v>
      </c>
    </row>
    <row r="65" spans="1:12" s="172" customFormat="1" ht="12" customHeight="1">
      <c r="A65" s="10" t="s">
        <v>249</v>
      </c>
      <c r="B65" s="174" t="s">
        <v>211</v>
      </c>
      <c r="C65" s="255"/>
      <c r="D65" s="166"/>
      <c r="E65" s="255">
        <f>SUM(C65:D65)</f>
        <v>0</v>
      </c>
      <c r="F65" s="613"/>
      <c r="G65" s="609">
        <f t="shared" si="4"/>
        <v>0</v>
      </c>
      <c r="H65" s="314"/>
      <c r="I65" s="270"/>
      <c r="J65" s="270"/>
      <c r="K65" s="269">
        <f t="shared" si="2"/>
        <v>0</v>
      </c>
      <c r="L65" s="280">
        <f t="shared" si="3"/>
        <v>0</v>
      </c>
    </row>
    <row r="66" spans="1:12" s="172" customFormat="1" ht="12" customHeight="1" thickBot="1">
      <c r="A66" s="12" t="s">
        <v>250</v>
      </c>
      <c r="B66" s="217" t="s">
        <v>361</v>
      </c>
      <c r="C66" s="255"/>
      <c r="D66" s="166"/>
      <c r="E66" s="255">
        <f>SUM(C66:D66)</f>
        <v>0</v>
      </c>
      <c r="F66" s="613"/>
      <c r="G66" s="609">
        <f t="shared" si="4"/>
        <v>0</v>
      </c>
      <c r="H66" s="314"/>
      <c r="I66" s="270"/>
      <c r="J66" s="270"/>
      <c r="K66" s="269">
        <f t="shared" si="2"/>
        <v>0</v>
      </c>
      <c r="L66" s="280">
        <f t="shared" si="3"/>
        <v>0</v>
      </c>
    </row>
    <row r="67" spans="1:12" s="172" customFormat="1" ht="12" customHeight="1" thickBot="1">
      <c r="A67" s="210" t="s">
        <v>213</v>
      </c>
      <c r="B67" s="98" t="s">
        <v>214</v>
      </c>
      <c r="C67" s="249">
        <f aca="true" t="shared" si="16" ref="C67:K67">SUM(C68:C71)</f>
        <v>2325094</v>
      </c>
      <c r="D67" s="249">
        <f t="shared" si="16"/>
        <v>10138540</v>
      </c>
      <c r="E67" s="407">
        <f t="shared" si="16"/>
        <v>12463634</v>
      </c>
      <c r="F67" s="407">
        <f t="shared" si="16"/>
        <v>0</v>
      </c>
      <c r="G67" s="407">
        <f>SUM(G68:G71)</f>
        <v>12463634</v>
      </c>
      <c r="H67" s="318">
        <f t="shared" si="16"/>
        <v>12463634</v>
      </c>
      <c r="I67" s="249">
        <f t="shared" si="16"/>
        <v>0</v>
      </c>
      <c r="J67" s="249">
        <f t="shared" si="16"/>
        <v>0</v>
      </c>
      <c r="K67" s="249">
        <f t="shared" si="16"/>
        <v>12463634</v>
      </c>
      <c r="L67" s="280">
        <f t="shared" si="3"/>
        <v>10138540</v>
      </c>
    </row>
    <row r="68" spans="1:12" s="172" customFormat="1" ht="12" customHeight="1">
      <c r="A68" s="11" t="s">
        <v>84</v>
      </c>
      <c r="B68" s="173" t="s">
        <v>215</v>
      </c>
      <c r="C68" s="255">
        <v>2325094</v>
      </c>
      <c r="D68" s="166">
        <v>10138540</v>
      </c>
      <c r="E68" s="255">
        <f>SUM(C68:D68)</f>
        <v>12463634</v>
      </c>
      <c r="F68" s="255"/>
      <c r="G68" s="255">
        <f>SUM(E68:F68)</f>
        <v>12463634</v>
      </c>
      <c r="H68" s="314">
        <v>12463634</v>
      </c>
      <c r="I68" s="270"/>
      <c r="J68" s="270"/>
      <c r="K68" s="269">
        <f t="shared" si="2"/>
        <v>12463634</v>
      </c>
      <c r="L68" s="280">
        <f t="shared" si="3"/>
        <v>10138540</v>
      </c>
    </row>
    <row r="69" spans="1:12" s="172" customFormat="1" ht="12" customHeight="1">
      <c r="A69" s="10" t="s">
        <v>85</v>
      </c>
      <c r="B69" s="174" t="s">
        <v>216</v>
      </c>
      <c r="C69" s="255"/>
      <c r="D69" s="166"/>
      <c r="E69" s="255">
        <f>SUM(C69:D69)</f>
        <v>0</v>
      </c>
      <c r="F69" s="613"/>
      <c r="G69" s="609">
        <f t="shared" si="4"/>
        <v>0</v>
      </c>
      <c r="H69" s="314"/>
      <c r="I69" s="270"/>
      <c r="J69" s="270"/>
      <c r="K69" s="269">
        <f t="shared" si="2"/>
        <v>0</v>
      </c>
      <c r="L69" s="280">
        <f t="shared" si="3"/>
        <v>0</v>
      </c>
    </row>
    <row r="70" spans="1:12" s="172" customFormat="1" ht="12" customHeight="1">
      <c r="A70" s="10" t="s">
        <v>241</v>
      </c>
      <c r="B70" s="174" t="s">
        <v>217</v>
      </c>
      <c r="C70" s="255"/>
      <c r="D70" s="166"/>
      <c r="E70" s="255">
        <f>SUM(C70:D70)</f>
        <v>0</v>
      </c>
      <c r="F70" s="613"/>
      <c r="G70" s="609">
        <f t="shared" si="4"/>
        <v>0</v>
      </c>
      <c r="H70" s="314"/>
      <c r="I70" s="270"/>
      <c r="J70" s="270"/>
      <c r="K70" s="269">
        <f aca="true" t="shared" si="17" ref="K70:K132">SUM(H70:J70)</f>
        <v>0</v>
      </c>
      <c r="L70" s="280">
        <f aca="true" t="shared" si="18" ref="L70:L133">K70-C70</f>
        <v>0</v>
      </c>
    </row>
    <row r="71" spans="1:12" s="172" customFormat="1" ht="12" customHeight="1" thickBot="1">
      <c r="A71" s="12" t="s">
        <v>242</v>
      </c>
      <c r="B71" s="100" t="s">
        <v>218</v>
      </c>
      <c r="C71" s="255"/>
      <c r="D71" s="166"/>
      <c r="E71" s="255">
        <f>SUM(C71:D71)</f>
        <v>0</v>
      </c>
      <c r="F71" s="613"/>
      <c r="G71" s="609">
        <f aca="true" t="shared" si="19" ref="G71:G87">E71+F71</f>
        <v>0</v>
      </c>
      <c r="H71" s="314"/>
      <c r="I71" s="270"/>
      <c r="J71" s="270"/>
      <c r="K71" s="269">
        <f t="shared" si="17"/>
        <v>0</v>
      </c>
      <c r="L71" s="280">
        <f t="shared" si="18"/>
        <v>0</v>
      </c>
    </row>
    <row r="72" spans="1:12" s="172" customFormat="1" ht="12" customHeight="1" thickBot="1">
      <c r="A72" s="210" t="s">
        <v>219</v>
      </c>
      <c r="B72" s="98" t="s">
        <v>220</v>
      </c>
      <c r="C72" s="249">
        <f aca="true" t="shared" si="20" ref="C72:K72">SUM(C73:C74)</f>
        <v>0</v>
      </c>
      <c r="D72" s="249">
        <f t="shared" si="20"/>
        <v>14523566</v>
      </c>
      <c r="E72" s="407">
        <f t="shared" si="20"/>
        <v>14523566</v>
      </c>
      <c r="F72" s="407">
        <f t="shared" si="20"/>
        <v>0</v>
      </c>
      <c r="G72" s="407">
        <f t="shared" si="20"/>
        <v>14523566</v>
      </c>
      <c r="H72" s="607">
        <f t="shared" si="20"/>
        <v>12050541</v>
      </c>
      <c r="I72" s="401">
        <f t="shared" si="20"/>
        <v>481217</v>
      </c>
      <c r="J72" s="401">
        <f t="shared" si="20"/>
        <v>1991808</v>
      </c>
      <c r="K72" s="401">
        <f t="shared" si="20"/>
        <v>14523566</v>
      </c>
      <c r="L72" s="280">
        <f t="shared" si="18"/>
        <v>14523566</v>
      </c>
    </row>
    <row r="73" spans="1:12" s="172" customFormat="1" ht="12" customHeight="1">
      <c r="A73" s="11" t="s">
        <v>243</v>
      </c>
      <c r="B73" s="173" t="s">
        <v>221</v>
      </c>
      <c r="C73" s="255"/>
      <c r="D73" s="166">
        <v>14523566</v>
      </c>
      <c r="E73" s="255">
        <f>SUM(C73:D73)</f>
        <v>14523566</v>
      </c>
      <c r="F73" s="613"/>
      <c r="G73" s="609">
        <f t="shared" si="19"/>
        <v>14523566</v>
      </c>
      <c r="H73" s="314">
        <v>12050541</v>
      </c>
      <c r="I73" s="270">
        <v>481217</v>
      </c>
      <c r="J73" s="270">
        <v>1991808</v>
      </c>
      <c r="K73" s="269">
        <f t="shared" si="17"/>
        <v>14523566</v>
      </c>
      <c r="L73" s="280">
        <f t="shared" si="18"/>
        <v>14523566</v>
      </c>
    </row>
    <row r="74" spans="1:12" s="172" customFormat="1" ht="12" customHeight="1" thickBot="1">
      <c r="A74" s="12" t="s">
        <v>244</v>
      </c>
      <c r="B74" s="100" t="s">
        <v>222</v>
      </c>
      <c r="C74" s="255"/>
      <c r="D74" s="166"/>
      <c r="E74" s="255">
        <f>SUM(C74:D74)</f>
        <v>0</v>
      </c>
      <c r="F74" s="613"/>
      <c r="G74" s="609">
        <f t="shared" si="19"/>
        <v>0</v>
      </c>
      <c r="H74" s="314"/>
      <c r="I74" s="270"/>
      <c r="J74" s="270"/>
      <c r="K74" s="269">
        <f t="shared" si="17"/>
        <v>0</v>
      </c>
      <c r="L74" s="280">
        <f t="shared" si="18"/>
        <v>0</v>
      </c>
    </row>
    <row r="75" spans="1:12" s="172" customFormat="1" ht="12" customHeight="1" thickBot="1">
      <c r="A75" s="210" t="s">
        <v>223</v>
      </c>
      <c r="B75" s="98" t="s">
        <v>224</v>
      </c>
      <c r="C75" s="249">
        <f>SUM(C76:C78)</f>
        <v>0</v>
      </c>
      <c r="D75" s="249">
        <f>SUM(D76:D78)</f>
        <v>0</v>
      </c>
      <c r="E75" s="407">
        <f>SUM(E76:E78)</f>
        <v>0</v>
      </c>
      <c r="F75" s="407">
        <f>SUM(F76:F78)</f>
        <v>0</v>
      </c>
      <c r="G75" s="407">
        <f>SUM(G76:G78)</f>
        <v>0</v>
      </c>
      <c r="H75" s="314"/>
      <c r="I75" s="270"/>
      <c r="J75" s="270"/>
      <c r="K75" s="269">
        <f t="shared" si="17"/>
        <v>0</v>
      </c>
      <c r="L75" s="280">
        <f t="shared" si="18"/>
        <v>0</v>
      </c>
    </row>
    <row r="76" spans="1:12" s="172" customFormat="1" ht="12" customHeight="1">
      <c r="A76" s="11" t="s">
        <v>245</v>
      </c>
      <c r="B76" s="173" t="s">
        <v>225</v>
      </c>
      <c r="C76" s="255"/>
      <c r="D76" s="166"/>
      <c r="E76" s="255">
        <f>SUM(C76:D76)</f>
        <v>0</v>
      </c>
      <c r="F76" s="613"/>
      <c r="G76" s="609">
        <f t="shared" si="19"/>
        <v>0</v>
      </c>
      <c r="H76" s="314"/>
      <c r="I76" s="270"/>
      <c r="J76" s="270"/>
      <c r="K76" s="269">
        <f t="shared" si="17"/>
        <v>0</v>
      </c>
      <c r="L76" s="280">
        <f t="shared" si="18"/>
        <v>0</v>
      </c>
    </row>
    <row r="77" spans="1:12" s="172" customFormat="1" ht="12" customHeight="1">
      <c r="A77" s="10" t="s">
        <v>246</v>
      </c>
      <c r="B77" s="174" t="s">
        <v>226</v>
      </c>
      <c r="C77" s="255"/>
      <c r="D77" s="166"/>
      <c r="E77" s="255">
        <f>SUM(C77:D77)</f>
        <v>0</v>
      </c>
      <c r="F77" s="613"/>
      <c r="G77" s="609">
        <f t="shared" si="19"/>
        <v>0</v>
      </c>
      <c r="H77" s="314"/>
      <c r="I77" s="270"/>
      <c r="J77" s="270"/>
      <c r="K77" s="269">
        <f t="shared" si="17"/>
        <v>0</v>
      </c>
      <c r="L77" s="280">
        <f t="shared" si="18"/>
        <v>0</v>
      </c>
    </row>
    <row r="78" spans="1:12" s="172" customFormat="1" ht="12" customHeight="1" thickBot="1">
      <c r="A78" s="12" t="s">
        <v>247</v>
      </c>
      <c r="B78" s="100" t="s">
        <v>227</v>
      </c>
      <c r="C78" s="255"/>
      <c r="D78" s="166"/>
      <c r="E78" s="255">
        <f>SUM(C78:D78)</f>
        <v>0</v>
      </c>
      <c r="F78" s="613"/>
      <c r="G78" s="609">
        <f t="shared" si="19"/>
        <v>0</v>
      </c>
      <c r="H78" s="314"/>
      <c r="I78" s="270"/>
      <c r="J78" s="270"/>
      <c r="K78" s="269">
        <f t="shared" si="17"/>
        <v>0</v>
      </c>
      <c r="L78" s="280">
        <f t="shared" si="18"/>
        <v>0</v>
      </c>
    </row>
    <row r="79" spans="1:12" s="172" customFormat="1" ht="12" customHeight="1" thickBot="1">
      <c r="A79" s="210" t="s">
        <v>228</v>
      </c>
      <c r="B79" s="98" t="s">
        <v>248</v>
      </c>
      <c r="C79" s="249">
        <f aca="true" t="shared" si="21" ref="C79:K79">SUM(C80:C83)</f>
        <v>0</v>
      </c>
      <c r="D79" s="249">
        <f t="shared" si="21"/>
        <v>0</v>
      </c>
      <c r="E79" s="407">
        <f t="shared" si="21"/>
        <v>0</v>
      </c>
      <c r="F79" s="407">
        <f t="shared" si="21"/>
        <v>0</v>
      </c>
      <c r="G79" s="407">
        <f t="shared" si="21"/>
        <v>0</v>
      </c>
      <c r="H79" s="318">
        <f t="shared" si="21"/>
        <v>0</v>
      </c>
      <c r="I79" s="249">
        <f t="shared" si="21"/>
        <v>0</v>
      </c>
      <c r="J79" s="249">
        <f t="shared" si="21"/>
        <v>0</v>
      </c>
      <c r="K79" s="249">
        <f t="shared" si="21"/>
        <v>0</v>
      </c>
      <c r="L79" s="280">
        <f t="shared" si="18"/>
        <v>0</v>
      </c>
    </row>
    <row r="80" spans="1:12" s="172" customFormat="1" ht="12" customHeight="1">
      <c r="A80" s="177" t="s">
        <v>229</v>
      </c>
      <c r="B80" s="173" t="s">
        <v>230</v>
      </c>
      <c r="C80" s="255"/>
      <c r="D80" s="166"/>
      <c r="E80" s="255">
        <f>SUM(C80:D80)</f>
        <v>0</v>
      </c>
      <c r="F80" s="613"/>
      <c r="G80" s="609">
        <f t="shared" si="19"/>
        <v>0</v>
      </c>
      <c r="H80" s="314"/>
      <c r="I80" s="270"/>
      <c r="J80" s="270"/>
      <c r="K80" s="269">
        <f t="shared" si="17"/>
        <v>0</v>
      </c>
      <c r="L80" s="280">
        <f t="shared" si="18"/>
        <v>0</v>
      </c>
    </row>
    <row r="81" spans="1:12" s="172" customFormat="1" ht="12" customHeight="1">
      <c r="A81" s="178" t="s">
        <v>231</v>
      </c>
      <c r="B81" s="174" t="s">
        <v>232</v>
      </c>
      <c r="C81" s="255"/>
      <c r="D81" s="166"/>
      <c r="E81" s="255">
        <f>SUM(C81:D81)</f>
        <v>0</v>
      </c>
      <c r="F81" s="613"/>
      <c r="G81" s="609">
        <f t="shared" si="19"/>
        <v>0</v>
      </c>
      <c r="H81" s="314"/>
      <c r="I81" s="270"/>
      <c r="J81" s="270"/>
      <c r="K81" s="269">
        <f t="shared" si="17"/>
        <v>0</v>
      </c>
      <c r="L81" s="280">
        <f t="shared" si="18"/>
        <v>0</v>
      </c>
    </row>
    <row r="82" spans="1:12" s="172" customFormat="1" ht="12" customHeight="1">
      <c r="A82" s="178" t="s">
        <v>233</v>
      </c>
      <c r="B82" s="174" t="s">
        <v>234</v>
      </c>
      <c r="C82" s="255"/>
      <c r="D82" s="166"/>
      <c r="E82" s="255">
        <f>SUM(C82:D82)</f>
        <v>0</v>
      </c>
      <c r="F82" s="613"/>
      <c r="G82" s="609">
        <f t="shared" si="19"/>
        <v>0</v>
      </c>
      <c r="H82" s="314"/>
      <c r="I82" s="270"/>
      <c r="J82" s="270"/>
      <c r="K82" s="269">
        <f t="shared" si="17"/>
        <v>0</v>
      </c>
      <c r="L82" s="280">
        <f t="shared" si="18"/>
        <v>0</v>
      </c>
    </row>
    <row r="83" spans="1:12" s="172" customFormat="1" ht="12" customHeight="1" thickBot="1">
      <c r="A83" s="179" t="s">
        <v>235</v>
      </c>
      <c r="B83" s="100" t="s">
        <v>236</v>
      </c>
      <c r="C83" s="255"/>
      <c r="D83" s="166"/>
      <c r="E83" s="255">
        <f>SUM(C83:D83)</f>
        <v>0</v>
      </c>
      <c r="F83" s="613"/>
      <c r="G83" s="609">
        <f t="shared" si="19"/>
        <v>0</v>
      </c>
      <c r="H83" s="314"/>
      <c r="I83" s="270"/>
      <c r="J83" s="270"/>
      <c r="K83" s="269">
        <f t="shared" si="17"/>
        <v>0</v>
      </c>
      <c r="L83" s="280">
        <f t="shared" si="18"/>
        <v>0</v>
      </c>
    </row>
    <row r="84" spans="1:12" s="172" customFormat="1" ht="12" customHeight="1" thickBot="1">
      <c r="A84" s="210" t="s">
        <v>237</v>
      </c>
      <c r="B84" s="98" t="s">
        <v>375</v>
      </c>
      <c r="C84" s="258"/>
      <c r="D84" s="258"/>
      <c r="E84" s="606"/>
      <c r="F84" s="606"/>
      <c r="G84" s="606"/>
      <c r="H84" s="314"/>
      <c r="I84" s="270"/>
      <c r="J84" s="270"/>
      <c r="K84" s="269">
        <f t="shared" si="17"/>
        <v>0</v>
      </c>
      <c r="L84" s="280">
        <f t="shared" si="18"/>
        <v>0</v>
      </c>
    </row>
    <row r="85" spans="1:12" s="172" customFormat="1" ht="13.5" customHeight="1" thickBot="1">
      <c r="A85" s="210" t="s">
        <v>239</v>
      </c>
      <c r="B85" s="98" t="s">
        <v>238</v>
      </c>
      <c r="C85" s="258"/>
      <c r="D85" s="403"/>
      <c r="E85" s="606"/>
      <c r="F85" s="606"/>
      <c r="G85" s="606"/>
      <c r="H85" s="314"/>
      <c r="I85" s="270"/>
      <c r="J85" s="270"/>
      <c r="K85" s="269">
        <f t="shared" si="17"/>
        <v>0</v>
      </c>
      <c r="L85" s="280">
        <f t="shared" si="18"/>
        <v>0</v>
      </c>
    </row>
    <row r="86" spans="1:12" s="172" customFormat="1" ht="15.75" customHeight="1" thickBot="1">
      <c r="A86" s="210" t="s">
        <v>251</v>
      </c>
      <c r="B86" s="180" t="s">
        <v>378</v>
      </c>
      <c r="C86" s="253">
        <f>+C63+C67+C72+C75+C79+C85+C84</f>
        <v>2325094</v>
      </c>
      <c r="D86" s="253">
        <f aca="true" t="shared" si="22" ref="D86:K86">+D63+D67+D72+D75+D79+D85+D84</f>
        <v>24662106</v>
      </c>
      <c r="E86" s="253">
        <f t="shared" si="22"/>
        <v>26987200</v>
      </c>
      <c r="F86" s="253">
        <f t="shared" si="22"/>
        <v>0</v>
      </c>
      <c r="G86" s="253">
        <f t="shared" si="22"/>
        <v>26987200</v>
      </c>
      <c r="H86" s="253">
        <f t="shared" si="22"/>
        <v>24514175</v>
      </c>
      <c r="I86" s="253">
        <f t="shared" si="22"/>
        <v>481217</v>
      </c>
      <c r="J86" s="253">
        <f t="shared" si="22"/>
        <v>1991808</v>
      </c>
      <c r="K86" s="253">
        <f t="shared" si="22"/>
        <v>26987200</v>
      </c>
      <c r="L86" s="280">
        <f>K86-C86</f>
        <v>24662106</v>
      </c>
    </row>
    <row r="87" spans="1:12" s="172" customFormat="1" ht="16.5" customHeight="1" thickBot="1">
      <c r="A87" s="211" t="s">
        <v>377</v>
      </c>
      <c r="B87" s="181" t="s">
        <v>379</v>
      </c>
      <c r="C87" s="253">
        <f>+C62+C86</f>
        <v>235409170</v>
      </c>
      <c r="D87" s="253">
        <f aca="true" t="shared" si="23" ref="D87:K87">+D62+D86</f>
        <v>27275371</v>
      </c>
      <c r="E87" s="253">
        <f t="shared" si="23"/>
        <v>262684541</v>
      </c>
      <c r="F87" s="253">
        <f t="shared" si="23"/>
        <v>3550231</v>
      </c>
      <c r="G87" s="253">
        <f t="shared" si="23"/>
        <v>266234772</v>
      </c>
      <c r="H87" s="253">
        <f t="shared" si="23"/>
        <v>244271889</v>
      </c>
      <c r="I87" s="253">
        <f t="shared" si="23"/>
        <v>7461575</v>
      </c>
      <c r="J87" s="253">
        <f t="shared" si="23"/>
        <v>14501308</v>
      </c>
      <c r="K87" s="253">
        <f t="shared" si="23"/>
        <v>266234772</v>
      </c>
      <c r="L87" s="280">
        <f t="shared" si="18"/>
        <v>30825602</v>
      </c>
    </row>
    <row r="88" spans="1:12" s="172" customFormat="1" ht="83.25" customHeight="1">
      <c r="A88" s="227"/>
      <c r="B88" s="228"/>
      <c r="C88" s="229"/>
      <c r="D88" s="229"/>
      <c r="E88" s="229"/>
      <c r="F88" s="229"/>
      <c r="G88" s="229"/>
      <c r="H88" s="276"/>
      <c r="I88" s="276"/>
      <c r="J88" s="276"/>
      <c r="K88" s="277">
        <f t="shared" si="17"/>
        <v>0</v>
      </c>
      <c r="L88" s="280">
        <f t="shared" si="18"/>
        <v>0</v>
      </c>
    </row>
    <row r="89" spans="1:12" ht="16.5" customHeight="1">
      <c r="A89" s="506" t="s">
        <v>34</v>
      </c>
      <c r="B89" s="506"/>
      <c r="C89" s="506"/>
      <c r="D89" s="309"/>
      <c r="E89" s="309"/>
      <c r="F89" s="309"/>
      <c r="G89" s="309"/>
      <c r="H89" s="235"/>
      <c r="I89" s="235"/>
      <c r="J89" s="235"/>
      <c r="K89" s="229">
        <f t="shared" si="17"/>
        <v>0</v>
      </c>
      <c r="L89" s="280"/>
    </row>
    <row r="90" spans="1:12" s="231" customFormat="1" ht="16.5" customHeight="1" thickBot="1">
      <c r="A90" s="508" t="s">
        <v>87</v>
      </c>
      <c r="B90" s="508"/>
      <c r="C90" s="230" t="s">
        <v>490</v>
      </c>
      <c r="D90" s="65"/>
      <c r="E90" s="65"/>
      <c r="F90" s="65"/>
      <c r="G90" s="65"/>
      <c r="H90" s="278"/>
      <c r="I90" s="278"/>
      <c r="J90" s="278"/>
      <c r="K90" s="279">
        <f t="shared" si="17"/>
        <v>0</v>
      </c>
      <c r="L90" s="280"/>
    </row>
    <row r="91" spans="1:12" ht="37.5" customHeight="1" thickBot="1">
      <c r="A91" s="23" t="s">
        <v>51</v>
      </c>
      <c r="B91" s="24" t="s">
        <v>35</v>
      </c>
      <c r="C91" s="259" t="str">
        <f>+C3</f>
        <v>2018. évi előirányzat</v>
      </c>
      <c r="D91" s="319" t="s">
        <v>487</v>
      </c>
      <c r="E91" s="614" t="s">
        <v>488</v>
      </c>
      <c r="F91" s="618" t="s">
        <v>485</v>
      </c>
      <c r="G91" s="619" t="s">
        <v>507</v>
      </c>
      <c r="H91" s="616"/>
      <c r="I91" s="147"/>
      <c r="J91" s="147"/>
      <c r="K91" s="275">
        <f t="shared" si="17"/>
        <v>0</v>
      </c>
      <c r="L91" s="280"/>
    </row>
    <row r="92" spans="1:12" s="172" customFormat="1" ht="12" customHeight="1" thickBot="1">
      <c r="A92" s="23" t="s">
        <v>393</v>
      </c>
      <c r="B92" s="24" t="s">
        <v>394</v>
      </c>
      <c r="C92" s="259" t="s">
        <v>395</v>
      </c>
      <c r="D92" s="319"/>
      <c r="E92" s="614"/>
      <c r="F92" s="620"/>
      <c r="G92" s="621"/>
      <c r="H92" s="314" t="s">
        <v>494</v>
      </c>
      <c r="I92" s="270" t="s">
        <v>433</v>
      </c>
      <c r="J92" s="270" t="s">
        <v>434</v>
      </c>
      <c r="K92" s="269">
        <f t="shared" si="17"/>
        <v>0</v>
      </c>
      <c r="L92" s="280"/>
    </row>
    <row r="93" spans="1:12" ht="12" customHeight="1" thickBot="1">
      <c r="A93" s="18" t="s">
        <v>6</v>
      </c>
      <c r="B93" s="22" t="s">
        <v>337</v>
      </c>
      <c r="C93" s="260">
        <f>C94+C95+C96+C97+C98+C111</f>
        <v>235409170</v>
      </c>
      <c r="D93" s="407">
        <f>D94+D95+D96+D97+D98+D111</f>
        <v>8847816</v>
      </c>
      <c r="E93" s="249">
        <f>E94+E95+E96+E97+E98+E111</f>
        <v>244256986</v>
      </c>
      <c r="F93" s="249">
        <f>F94+F95+F96+F97+F98+F111</f>
        <v>3550231</v>
      </c>
      <c r="G93" s="249">
        <f>G94+G95+G96+G97+G98+G111</f>
        <v>247807217</v>
      </c>
      <c r="H93" s="249">
        <f>H94+H95+H96+H97+H98+H111</f>
        <v>86444838</v>
      </c>
      <c r="I93" s="249">
        <f>I94+I95+I96+I97+I98+I111</f>
        <v>55768660</v>
      </c>
      <c r="J93" s="249">
        <f>J94+J95+J96+J97+J98+J111</f>
        <v>105593719</v>
      </c>
      <c r="K93" s="249">
        <f>K94+K95+K96+K97+K98+K111</f>
        <v>247807217</v>
      </c>
      <c r="L93" s="280">
        <f t="shared" si="18"/>
        <v>12398047</v>
      </c>
    </row>
    <row r="94" spans="1:12" ht="12" customHeight="1">
      <c r="A94" s="13" t="s">
        <v>63</v>
      </c>
      <c r="B94" s="6" t="s">
        <v>36</v>
      </c>
      <c r="C94" s="261">
        <v>124881170</v>
      </c>
      <c r="D94" s="408">
        <v>4615149</v>
      </c>
      <c r="E94" s="250">
        <f>SUM(C94:D94)</f>
        <v>129496319</v>
      </c>
      <c r="F94" s="622">
        <v>2916332</v>
      </c>
      <c r="G94" s="489">
        <f>E94+F94</f>
        <v>132412651</v>
      </c>
      <c r="H94" s="405">
        <v>30477376</v>
      </c>
      <c r="I94" s="273">
        <v>40223008</v>
      </c>
      <c r="J94" s="273">
        <v>61712267</v>
      </c>
      <c r="K94" s="269">
        <f>SUM(H94:J94)</f>
        <v>132412651</v>
      </c>
      <c r="L94" s="280"/>
    </row>
    <row r="95" spans="1:12" ht="12" customHeight="1">
      <c r="A95" s="10" t="s">
        <v>64</v>
      </c>
      <c r="B95" s="4" t="s">
        <v>108</v>
      </c>
      <c r="C95" s="251">
        <v>27372634</v>
      </c>
      <c r="D95" s="165">
        <v>429141</v>
      </c>
      <c r="E95" s="251">
        <f aca="true" t="shared" si="24" ref="E95:E113">SUM(C95:D95)</f>
        <v>27801775</v>
      </c>
      <c r="F95" s="611">
        <v>572119</v>
      </c>
      <c r="G95" s="489">
        <f aca="true" t="shared" si="25" ref="G95:G102">E95+F95</f>
        <v>28373894</v>
      </c>
      <c r="H95" s="405">
        <v>8529770</v>
      </c>
      <c r="I95" s="273">
        <v>7334072</v>
      </c>
      <c r="J95" s="273">
        <v>12510052</v>
      </c>
      <c r="K95" s="269">
        <f aca="true" t="shared" si="26" ref="K95:K102">SUM(H95:J95)</f>
        <v>28373894</v>
      </c>
      <c r="L95" s="280">
        <f t="shared" si="18"/>
        <v>1001260</v>
      </c>
    </row>
    <row r="96" spans="1:12" ht="12" customHeight="1">
      <c r="A96" s="10" t="s">
        <v>65</v>
      </c>
      <c r="B96" s="4" t="s">
        <v>82</v>
      </c>
      <c r="C96" s="252">
        <v>80155366</v>
      </c>
      <c r="D96" s="165">
        <v>2722526</v>
      </c>
      <c r="E96" s="251">
        <f t="shared" si="24"/>
        <v>82877892</v>
      </c>
      <c r="F96" s="611">
        <v>61780</v>
      </c>
      <c r="G96" s="489">
        <f t="shared" si="25"/>
        <v>82939672</v>
      </c>
      <c r="H96" s="405">
        <v>43356692</v>
      </c>
      <c r="I96" s="273">
        <v>8211580</v>
      </c>
      <c r="J96" s="273">
        <v>31371400</v>
      </c>
      <c r="K96" s="269">
        <f t="shared" si="26"/>
        <v>82939672</v>
      </c>
      <c r="L96" s="280">
        <f t="shared" si="18"/>
        <v>2784306</v>
      </c>
    </row>
    <row r="97" spans="1:12" ht="12" customHeight="1">
      <c r="A97" s="10" t="s">
        <v>66</v>
      </c>
      <c r="B97" s="7" t="s">
        <v>109</v>
      </c>
      <c r="C97" s="252">
        <v>2000000</v>
      </c>
      <c r="D97" s="165">
        <v>-620000</v>
      </c>
      <c r="E97" s="251">
        <f t="shared" si="24"/>
        <v>1380000</v>
      </c>
      <c r="F97" s="611"/>
      <c r="G97" s="489">
        <f t="shared" si="25"/>
        <v>1380000</v>
      </c>
      <c r="H97" s="405">
        <v>1380000</v>
      </c>
      <c r="I97" s="273"/>
      <c r="J97" s="273"/>
      <c r="K97" s="269">
        <f t="shared" si="26"/>
        <v>1380000</v>
      </c>
      <c r="L97" s="280">
        <f t="shared" si="18"/>
        <v>-620000</v>
      </c>
    </row>
    <row r="98" spans="1:12" ht="12" customHeight="1">
      <c r="A98" s="10" t="s">
        <v>74</v>
      </c>
      <c r="B98" s="15" t="s">
        <v>110</v>
      </c>
      <c r="C98" s="252">
        <v>1000000</v>
      </c>
      <c r="D98" s="165">
        <v>1701000</v>
      </c>
      <c r="E98" s="251">
        <f t="shared" si="24"/>
        <v>2701000</v>
      </c>
      <c r="F98" s="611"/>
      <c r="G98" s="489">
        <f t="shared" si="25"/>
        <v>2701000</v>
      </c>
      <c r="H98" s="405">
        <v>2701000</v>
      </c>
      <c r="I98" s="273"/>
      <c r="J98" s="273"/>
      <c r="K98" s="269">
        <f t="shared" si="26"/>
        <v>2701000</v>
      </c>
      <c r="L98" s="280">
        <f t="shared" si="18"/>
        <v>1701000</v>
      </c>
    </row>
    <row r="99" spans="1:12" ht="12" customHeight="1">
      <c r="A99" s="10" t="s">
        <v>67</v>
      </c>
      <c r="B99" s="4" t="s">
        <v>342</v>
      </c>
      <c r="C99" s="252"/>
      <c r="D99" s="165"/>
      <c r="E99" s="251">
        <f t="shared" si="24"/>
        <v>0</v>
      </c>
      <c r="F99" s="611"/>
      <c r="G99" s="489">
        <f t="shared" si="25"/>
        <v>0</v>
      </c>
      <c r="H99" s="405"/>
      <c r="I99" s="273"/>
      <c r="J99" s="273"/>
      <c r="K99" s="269">
        <f t="shared" si="26"/>
        <v>0</v>
      </c>
      <c r="L99" s="280">
        <f t="shared" si="18"/>
        <v>0</v>
      </c>
    </row>
    <row r="100" spans="1:12" ht="12" customHeight="1">
      <c r="A100" s="10" t="s">
        <v>68</v>
      </c>
      <c r="B100" s="61" t="s">
        <v>341</v>
      </c>
      <c r="C100" s="252"/>
      <c r="D100" s="165">
        <v>181000</v>
      </c>
      <c r="E100" s="251">
        <f t="shared" si="24"/>
        <v>181000</v>
      </c>
      <c r="F100" s="611"/>
      <c r="G100" s="489">
        <f t="shared" si="25"/>
        <v>181000</v>
      </c>
      <c r="H100" s="405">
        <v>181000</v>
      </c>
      <c r="I100" s="273"/>
      <c r="J100" s="273"/>
      <c r="K100" s="269">
        <f t="shared" si="26"/>
        <v>181000</v>
      </c>
      <c r="L100" s="280">
        <f t="shared" si="18"/>
        <v>181000</v>
      </c>
    </row>
    <row r="101" spans="1:12" ht="12" customHeight="1">
      <c r="A101" s="10" t="s">
        <v>75</v>
      </c>
      <c r="B101" s="61" t="s">
        <v>340</v>
      </c>
      <c r="C101" s="252"/>
      <c r="D101" s="165"/>
      <c r="E101" s="251">
        <f t="shared" si="24"/>
        <v>0</v>
      </c>
      <c r="F101" s="611"/>
      <c r="G101" s="489">
        <f t="shared" si="25"/>
        <v>0</v>
      </c>
      <c r="H101" s="405"/>
      <c r="I101" s="273"/>
      <c r="J101" s="273"/>
      <c r="K101" s="269">
        <f t="shared" si="26"/>
        <v>0</v>
      </c>
      <c r="L101" s="280">
        <f t="shared" si="18"/>
        <v>0</v>
      </c>
    </row>
    <row r="102" spans="1:12" ht="12" customHeight="1">
      <c r="A102" s="10" t="s">
        <v>76</v>
      </c>
      <c r="B102" s="59" t="s">
        <v>254</v>
      </c>
      <c r="C102" s="252"/>
      <c r="D102" s="165"/>
      <c r="E102" s="251">
        <f t="shared" si="24"/>
        <v>0</v>
      </c>
      <c r="F102" s="611"/>
      <c r="G102" s="489">
        <f t="shared" si="25"/>
        <v>0</v>
      </c>
      <c r="H102" s="405"/>
      <c r="I102" s="273"/>
      <c r="J102" s="273"/>
      <c r="K102" s="269">
        <f t="shared" si="26"/>
        <v>0</v>
      </c>
      <c r="L102" s="280">
        <f t="shared" si="18"/>
        <v>0</v>
      </c>
    </row>
    <row r="103" spans="1:12" ht="12" customHeight="1">
      <c r="A103" s="10" t="s">
        <v>77</v>
      </c>
      <c r="B103" s="60" t="s">
        <v>255</v>
      </c>
      <c r="C103" s="252"/>
      <c r="D103" s="165"/>
      <c r="E103" s="251">
        <f t="shared" si="24"/>
        <v>0</v>
      </c>
      <c r="F103" s="611"/>
      <c r="G103" s="489">
        <f aca="true" t="shared" si="27" ref="G95:G154">E103+F103</f>
        <v>0</v>
      </c>
      <c r="H103" s="405"/>
      <c r="I103" s="273"/>
      <c r="J103" s="273"/>
      <c r="K103" s="269">
        <f t="shared" si="17"/>
        <v>0</v>
      </c>
      <c r="L103" s="280">
        <f t="shared" si="18"/>
        <v>0</v>
      </c>
    </row>
    <row r="104" spans="1:12" ht="12" customHeight="1">
      <c r="A104" s="10" t="s">
        <v>78</v>
      </c>
      <c r="B104" s="60" t="s">
        <v>256</v>
      </c>
      <c r="C104" s="252"/>
      <c r="D104" s="165"/>
      <c r="E104" s="251">
        <f t="shared" si="24"/>
        <v>0</v>
      </c>
      <c r="F104" s="611"/>
      <c r="G104" s="489">
        <f t="shared" si="27"/>
        <v>0</v>
      </c>
      <c r="H104" s="405"/>
      <c r="I104" s="273"/>
      <c r="J104" s="273"/>
      <c r="K104" s="269">
        <f t="shared" si="17"/>
        <v>0</v>
      </c>
      <c r="L104" s="280">
        <f t="shared" si="18"/>
        <v>0</v>
      </c>
    </row>
    <row r="105" spans="1:12" ht="12" customHeight="1">
      <c r="A105" s="10" t="s">
        <v>80</v>
      </c>
      <c r="B105" s="59" t="s">
        <v>257</v>
      </c>
      <c r="C105" s="252"/>
      <c r="D105" s="165"/>
      <c r="E105" s="251">
        <f t="shared" si="24"/>
        <v>0</v>
      </c>
      <c r="F105" s="611"/>
      <c r="G105" s="489">
        <f t="shared" si="27"/>
        <v>0</v>
      </c>
      <c r="H105" s="405"/>
      <c r="I105" s="273"/>
      <c r="J105" s="273"/>
      <c r="K105" s="269">
        <f t="shared" si="17"/>
        <v>0</v>
      </c>
      <c r="L105" s="280">
        <f t="shared" si="18"/>
        <v>0</v>
      </c>
    </row>
    <row r="106" spans="1:12" ht="12" customHeight="1">
      <c r="A106" s="10" t="s">
        <v>111</v>
      </c>
      <c r="B106" s="59" t="s">
        <v>258</v>
      </c>
      <c r="C106" s="252"/>
      <c r="D106" s="165"/>
      <c r="E106" s="251">
        <f t="shared" si="24"/>
        <v>0</v>
      </c>
      <c r="F106" s="611"/>
      <c r="G106" s="489">
        <f t="shared" si="27"/>
        <v>0</v>
      </c>
      <c r="H106" s="405"/>
      <c r="I106" s="273"/>
      <c r="J106" s="273"/>
      <c r="K106" s="269">
        <f t="shared" si="17"/>
        <v>0</v>
      </c>
      <c r="L106" s="280">
        <f t="shared" si="18"/>
        <v>0</v>
      </c>
    </row>
    <row r="107" spans="1:12" ht="12" customHeight="1">
      <c r="A107" s="10" t="s">
        <v>252</v>
      </c>
      <c r="B107" s="60" t="s">
        <v>259</v>
      </c>
      <c r="C107" s="252"/>
      <c r="D107" s="165"/>
      <c r="E107" s="251">
        <f t="shared" si="24"/>
        <v>0</v>
      </c>
      <c r="F107" s="611"/>
      <c r="G107" s="489">
        <f t="shared" si="27"/>
        <v>0</v>
      </c>
      <c r="H107" s="405"/>
      <c r="I107" s="273"/>
      <c r="J107" s="273"/>
      <c r="K107" s="269">
        <f t="shared" si="17"/>
        <v>0</v>
      </c>
      <c r="L107" s="280">
        <f t="shared" si="18"/>
        <v>0</v>
      </c>
    </row>
    <row r="108" spans="1:12" ht="12" customHeight="1">
      <c r="A108" s="9" t="s">
        <v>253</v>
      </c>
      <c r="B108" s="61" t="s">
        <v>260</v>
      </c>
      <c r="C108" s="252"/>
      <c r="D108" s="165"/>
      <c r="E108" s="251">
        <f t="shared" si="24"/>
        <v>0</v>
      </c>
      <c r="F108" s="611"/>
      <c r="G108" s="489">
        <f t="shared" si="27"/>
        <v>0</v>
      </c>
      <c r="H108" s="405"/>
      <c r="I108" s="273"/>
      <c r="J108" s="273"/>
      <c r="K108" s="269">
        <f t="shared" si="17"/>
        <v>0</v>
      </c>
      <c r="L108" s="280">
        <f t="shared" si="18"/>
        <v>0</v>
      </c>
    </row>
    <row r="109" spans="1:12" ht="12" customHeight="1">
      <c r="A109" s="10" t="s">
        <v>338</v>
      </c>
      <c r="B109" s="61" t="s">
        <v>261</v>
      </c>
      <c r="C109" s="252"/>
      <c r="D109" s="165"/>
      <c r="E109" s="251">
        <f t="shared" si="24"/>
        <v>0</v>
      </c>
      <c r="F109" s="611"/>
      <c r="G109" s="489">
        <f t="shared" si="27"/>
        <v>0</v>
      </c>
      <c r="H109" s="405"/>
      <c r="I109" s="273"/>
      <c r="J109" s="273"/>
      <c r="K109" s="269">
        <f t="shared" si="17"/>
        <v>0</v>
      </c>
      <c r="L109" s="280">
        <f t="shared" si="18"/>
        <v>0</v>
      </c>
    </row>
    <row r="110" spans="1:12" ht="12" customHeight="1">
      <c r="A110" s="12" t="s">
        <v>339</v>
      </c>
      <c r="B110" s="61" t="s">
        <v>262</v>
      </c>
      <c r="C110" s="252"/>
      <c r="D110" s="165"/>
      <c r="E110" s="251"/>
      <c r="F110" s="611"/>
      <c r="G110" s="489">
        <f t="shared" si="27"/>
        <v>0</v>
      </c>
      <c r="H110" s="405"/>
      <c r="I110" s="273"/>
      <c r="J110" s="273"/>
      <c r="K110" s="269">
        <f t="shared" si="17"/>
        <v>0</v>
      </c>
      <c r="L110" s="280">
        <f t="shared" si="18"/>
        <v>0</v>
      </c>
    </row>
    <row r="111" spans="1:12" ht="12" customHeight="1">
      <c r="A111" s="10" t="s">
        <v>343</v>
      </c>
      <c r="B111" s="7" t="s">
        <v>37</v>
      </c>
      <c r="C111" s="251"/>
      <c r="D111" s="165"/>
      <c r="E111" s="251">
        <f t="shared" si="24"/>
        <v>0</v>
      </c>
      <c r="F111" s="611"/>
      <c r="G111" s="489">
        <f t="shared" si="27"/>
        <v>0</v>
      </c>
      <c r="H111" s="405"/>
      <c r="I111" s="273"/>
      <c r="J111" s="273"/>
      <c r="K111" s="269">
        <f t="shared" si="17"/>
        <v>0</v>
      </c>
      <c r="L111" s="280">
        <f t="shared" si="18"/>
        <v>0</v>
      </c>
    </row>
    <row r="112" spans="1:12" ht="12" customHeight="1">
      <c r="A112" s="10" t="s">
        <v>344</v>
      </c>
      <c r="B112" s="4" t="s">
        <v>346</v>
      </c>
      <c r="C112" s="251"/>
      <c r="D112" s="165"/>
      <c r="E112" s="251">
        <f t="shared" si="24"/>
        <v>0</v>
      </c>
      <c r="F112" s="611"/>
      <c r="G112" s="489">
        <f t="shared" si="27"/>
        <v>0</v>
      </c>
      <c r="H112" s="405"/>
      <c r="I112" s="273"/>
      <c r="J112" s="273"/>
      <c r="K112" s="269">
        <f t="shared" si="17"/>
        <v>0</v>
      </c>
      <c r="L112" s="280">
        <f t="shared" si="18"/>
        <v>0</v>
      </c>
    </row>
    <row r="113" spans="1:12" ht="12" customHeight="1" thickBot="1">
      <c r="A113" s="14" t="s">
        <v>345</v>
      </c>
      <c r="B113" s="220" t="s">
        <v>347</v>
      </c>
      <c r="C113" s="262"/>
      <c r="D113" s="406"/>
      <c r="E113" s="252">
        <f t="shared" si="24"/>
        <v>0</v>
      </c>
      <c r="F113" s="623"/>
      <c r="G113" s="489">
        <f t="shared" si="27"/>
        <v>0</v>
      </c>
      <c r="H113" s="405"/>
      <c r="I113" s="273"/>
      <c r="J113" s="273"/>
      <c r="K113" s="269">
        <f t="shared" si="17"/>
        <v>0</v>
      </c>
      <c r="L113" s="280">
        <f t="shared" si="18"/>
        <v>0</v>
      </c>
    </row>
    <row r="114" spans="1:12" ht="12" customHeight="1" thickBot="1">
      <c r="A114" s="218" t="s">
        <v>7</v>
      </c>
      <c r="B114" s="219" t="s">
        <v>263</v>
      </c>
      <c r="C114" s="263">
        <f aca="true" t="shared" si="28" ref="C114:J114">+C115+C117+C119</f>
        <v>0</v>
      </c>
      <c r="D114" s="407">
        <f t="shared" si="28"/>
        <v>13945212</v>
      </c>
      <c r="E114" s="249">
        <f t="shared" si="28"/>
        <v>13945212</v>
      </c>
      <c r="F114" s="249">
        <f t="shared" si="28"/>
        <v>0</v>
      </c>
      <c r="G114" s="249">
        <f t="shared" si="28"/>
        <v>13945212</v>
      </c>
      <c r="H114" s="313">
        <f>+H115+H117+H119</f>
        <v>13931212</v>
      </c>
      <c r="I114" s="313">
        <f>+I115+I117+I119</f>
        <v>0</v>
      </c>
      <c r="J114" s="313">
        <f>+J115+J117+J119</f>
        <v>14000</v>
      </c>
      <c r="K114" s="313">
        <f>+K115+K117+K119</f>
        <v>13945212</v>
      </c>
      <c r="L114" s="280">
        <f t="shared" si="18"/>
        <v>13945212</v>
      </c>
    </row>
    <row r="115" spans="1:12" ht="12" customHeight="1">
      <c r="A115" s="11" t="s">
        <v>69</v>
      </c>
      <c r="B115" s="4" t="s">
        <v>128</v>
      </c>
      <c r="C115" s="250"/>
      <c r="D115" s="165">
        <v>6682198</v>
      </c>
      <c r="E115" s="251">
        <v>6682198</v>
      </c>
      <c r="F115" s="611"/>
      <c r="G115" s="489">
        <f t="shared" si="27"/>
        <v>6682198</v>
      </c>
      <c r="H115" s="405">
        <v>6668198</v>
      </c>
      <c r="I115" s="273">
        <v>0</v>
      </c>
      <c r="J115" s="273">
        <v>14000</v>
      </c>
      <c r="K115" s="269">
        <f>SUM(H115:J115)</f>
        <v>6682198</v>
      </c>
      <c r="L115" s="280">
        <f t="shared" si="18"/>
        <v>6682198</v>
      </c>
    </row>
    <row r="116" spans="1:12" ht="12" customHeight="1">
      <c r="A116" s="11" t="s">
        <v>70</v>
      </c>
      <c r="B116" s="8" t="s">
        <v>267</v>
      </c>
      <c r="C116" s="250"/>
      <c r="D116" s="165"/>
      <c r="E116" s="251">
        <f aca="true" t="shared" si="29" ref="E116:E127">SUM(C116:D116)</f>
        <v>0</v>
      </c>
      <c r="F116" s="611"/>
      <c r="G116" s="489">
        <f t="shared" si="27"/>
        <v>0</v>
      </c>
      <c r="H116" s="405"/>
      <c r="I116" s="273"/>
      <c r="J116" s="273"/>
      <c r="K116" s="269">
        <f aca="true" t="shared" si="30" ref="K116:K125">SUM(H116:J116)</f>
        <v>0</v>
      </c>
      <c r="L116" s="280">
        <f t="shared" si="18"/>
        <v>0</v>
      </c>
    </row>
    <row r="117" spans="1:12" ht="12" customHeight="1">
      <c r="A117" s="11" t="s">
        <v>71</v>
      </c>
      <c r="B117" s="8" t="s">
        <v>112</v>
      </c>
      <c r="C117" s="251">
        <v>0</v>
      </c>
      <c r="D117" s="165">
        <v>6295274</v>
      </c>
      <c r="E117" s="251">
        <f t="shared" si="29"/>
        <v>6295274</v>
      </c>
      <c r="F117" s="611"/>
      <c r="G117" s="489">
        <f t="shared" si="27"/>
        <v>6295274</v>
      </c>
      <c r="H117" s="405">
        <v>6295274</v>
      </c>
      <c r="I117" s="273"/>
      <c r="J117" s="273"/>
      <c r="K117" s="269">
        <f t="shared" si="30"/>
        <v>6295274</v>
      </c>
      <c r="L117" s="280">
        <f t="shared" si="18"/>
        <v>6295274</v>
      </c>
    </row>
    <row r="118" spans="1:12" ht="12" customHeight="1">
      <c r="A118" s="11" t="s">
        <v>72</v>
      </c>
      <c r="B118" s="8" t="s">
        <v>268</v>
      </c>
      <c r="C118" s="264"/>
      <c r="D118" s="165"/>
      <c r="E118" s="251">
        <f t="shared" si="29"/>
        <v>0</v>
      </c>
      <c r="F118" s="611"/>
      <c r="G118" s="489">
        <f t="shared" si="27"/>
        <v>0</v>
      </c>
      <c r="H118" s="405"/>
      <c r="I118" s="273"/>
      <c r="J118" s="273"/>
      <c r="K118" s="269">
        <f t="shared" si="30"/>
        <v>0</v>
      </c>
      <c r="L118" s="280">
        <f t="shared" si="18"/>
        <v>0</v>
      </c>
    </row>
    <row r="119" spans="1:12" ht="12" customHeight="1">
      <c r="A119" s="11" t="s">
        <v>73</v>
      </c>
      <c r="B119" s="100" t="s">
        <v>130</v>
      </c>
      <c r="C119" s="264"/>
      <c r="D119" s="165">
        <v>967740</v>
      </c>
      <c r="E119" s="251">
        <f t="shared" si="29"/>
        <v>967740</v>
      </c>
      <c r="F119" s="611"/>
      <c r="G119" s="489">
        <f t="shared" si="27"/>
        <v>967740</v>
      </c>
      <c r="H119" s="405">
        <v>967740</v>
      </c>
      <c r="I119" s="273"/>
      <c r="J119" s="273"/>
      <c r="K119" s="269">
        <f t="shared" si="30"/>
        <v>967740</v>
      </c>
      <c r="L119" s="280">
        <f t="shared" si="18"/>
        <v>967740</v>
      </c>
    </row>
    <row r="120" spans="1:12" ht="12" customHeight="1">
      <c r="A120" s="11" t="s">
        <v>79</v>
      </c>
      <c r="B120" s="99" t="s">
        <v>328</v>
      </c>
      <c r="C120" s="264"/>
      <c r="D120" s="165"/>
      <c r="E120" s="251">
        <f t="shared" si="29"/>
        <v>0</v>
      </c>
      <c r="F120" s="611"/>
      <c r="G120" s="489">
        <f t="shared" si="27"/>
        <v>0</v>
      </c>
      <c r="H120" s="405"/>
      <c r="I120" s="273"/>
      <c r="J120" s="273"/>
      <c r="K120" s="269">
        <f t="shared" si="30"/>
        <v>0</v>
      </c>
      <c r="L120" s="280">
        <f t="shared" si="18"/>
        <v>0</v>
      </c>
    </row>
    <row r="121" spans="1:12" ht="12" customHeight="1">
      <c r="A121" s="11" t="s">
        <v>81</v>
      </c>
      <c r="B121" s="171" t="s">
        <v>273</v>
      </c>
      <c r="C121" s="264"/>
      <c r="D121" s="165"/>
      <c r="E121" s="251">
        <f t="shared" si="29"/>
        <v>0</v>
      </c>
      <c r="F121" s="611"/>
      <c r="G121" s="489">
        <f t="shared" si="27"/>
        <v>0</v>
      </c>
      <c r="H121" s="405"/>
      <c r="I121" s="273"/>
      <c r="J121" s="273"/>
      <c r="K121" s="269">
        <f t="shared" si="30"/>
        <v>0</v>
      </c>
      <c r="L121" s="280">
        <f t="shared" si="18"/>
        <v>0</v>
      </c>
    </row>
    <row r="122" spans="1:12" ht="11.25">
      <c r="A122" s="11" t="s">
        <v>113</v>
      </c>
      <c r="B122" s="60" t="s">
        <v>256</v>
      </c>
      <c r="C122" s="264"/>
      <c r="D122" s="165"/>
      <c r="E122" s="251">
        <f t="shared" si="29"/>
        <v>0</v>
      </c>
      <c r="F122" s="611"/>
      <c r="G122" s="489">
        <f t="shared" si="27"/>
        <v>0</v>
      </c>
      <c r="H122" s="405"/>
      <c r="I122" s="273"/>
      <c r="J122" s="273"/>
      <c r="K122" s="269">
        <f t="shared" si="30"/>
        <v>0</v>
      </c>
      <c r="L122" s="280">
        <f t="shared" si="18"/>
        <v>0</v>
      </c>
    </row>
    <row r="123" spans="1:12" ht="12" customHeight="1">
      <c r="A123" s="11" t="s">
        <v>114</v>
      </c>
      <c r="B123" s="60" t="s">
        <v>272</v>
      </c>
      <c r="C123" s="264"/>
      <c r="D123" s="165"/>
      <c r="E123" s="251">
        <f t="shared" si="29"/>
        <v>0</v>
      </c>
      <c r="F123" s="611"/>
      <c r="G123" s="489">
        <f t="shared" si="27"/>
        <v>0</v>
      </c>
      <c r="H123" s="405"/>
      <c r="I123" s="273"/>
      <c r="J123" s="273"/>
      <c r="K123" s="269">
        <f t="shared" si="30"/>
        <v>0</v>
      </c>
      <c r="L123" s="280">
        <f t="shared" si="18"/>
        <v>0</v>
      </c>
    </row>
    <row r="124" spans="1:12" ht="12" customHeight="1">
      <c r="A124" s="11" t="s">
        <v>115</v>
      </c>
      <c r="B124" s="60" t="s">
        <v>271</v>
      </c>
      <c r="C124" s="264"/>
      <c r="D124" s="165"/>
      <c r="E124" s="251">
        <f t="shared" si="29"/>
        <v>0</v>
      </c>
      <c r="F124" s="611"/>
      <c r="G124" s="489">
        <f t="shared" si="27"/>
        <v>0</v>
      </c>
      <c r="H124" s="405"/>
      <c r="I124" s="273"/>
      <c r="J124" s="273"/>
      <c r="K124" s="269">
        <f t="shared" si="30"/>
        <v>0</v>
      </c>
      <c r="L124" s="280">
        <f t="shared" si="18"/>
        <v>0</v>
      </c>
    </row>
    <row r="125" spans="1:12" ht="12" customHeight="1">
      <c r="A125" s="11" t="s">
        <v>264</v>
      </c>
      <c r="B125" s="60" t="s">
        <v>259</v>
      </c>
      <c r="C125" s="264"/>
      <c r="D125" s="165"/>
      <c r="E125" s="251">
        <f t="shared" si="29"/>
        <v>0</v>
      </c>
      <c r="F125" s="611"/>
      <c r="G125" s="489">
        <f t="shared" si="27"/>
        <v>0</v>
      </c>
      <c r="H125" s="405"/>
      <c r="I125" s="273"/>
      <c r="J125" s="273"/>
      <c r="K125" s="269">
        <f t="shared" si="30"/>
        <v>0</v>
      </c>
      <c r="L125" s="280">
        <f t="shared" si="18"/>
        <v>0</v>
      </c>
    </row>
    <row r="126" spans="1:12" ht="12" customHeight="1">
      <c r="A126" s="11" t="s">
        <v>265</v>
      </c>
      <c r="B126" s="60" t="s">
        <v>270</v>
      </c>
      <c r="C126" s="264"/>
      <c r="D126" s="165"/>
      <c r="E126" s="251">
        <f t="shared" si="29"/>
        <v>0</v>
      </c>
      <c r="F126" s="611"/>
      <c r="G126" s="489">
        <f t="shared" si="27"/>
        <v>0</v>
      </c>
      <c r="H126" s="405"/>
      <c r="I126" s="273"/>
      <c r="J126" s="273"/>
      <c r="K126" s="269">
        <f t="shared" si="17"/>
        <v>0</v>
      </c>
      <c r="L126" s="280">
        <f t="shared" si="18"/>
        <v>0</v>
      </c>
    </row>
    <row r="127" spans="1:12" ht="12" thickBot="1">
      <c r="A127" s="9" t="s">
        <v>266</v>
      </c>
      <c r="B127" s="60" t="s">
        <v>269</v>
      </c>
      <c r="C127" s="265"/>
      <c r="D127" s="165"/>
      <c r="E127" s="251">
        <f t="shared" si="29"/>
        <v>0</v>
      </c>
      <c r="F127" s="611"/>
      <c r="G127" s="489">
        <f t="shared" si="27"/>
        <v>0</v>
      </c>
      <c r="H127" s="405"/>
      <c r="I127" s="273"/>
      <c r="J127" s="273"/>
      <c r="K127" s="269">
        <f t="shared" si="17"/>
        <v>0</v>
      </c>
      <c r="L127" s="280">
        <f t="shared" si="18"/>
        <v>0</v>
      </c>
    </row>
    <row r="128" spans="1:12" ht="12" customHeight="1" thickBot="1">
      <c r="A128" s="16" t="s">
        <v>8</v>
      </c>
      <c r="B128" s="47" t="s">
        <v>348</v>
      </c>
      <c r="C128" s="249">
        <f aca="true" t="shared" si="31" ref="C128:J128">+C93+C114</f>
        <v>235409170</v>
      </c>
      <c r="D128" s="249">
        <f t="shared" si="31"/>
        <v>22793028</v>
      </c>
      <c r="E128" s="407">
        <f>+E93+E114</f>
        <v>258202198</v>
      </c>
      <c r="F128" s="407">
        <f t="shared" si="31"/>
        <v>3550231</v>
      </c>
      <c r="G128" s="407">
        <f t="shared" si="31"/>
        <v>261752429</v>
      </c>
      <c r="H128" s="313">
        <f>+H93+H114</f>
        <v>100376050</v>
      </c>
      <c r="I128" s="269">
        <f t="shared" si="31"/>
        <v>55768660</v>
      </c>
      <c r="J128" s="269">
        <f t="shared" si="31"/>
        <v>105607719</v>
      </c>
      <c r="K128" s="269">
        <f t="shared" si="17"/>
        <v>261752429</v>
      </c>
      <c r="L128" s="280">
        <f t="shared" si="18"/>
        <v>26343259</v>
      </c>
    </row>
    <row r="129" spans="1:12" ht="12" customHeight="1" thickBot="1">
      <c r="A129" s="16" t="s">
        <v>9</v>
      </c>
      <c r="B129" s="47" t="s">
        <v>349</v>
      </c>
      <c r="C129" s="249">
        <f>+C130+C131+C132</f>
        <v>0</v>
      </c>
      <c r="D129" s="249">
        <f>+D130+D131+D132</f>
        <v>0</v>
      </c>
      <c r="E129" s="407">
        <f>+E130+E131+E132</f>
        <v>0</v>
      </c>
      <c r="F129" s="610"/>
      <c r="G129" s="489">
        <f t="shared" si="27"/>
        <v>0</v>
      </c>
      <c r="H129" s="405"/>
      <c r="I129" s="273"/>
      <c r="J129" s="273"/>
      <c r="K129" s="269">
        <f t="shared" si="17"/>
        <v>0</v>
      </c>
      <c r="L129" s="280">
        <f t="shared" si="18"/>
        <v>0</v>
      </c>
    </row>
    <row r="130" spans="1:12" ht="12" customHeight="1">
      <c r="A130" s="11" t="s">
        <v>164</v>
      </c>
      <c r="B130" s="8" t="s">
        <v>356</v>
      </c>
      <c r="C130" s="264"/>
      <c r="D130" s="165"/>
      <c r="E130" s="251">
        <f>SUM(C130:D130)</f>
        <v>0</v>
      </c>
      <c r="F130" s="611"/>
      <c r="G130" s="489">
        <f t="shared" si="27"/>
        <v>0</v>
      </c>
      <c r="H130" s="405"/>
      <c r="I130" s="273"/>
      <c r="J130" s="273"/>
      <c r="K130" s="269">
        <f t="shared" si="17"/>
        <v>0</v>
      </c>
      <c r="L130" s="280">
        <f t="shared" si="18"/>
        <v>0</v>
      </c>
    </row>
    <row r="131" spans="1:12" ht="12" customHeight="1">
      <c r="A131" s="11" t="s">
        <v>167</v>
      </c>
      <c r="B131" s="8" t="s">
        <v>357</v>
      </c>
      <c r="C131" s="264"/>
      <c r="D131" s="165"/>
      <c r="E131" s="251">
        <f>SUM(C131:D131)</f>
        <v>0</v>
      </c>
      <c r="F131" s="611"/>
      <c r="G131" s="489">
        <f t="shared" si="27"/>
        <v>0</v>
      </c>
      <c r="H131" s="405"/>
      <c r="I131" s="273"/>
      <c r="J131" s="273"/>
      <c r="K131" s="269">
        <f t="shared" si="17"/>
        <v>0</v>
      </c>
      <c r="L131" s="280">
        <f t="shared" si="18"/>
        <v>0</v>
      </c>
    </row>
    <row r="132" spans="1:12" ht="12" customHeight="1" thickBot="1">
      <c r="A132" s="9" t="s">
        <v>168</v>
      </c>
      <c r="B132" s="8" t="s">
        <v>358</v>
      </c>
      <c r="C132" s="264"/>
      <c r="D132" s="165"/>
      <c r="E132" s="251">
        <f>SUM(C132:D132)</f>
        <v>0</v>
      </c>
      <c r="F132" s="611"/>
      <c r="G132" s="489">
        <f t="shared" si="27"/>
        <v>0</v>
      </c>
      <c r="H132" s="405"/>
      <c r="I132" s="273"/>
      <c r="J132" s="273"/>
      <c r="K132" s="269">
        <f t="shared" si="17"/>
        <v>0</v>
      </c>
      <c r="L132" s="280">
        <f t="shared" si="18"/>
        <v>0</v>
      </c>
    </row>
    <row r="133" spans="1:12" ht="12" customHeight="1" thickBot="1">
      <c r="A133" s="16" t="s">
        <v>10</v>
      </c>
      <c r="B133" s="47" t="s">
        <v>350</v>
      </c>
      <c r="C133" s="249">
        <f aca="true" t="shared" si="32" ref="C133:K133">SUM(C134:C139)</f>
        <v>0</v>
      </c>
      <c r="D133" s="249">
        <f t="shared" si="32"/>
        <v>0</v>
      </c>
      <c r="E133" s="407">
        <f t="shared" si="32"/>
        <v>0</v>
      </c>
      <c r="F133" s="407">
        <f t="shared" si="32"/>
        <v>0</v>
      </c>
      <c r="G133" s="407">
        <f t="shared" si="32"/>
        <v>0</v>
      </c>
      <c r="H133" s="607">
        <f t="shared" si="32"/>
        <v>0</v>
      </c>
      <c r="I133" s="401">
        <f t="shared" si="32"/>
        <v>0</v>
      </c>
      <c r="J133" s="401">
        <f t="shared" si="32"/>
        <v>0</v>
      </c>
      <c r="K133" s="401">
        <f t="shared" si="32"/>
        <v>0</v>
      </c>
      <c r="L133" s="280">
        <f t="shared" si="18"/>
        <v>0</v>
      </c>
    </row>
    <row r="134" spans="1:12" ht="12" customHeight="1">
      <c r="A134" s="11" t="s">
        <v>56</v>
      </c>
      <c r="B134" s="5" t="s">
        <v>359</v>
      </c>
      <c r="C134" s="264"/>
      <c r="D134" s="165"/>
      <c r="E134" s="251">
        <f aca="true" t="shared" si="33" ref="E134:E139">SUM(C134:D134)</f>
        <v>0</v>
      </c>
      <c r="F134" s="611"/>
      <c r="G134" s="489">
        <f t="shared" si="27"/>
        <v>0</v>
      </c>
      <c r="H134" s="405"/>
      <c r="I134" s="273"/>
      <c r="J134" s="273"/>
      <c r="K134" s="269">
        <f aca="true" t="shared" si="34" ref="K134:K153">SUM(H134:J134)</f>
        <v>0</v>
      </c>
      <c r="L134" s="280">
        <f aca="true" t="shared" si="35" ref="L134:L154">K134-C134</f>
        <v>0</v>
      </c>
    </row>
    <row r="135" spans="1:12" ht="12" customHeight="1">
      <c r="A135" s="11" t="s">
        <v>57</v>
      </c>
      <c r="B135" s="5" t="s">
        <v>351</v>
      </c>
      <c r="C135" s="264"/>
      <c r="D135" s="165"/>
      <c r="E135" s="251">
        <f t="shared" si="33"/>
        <v>0</v>
      </c>
      <c r="F135" s="611"/>
      <c r="G135" s="489">
        <f t="shared" si="27"/>
        <v>0</v>
      </c>
      <c r="H135" s="405"/>
      <c r="I135" s="273"/>
      <c r="J135" s="273"/>
      <c r="K135" s="269">
        <f t="shared" si="34"/>
        <v>0</v>
      </c>
      <c r="L135" s="280">
        <f t="shared" si="35"/>
        <v>0</v>
      </c>
    </row>
    <row r="136" spans="1:12" ht="12" customHeight="1">
      <c r="A136" s="11" t="s">
        <v>58</v>
      </c>
      <c r="B136" s="5" t="s">
        <v>352</v>
      </c>
      <c r="C136" s="264"/>
      <c r="D136" s="165"/>
      <c r="E136" s="251">
        <f t="shared" si="33"/>
        <v>0</v>
      </c>
      <c r="F136" s="611"/>
      <c r="G136" s="489">
        <f t="shared" si="27"/>
        <v>0</v>
      </c>
      <c r="H136" s="405"/>
      <c r="I136" s="273"/>
      <c r="J136" s="273"/>
      <c r="K136" s="269">
        <f t="shared" si="34"/>
        <v>0</v>
      </c>
      <c r="L136" s="280">
        <f t="shared" si="35"/>
        <v>0</v>
      </c>
    </row>
    <row r="137" spans="1:12" ht="12" customHeight="1">
      <c r="A137" s="11" t="s">
        <v>100</v>
      </c>
      <c r="B137" s="5" t="s">
        <v>353</v>
      </c>
      <c r="C137" s="264"/>
      <c r="D137" s="165"/>
      <c r="E137" s="251">
        <f t="shared" si="33"/>
        <v>0</v>
      </c>
      <c r="F137" s="611"/>
      <c r="G137" s="489">
        <f t="shared" si="27"/>
        <v>0</v>
      </c>
      <c r="H137" s="405"/>
      <c r="I137" s="273"/>
      <c r="J137" s="273"/>
      <c r="K137" s="269">
        <f t="shared" si="34"/>
        <v>0</v>
      </c>
      <c r="L137" s="280">
        <f t="shared" si="35"/>
        <v>0</v>
      </c>
    </row>
    <row r="138" spans="1:12" ht="12" customHeight="1">
      <c r="A138" s="11" t="s">
        <v>101</v>
      </c>
      <c r="B138" s="5" t="s">
        <v>354</v>
      </c>
      <c r="C138" s="264"/>
      <c r="D138" s="165"/>
      <c r="E138" s="251">
        <f t="shared" si="33"/>
        <v>0</v>
      </c>
      <c r="F138" s="611"/>
      <c r="G138" s="489">
        <f t="shared" si="27"/>
        <v>0</v>
      </c>
      <c r="H138" s="405"/>
      <c r="I138" s="273"/>
      <c r="J138" s="273"/>
      <c r="K138" s="269">
        <f t="shared" si="34"/>
        <v>0</v>
      </c>
      <c r="L138" s="280">
        <f t="shared" si="35"/>
        <v>0</v>
      </c>
    </row>
    <row r="139" spans="1:12" ht="12" customHeight="1" thickBot="1">
      <c r="A139" s="9" t="s">
        <v>102</v>
      </c>
      <c r="B139" s="5" t="s">
        <v>355</v>
      </c>
      <c r="C139" s="264"/>
      <c r="D139" s="165"/>
      <c r="E139" s="251">
        <f t="shared" si="33"/>
        <v>0</v>
      </c>
      <c r="F139" s="611"/>
      <c r="G139" s="489">
        <f t="shared" si="27"/>
        <v>0</v>
      </c>
      <c r="H139" s="405"/>
      <c r="I139" s="273"/>
      <c r="J139" s="273"/>
      <c r="K139" s="269">
        <f t="shared" si="34"/>
        <v>0</v>
      </c>
      <c r="L139" s="280">
        <f t="shared" si="35"/>
        <v>0</v>
      </c>
    </row>
    <row r="140" spans="1:12" ht="12" customHeight="1" thickBot="1">
      <c r="A140" s="16" t="s">
        <v>11</v>
      </c>
      <c r="B140" s="47" t="s">
        <v>363</v>
      </c>
      <c r="C140" s="253">
        <f aca="true" t="shared" si="36" ref="C140:J140">+C141+C142+C143+C144</f>
        <v>0</v>
      </c>
      <c r="D140" s="253">
        <f t="shared" si="36"/>
        <v>4482343</v>
      </c>
      <c r="E140" s="409">
        <f t="shared" si="36"/>
        <v>4482343</v>
      </c>
      <c r="F140" s="409">
        <f t="shared" si="36"/>
        <v>0</v>
      </c>
      <c r="G140" s="409">
        <f t="shared" si="36"/>
        <v>4482343</v>
      </c>
      <c r="H140" s="317">
        <f t="shared" si="36"/>
        <v>4482343</v>
      </c>
      <c r="I140" s="271">
        <f t="shared" si="36"/>
        <v>0</v>
      </c>
      <c r="J140" s="271">
        <f t="shared" si="36"/>
        <v>0</v>
      </c>
      <c r="K140" s="269">
        <f t="shared" si="34"/>
        <v>4482343</v>
      </c>
      <c r="L140" s="280">
        <f t="shared" si="35"/>
        <v>4482343</v>
      </c>
    </row>
    <row r="141" spans="1:12" ht="12" customHeight="1">
      <c r="A141" s="11" t="s">
        <v>59</v>
      </c>
      <c r="B141" s="5" t="s">
        <v>274</v>
      </c>
      <c r="C141" s="264"/>
      <c r="D141" s="165">
        <v>4482343</v>
      </c>
      <c r="E141" s="251">
        <f>SUM(C141:D141)</f>
        <v>4482343</v>
      </c>
      <c r="F141" s="611"/>
      <c r="G141" s="489">
        <f t="shared" si="27"/>
        <v>4482343</v>
      </c>
      <c r="H141" s="405">
        <v>4482343</v>
      </c>
      <c r="I141" s="273"/>
      <c r="J141" s="273"/>
      <c r="K141" s="269">
        <f t="shared" si="34"/>
        <v>4482343</v>
      </c>
      <c r="L141" s="280">
        <f t="shared" si="35"/>
        <v>4482343</v>
      </c>
    </row>
    <row r="142" spans="1:12" ht="12" customHeight="1">
      <c r="A142" s="11" t="s">
        <v>60</v>
      </c>
      <c r="B142" s="5" t="s">
        <v>275</v>
      </c>
      <c r="C142" s="264"/>
      <c r="D142" s="165"/>
      <c r="E142" s="251">
        <f>SUM(C142:D142)</f>
        <v>0</v>
      </c>
      <c r="F142" s="611"/>
      <c r="G142" s="489">
        <f t="shared" si="27"/>
        <v>0</v>
      </c>
      <c r="H142" s="405"/>
      <c r="I142" s="273"/>
      <c r="J142" s="273"/>
      <c r="K142" s="269">
        <f t="shared" si="34"/>
        <v>0</v>
      </c>
      <c r="L142" s="280">
        <f t="shared" si="35"/>
        <v>0</v>
      </c>
    </row>
    <row r="143" spans="1:12" ht="12" customHeight="1">
      <c r="A143" s="11" t="s">
        <v>188</v>
      </c>
      <c r="B143" s="5" t="s">
        <v>364</v>
      </c>
      <c r="C143" s="264"/>
      <c r="D143" s="165"/>
      <c r="E143" s="251">
        <f>SUM(C143:D143)</f>
        <v>0</v>
      </c>
      <c r="F143" s="611"/>
      <c r="G143" s="489">
        <f t="shared" si="27"/>
        <v>0</v>
      </c>
      <c r="H143" s="405"/>
      <c r="I143" s="273"/>
      <c r="J143" s="273"/>
      <c r="K143" s="269">
        <f t="shared" si="34"/>
        <v>0</v>
      </c>
      <c r="L143" s="280">
        <f t="shared" si="35"/>
        <v>0</v>
      </c>
    </row>
    <row r="144" spans="1:12" ht="12" customHeight="1" thickBot="1">
      <c r="A144" s="9" t="s">
        <v>189</v>
      </c>
      <c r="B144" s="3" t="s">
        <v>294</v>
      </c>
      <c r="C144" s="264"/>
      <c r="D144" s="165"/>
      <c r="E144" s="251">
        <f>SUM(C144:D144)</f>
        <v>0</v>
      </c>
      <c r="F144" s="611"/>
      <c r="G144" s="489">
        <f t="shared" si="27"/>
        <v>0</v>
      </c>
      <c r="H144" s="405"/>
      <c r="I144" s="273"/>
      <c r="J144" s="273"/>
      <c r="K144" s="269">
        <f t="shared" si="34"/>
        <v>0</v>
      </c>
      <c r="L144" s="280">
        <f t="shared" si="35"/>
        <v>0</v>
      </c>
    </row>
    <row r="145" spans="1:12" ht="12" customHeight="1" thickBot="1">
      <c r="A145" s="16" t="s">
        <v>12</v>
      </c>
      <c r="B145" s="47" t="s">
        <v>365</v>
      </c>
      <c r="C145" s="266">
        <f>SUM(C146:C150)</f>
        <v>0</v>
      </c>
      <c r="D145" s="266">
        <f>SUM(D146:D150)</f>
        <v>0</v>
      </c>
      <c r="E145" s="486">
        <f>SUM(E146:E150)</f>
        <v>0</v>
      </c>
      <c r="F145" s="486">
        <f>SUM(F146:F150)</f>
        <v>0</v>
      </c>
      <c r="G145" s="486">
        <f>SUM(G146:G150)</f>
        <v>0</v>
      </c>
      <c r="H145" s="405"/>
      <c r="I145" s="273"/>
      <c r="J145" s="273"/>
      <c r="K145" s="269">
        <f t="shared" si="34"/>
        <v>0</v>
      </c>
      <c r="L145" s="280">
        <f t="shared" si="35"/>
        <v>0</v>
      </c>
    </row>
    <row r="146" spans="1:12" ht="12" customHeight="1">
      <c r="A146" s="11" t="s">
        <v>61</v>
      </c>
      <c r="B146" s="5" t="s">
        <v>360</v>
      </c>
      <c r="C146" s="264"/>
      <c r="D146" s="165"/>
      <c r="E146" s="251">
        <f>SUM(C146:D146)</f>
        <v>0</v>
      </c>
      <c r="F146" s="611"/>
      <c r="G146" s="489">
        <f t="shared" si="27"/>
        <v>0</v>
      </c>
      <c r="H146" s="405"/>
      <c r="I146" s="273"/>
      <c r="J146" s="273"/>
      <c r="K146" s="269">
        <f t="shared" si="34"/>
        <v>0</v>
      </c>
      <c r="L146" s="280">
        <f t="shared" si="35"/>
        <v>0</v>
      </c>
    </row>
    <row r="147" spans="1:12" ht="12" customHeight="1">
      <c r="A147" s="11" t="s">
        <v>62</v>
      </c>
      <c r="B147" s="5" t="s">
        <v>367</v>
      </c>
      <c r="C147" s="264"/>
      <c r="D147" s="165"/>
      <c r="E147" s="251">
        <f>SUM(C147:D147)</f>
        <v>0</v>
      </c>
      <c r="F147" s="611"/>
      <c r="G147" s="489">
        <f t="shared" si="27"/>
        <v>0</v>
      </c>
      <c r="H147" s="405"/>
      <c r="I147" s="273"/>
      <c r="J147" s="273"/>
      <c r="K147" s="269">
        <f t="shared" si="34"/>
        <v>0</v>
      </c>
      <c r="L147" s="280">
        <f t="shared" si="35"/>
        <v>0</v>
      </c>
    </row>
    <row r="148" spans="1:12" ht="12" customHeight="1">
      <c r="A148" s="11" t="s">
        <v>200</v>
      </c>
      <c r="B148" s="5" t="s">
        <v>362</v>
      </c>
      <c r="C148" s="264"/>
      <c r="D148" s="165"/>
      <c r="E148" s="251">
        <f>SUM(C148:D148)</f>
        <v>0</v>
      </c>
      <c r="F148" s="611"/>
      <c r="G148" s="489">
        <f t="shared" si="27"/>
        <v>0</v>
      </c>
      <c r="H148" s="405"/>
      <c r="I148" s="273"/>
      <c r="J148" s="273"/>
      <c r="K148" s="269">
        <f t="shared" si="34"/>
        <v>0</v>
      </c>
      <c r="L148" s="280">
        <f t="shared" si="35"/>
        <v>0</v>
      </c>
    </row>
    <row r="149" spans="1:12" ht="12" customHeight="1">
      <c r="A149" s="11" t="s">
        <v>201</v>
      </c>
      <c r="B149" s="5" t="s">
        <v>368</v>
      </c>
      <c r="C149" s="264"/>
      <c r="D149" s="165"/>
      <c r="E149" s="251">
        <f>SUM(C149:D149)</f>
        <v>0</v>
      </c>
      <c r="F149" s="611"/>
      <c r="G149" s="489">
        <f t="shared" si="27"/>
        <v>0</v>
      </c>
      <c r="H149" s="405"/>
      <c r="I149" s="273"/>
      <c r="J149" s="273"/>
      <c r="K149" s="269">
        <f t="shared" si="34"/>
        <v>0</v>
      </c>
      <c r="L149" s="280">
        <f t="shared" si="35"/>
        <v>0</v>
      </c>
    </row>
    <row r="150" spans="1:12" ht="12" customHeight="1" thickBot="1">
      <c r="A150" s="11" t="s">
        <v>366</v>
      </c>
      <c r="B150" s="5" t="s">
        <v>369</v>
      </c>
      <c r="C150" s="264"/>
      <c r="D150" s="165"/>
      <c r="E150" s="251">
        <f>SUM(C150:D150)</f>
        <v>0</v>
      </c>
      <c r="F150" s="611"/>
      <c r="G150" s="489">
        <f t="shared" si="27"/>
        <v>0</v>
      </c>
      <c r="H150" s="405"/>
      <c r="I150" s="273"/>
      <c r="J150" s="273"/>
      <c r="K150" s="269">
        <f t="shared" si="34"/>
        <v>0</v>
      </c>
      <c r="L150" s="280">
        <f t="shared" si="35"/>
        <v>0</v>
      </c>
    </row>
    <row r="151" spans="1:12" ht="12" customHeight="1" thickBot="1">
      <c r="A151" s="16" t="s">
        <v>13</v>
      </c>
      <c r="B151" s="47" t="s">
        <v>370</v>
      </c>
      <c r="C151" s="267"/>
      <c r="D151" s="267"/>
      <c r="E151" s="615"/>
      <c r="F151" s="615"/>
      <c r="G151" s="615"/>
      <c r="H151" s="405"/>
      <c r="I151" s="273"/>
      <c r="J151" s="273"/>
      <c r="K151" s="269">
        <f t="shared" si="34"/>
        <v>0</v>
      </c>
      <c r="L151" s="280">
        <f t="shared" si="35"/>
        <v>0</v>
      </c>
    </row>
    <row r="152" spans="1:12" ht="12" customHeight="1" thickBot="1">
      <c r="A152" s="16" t="s">
        <v>14</v>
      </c>
      <c r="B152" s="47" t="s">
        <v>371</v>
      </c>
      <c r="C152" s="267"/>
      <c r="D152" s="267"/>
      <c r="E152" s="615"/>
      <c r="F152" s="615"/>
      <c r="G152" s="615"/>
      <c r="H152" s="405"/>
      <c r="I152" s="273"/>
      <c r="J152" s="273"/>
      <c r="K152" s="269">
        <f t="shared" si="34"/>
        <v>0</v>
      </c>
      <c r="L152" s="280">
        <f t="shared" si="35"/>
        <v>0</v>
      </c>
    </row>
    <row r="153" spans="1:13" ht="15" customHeight="1" thickBot="1">
      <c r="A153" s="16" t="s">
        <v>15</v>
      </c>
      <c r="B153" s="47" t="s">
        <v>373</v>
      </c>
      <c r="C153" s="268">
        <f>+C129+C133+C140+C145+C151+C152</f>
        <v>0</v>
      </c>
      <c r="D153" s="268">
        <f>+D129+D133+D140+D145+D151+D152</f>
        <v>4482343</v>
      </c>
      <c r="E153" s="268">
        <f>+E129+E133+E140+E145+E151+E152</f>
        <v>4482343</v>
      </c>
      <c r="F153" s="268">
        <f>+F129+F133+F140+F145+F151+F152</f>
        <v>0</v>
      </c>
      <c r="G153" s="268">
        <f>+G129+G133+G140+G145+G151+G152</f>
        <v>4482343</v>
      </c>
      <c r="H153" s="617"/>
      <c r="I153" s="274">
        <f>+I129+I133+I140+I145+I151+I152</f>
        <v>0</v>
      </c>
      <c r="J153" s="274">
        <f>+J129+J133+J140+J145+J151+J152</f>
        <v>0</v>
      </c>
      <c r="K153" s="269">
        <f t="shared" si="34"/>
        <v>0</v>
      </c>
      <c r="L153" s="280">
        <f t="shared" si="35"/>
        <v>0</v>
      </c>
      <c r="M153" s="232"/>
    </row>
    <row r="154" spans="1:12" s="172" customFormat="1" ht="12.75" customHeight="1" thickBot="1">
      <c r="A154" s="101" t="s">
        <v>16</v>
      </c>
      <c r="B154" s="233" t="s">
        <v>372</v>
      </c>
      <c r="C154" s="268">
        <f>+C128+C153</f>
        <v>235409170</v>
      </c>
      <c r="D154" s="268">
        <f>+D128+D153</f>
        <v>27275371</v>
      </c>
      <c r="E154" s="268">
        <f>+E128+E153</f>
        <v>262684541</v>
      </c>
      <c r="F154" s="268">
        <f>+F128+F153</f>
        <v>3550231</v>
      </c>
      <c r="G154" s="268">
        <f>+G128+G153</f>
        <v>266234772</v>
      </c>
      <c r="H154" s="617">
        <f>+H128+H153+H140+H133</f>
        <v>104858393</v>
      </c>
      <c r="I154" s="274">
        <f>+I128+I153+I140+I133</f>
        <v>55768660</v>
      </c>
      <c r="J154" s="274">
        <f>+J128+J153+J140+J133</f>
        <v>105607719</v>
      </c>
      <c r="K154" s="274">
        <f>+K128+K153+K140+K133</f>
        <v>266234772</v>
      </c>
      <c r="L154" s="280">
        <f t="shared" si="35"/>
        <v>30825602</v>
      </c>
    </row>
    <row r="155" ht="7.5" customHeight="1"/>
    <row r="156" spans="1:7" ht="11.25">
      <c r="A156" s="509" t="s">
        <v>276</v>
      </c>
      <c r="B156" s="509"/>
      <c r="C156" s="509"/>
      <c r="D156" s="310"/>
      <c r="E156" s="310"/>
      <c r="F156" s="310"/>
      <c r="G156" s="310"/>
    </row>
    <row r="157" spans="1:7" ht="15" customHeight="1" thickBot="1">
      <c r="A157" s="507" t="s">
        <v>88</v>
      </c>
      <c r="B157" s="507"/>
      <c r="C157" s="226" t="s">
        <v>490</v>
      </c>
      <c r="D157" s="311"/>
      <c r="E157" s="311"/>
      <c r="F157" s="311"/>
      <c r="G157" s="311"/>
    </row>
    <row r="158" spans="1:8" ht="13.5" customHeight="1" thickBot="1">
      <c r="A158" s="16">
        <v>1</v>
      </c>
      <c r="B158" s="21" t="s">
        <v>374</v>
      </c>
      <c r="C158" s="102">
        <f>+C62-C128</f>
        <v>-2325094</v>
      </c>
      <c r="D158" s="229"/>
      <c r="E158" s="229"/>
      <c r="F158" s="229"/>
      <c r="G158" s="229"/>
      <c r="H158" s="235"/>
    </row>
    <row r="159" spans="1:7" ht="27.75" customHeight="1" thickBot="1">
      <c r="A159" s="16" t="s">
        <v>7</v>
      </c>
      <c r="B159" s="292" t="s">
        <v>380</v>
      </c>
      <c r="C159" s="102">
        <f>+C86-C153</f>
        <v>2325094</v>
      </c>
      <c r="D159" s="229"/>
      <c r="E159" s="229"/>
      <c r="F159" s="229"/>
      <c r="G159" s="229"/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44" r:id="rId1"/>
  <headerFooter alignWithMargins="0">
    <oddHeader>&amp;C&amp;"Times New Roman CE,Félkövér"&amp;12
KUNSZÁLLÁS Önkormányzat
2015. ÉVI KÖLTSÉGVETÉSÉNEK ÖSSZEVONT MÉRLEGE&amp;10
&amp;R&amp;"Times New Roman CE,Félkövér dőlt"&amp;11 1.1. melléklet a ........./2015. (.......) önkormányzati rendelethez</oddHeader>
  </headerFooter>
  <rowBreaks count="1" manualBreakCount="1">
    <brk id="87" max="10" man="1"/>
  </rowBreaks>
  <colBreaks count="1" manualBreakCount="1">
    <brk id="11" max="15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00" workbookViewId="0" topLeftCell="A1">
      <selection activeCell="H13" sqref="H13"/>
    </sheetView>
  </sheetViews>
  <sheetFormatPr defaultColWidth="9.00390625" defaultRowHeight="12.75"/>
  <cols>
    <col min="1" max="1" width="6.875" style="31" customWidth="1"/>
    <col min="2" max="2" width="55.125" style="66" customWidth="1"/>
    <col min="3" max="5" width="16.375" style="31" customWidth="1"/>
    <col min="6" max="6" width="55.125" style="31" customWidth="1"/>
    <col min="7" max="9" width="16.375" style="31" customWidth="1"/>
    <col min="10" max="10" width="4.875" style="31" customWidth="1"/>
    <col min="11" max="16384" width="9.375" style="31" customWidth="1"/>
  </cols>
  <sheetData>
    <row r="1" spans="2:10" ht="39.75" customHeight="1">
      <c r="B1" s="114" t="s">
        <v>92</v>
      </c>
      <c r="C1" s="115"/>
      <c r="D1" s="115"/>
      <c r="E1" s="115"/>
      <c r="F1" s="115"/>
      <c r="G1" s="115"/>
      <c r="H1" s="115"/>
      <c r="I1" s="115"/>
      <c r="J1" s="512" t="str">
        <f>+CONCATENATE("2.1. melléklet a ………../",LEFT(ÖSSZEFÜGGÉSEK!A5,4),". (……….) önkormányzati rendelethez")</f>
        <v>2.1. melléklet a ………../2018. (……….) önkormányzati rendelethez</v>
      </c>
    </row>
    <row r="2" spans="7:10" ht="14.25" thickBot="1">
      <c r="G2" s="116" t="s">
        <v>490</v>
      </c>
      <c r="H2" s="116"/>
      <c r="I2" s="116"/>
      <c r="J2" s="512"/>
    </row>
    <row r="3" spans="1:10" ht="18" customHeight="1" thickBot="1">
      <c r="A3" s="510" t="s">
        <v>51</v>
      </c>
      <c r="B3" s="117" t="s">
        <v>41</v>
      </c>
      <c r="C3" s="118"/>
      <c r="D3" s="321"/>
      <c r="E3" s="321"/>
      <c r="F3" s="330" t="s">
        <v>42</v>
      </c>
      <c r="G3" s="394"/>
      <c r="H3" s="395"/>
      <c r="I3" s="396"/>
      <c r="J3" s="512"/>
    </row>
    <row r="4" spans="1:10" s="119" customFormat="1" ht="35.25" customHeight="1" thickBot="1">
      <c r="A4" s="511"/>
      <c r="B4" s="67" t="s">
        <v>44</v>
      </c>
      <c r="C4" s="68" t="str">
        <f>+'1.1.sz.mell.'!C3</f>
        <v>2018. évi előirányzat</v>
      </c>
      <c r="D4" s="322" t="s">
        <v>485</v>
      </c>
      <c r="E4" s="360" t="s">
        <v>492</v>
      </c>
      <c r="F4" s="331" t="s">
        <v>44</v>
      </c>
      <c r="G4" s="67" t="str">
        <f>+C4</f>
        <v>2018. évi előirányzat</v>
      </c>
      <c r="H4" s="322" t="s">
        <v>485</v>
      </c>
      <c r="I4" s="382" t="s">
        <v>492</v>
      </c>
      <c r="J4" s="512"/>
    </row>
    <row r="5" spans="1:10" s="124" customFormat="1" ht="12" customHeight="1" thickBot="1">
      <c r="A5" s="120" t="s">
        <v>393</v>
      </c>
      <c r="B5" s="121" t="s">
        <v>394</v>
      </c>
      <c r="C5" s="122" t="s">
        <v>395</v>
      </c>
      <c r="D5" s="323"/>
      <c r="E5" s="323"/>
      <c r="F5" s="332" t="s">
        <v>397</v>
      </c>
      <c r="G5" s="121" t="s">
        <v>396</v>
      </c>
      <c r="H5" s="122"/>
      <c r="I5" s="123"/>
      <c r="J5" s="512"/>
    </row>
    <row r="6" spans="1:10" ht="12.75" customHeight="1">
      <c r="A6" s="125" t="s">
        <v>6</v>
      </c>
      <c r="B6" s="126" t="s">
        <v>277</v>
      </c>
      <c r="C6" s="105">
        <v>118601976</v>
      </c>
      <c r="D6" s="324">
        <v>2851031</v>
      </c>
      <c r="E6" s="324">
        <f>C6+D6</f>
        <v>121453007</v>
      </c>
      <c r="F6" s="333" t="s">
        <v>45</v>
      </c>
      <c r="G6" s="397">
        <v>124881170</v>
      </c>
      <c r="H6" s="105">
        <v>7531481</v>
      </c>
      <c r="I6" s="111">
        <f>G6+H6</f>
        <v>132412651</v>
      </c>
      <c r="J6" s="512"/>
    </row>
    <row r="7" spans="1:10" ht="12.75" customHeight="1">
      <c r="A7" s="127" t="s">
        <v>7</v>
      </c>
      <c r="B7" s="128" t="s">
        <v>278</v>
      </c>
      <c r="C7" s="106">
        <v>11496000</v>
      </c>
      <c r="D7" s="325">
        <v>3312465</v>
      </c>
      <c r="E7" s="324">
        <f aca="true" t="shared" si="0" ref="E7:E13">C7+D7</f>
        <v>14808465</v>
      </c>
      <c r="F7" s="334" t="s">
        <v>108</v>
      </c>
      <c r="G7" s="338">
        <v>27372634</v>
      </c>
      <c r="H7" s="165">
        <v>1001260</v>
      </c>
      <c r="I7" s="111">
        <f aca="true" t="shared" si="1" ref="I7:I12">G7+H7</f>
        <v>28373894</v>
      </c>
      <c r="J7" s="512"/>
    </row>
    <row r="8" spans="1:10" ht="12.75" customHeight="1">
      <c r="A8" s="127" t="s">
        <v>8</v>
      </c>
      <c r="B8" s="128" t="s">
        <v>299</v>
      </c>
      <c r="C8" s="106"/>
      <c r="D8" s="325"/>
      <c r="E8" s="324">
        <f t="shared" si="0"/>
        <v>0</v>
      </c>
      <c r="F8" s="334" t="s">
        <v>133</v>
      </c>
      <c r="G8" s="338">
        <v>80155366</v>
      </c>
      <c r="H8" s="165">
        <v>2784306</v>
      </c>
      <c r="I8" s="111">
        <f t="shared" si="1"/>
        <v>82939672</v>
      </c>
      <c r="J8" s="512"/>
    </row>
    <row r="9" spans="1:10" ht="12.75" customHeight="1">
      <c r="A9" s="127" t="s">
        <v>9</v>
      </c>
      <c r="B9" s="128" t="s">
        <v>99</v>
      </c>
      <c r="C9" s="106">
        <v>80850000</v>
      </c>
      <c r="D9" s="325"/>
      <c r="E9" s="324">
        <f t="shared" si="0"/>
        <v>80850000</v>
      </c>
      <c r="F9" s="334" t="s">
        <v>109</v>
      </c>
      <c r="G9" s="338">
        <v>2000000</v>
      </c>
      <c r="H9" s="165">
        <v>-620000</v>
      </c>
      <c r="I9" s="111">
        <f t="shared" si="1"/>
        <v>1380000</v>
      </c>
      <c r="J9" s="512"/>
    </row>
    <row r="10" spans="1:10" ht="12.75" customHeight="1">
      <c r="A10" s="127" t="s">
        <v>10</v>
      </c>
      <c r="B10" s="129" t="s">
        <v>321</v>
      </c>
      <c r="C10" s="106">
        <v>22136100</v>
      </c>
      <c r="D10" s="325"/>
      <c r="E10" s="324">
        <f t="shared" si="0"/>
        <v>22136100</v>
      </c>
      <c r="F10" s="334" t="s">
        <v>110</v>
      </c>
      <c r="G10" s="338">
        <v>1000000</v>
      </c>
      <c r="H10" s="165">
        <v>1701000</v>
      </c>
      <c r="I10" s="111">
        <f t="shared" si="1"/>
        <v>2701000</v>
      </c>
      <c r="J10" s="512"/>
    </row>
    <row r="11" spans="1:10" ht="12.75" customHeight="1">
      <c r="A11" s="127" t="s">
        <v>11</v>
      </c>
      <c r="B11" s="128" t="s">
        <v>279</v>
      </c>
      <c r="C11" s="106"/>
      <c r="D11" s="106"/>
      <c r="E11" s="324">
        <f t="shared" si="0"/>
        <v>0</v>
      </c>
      <c r="F11" s="359" t="s">
        <v>37</v>
      </c>
      <c r="G11" s="338"/>
      <c r="H11" s="106"/>
      <c r="I11" s="111">
        <f t="shared" si="1"/>
        <v>0</v>
      </c>
      <c r="J11" s="512"/>
    </row>
    <row r="12" spans="1:10" ht="12.75" customHeight="1">
      <c r="A12" s="127" t="s">
        <v>12</v>
      </c>
      <c r="B12" s="128" t="s">
        <v>381</v>
      </c>
      <c r="C12" s="106"/>
      <c r="D12" s="325"/>
      <c r="E12" s="324">
        <f t="shared" si="0"/>
        <v>0</v>
      </c>
      <c r="F12" s="335"/>
      <c r="G12" s="338"/>
      <c r="H12" s="106"/>
      <c r="I12" s="111">
        <f t="shared" si="1"/>
        <v>0</v>
      </c>
      <c r="J12" s="512"/>
    </row>
    <row r="13" spans="1:10" ht="12.75" customHeight="1">
      <c r="A13" s="127" t="s">
        <v>13</v>
      </c>
      <c r="B13" s="28"/>
      <c r="C13" s="106"/>
      <c r="D13" s="106"/>
      <c r="E13" s="324">
        <f t="shared" si="0"/>
        <v>0</v>
      </c>
      <c r="F13" s="361"/>
      <c r="G13" s="338"/>
      <c r="H13" s="106"/>
      <c r="I13" s="112"/>
      <c r="J13" s="512"/>
    </row>
    <row r="14" spans="1:10" ht="12.75" customHeight="1">
      <c r="A14" s="127" t="s">
        <v>14</v>
      </c>
      <c r="B14" s="183"/>
      <c r="C14" s="106"/>
      <c r="D14" s="106"/>
      <c r="E14" s="106"/>
      <c r="F14" s="361"/>
      <c r="G14" s="338"/>
      <c r="H14" s="106"/>
      <c r="I14" s="112"/>
      <c r="J14" s="512"/>
    </row>
    <row r="15" spans="1:10" ht="12.75" customHeight="1">
      <c r="A15" s="127" t="s">
        <v>15</v>
      </c>
      <c r="B15" s="28"/>
      <c r="C15" s="106"/>
      <c r="D15" s="325"/>
      <c r="E15" s="325"/>
      <c r="F15" s="335"/>
      <c r="G15" s="338"/>
      <c r="H15" s="106"/>
      <c r="I15" s="112"/>
      <c r="J15" s="512"/>
    </row>
    <row r="16" spans="1:10" ht="12.75" customHeight="1">
      <c r="A16" s="127" t="s">
        <v>16</v>
      </c>
      <c r="B16" s="28"/>
      <c r="C16" s="106"/>
      <c r="D16" s="325"/>
      <c r="E16" s="325"/>
      <c r="F16" s="335"/>
      <c r="G16" s="338"/>
      <c r="H16" s="106"/>
      <c r="I16" s="112"/>
      <c r="J16" s="512"/>
    </row>
    <row r="17" spans="1:10" ht="12.75" customHeight="1" thickBot="1">
      <c r="A17" s="127" t="s">
        <v>17</v>
      </c>
      <c r="B17" s="32"/>
      <c r="C17" s="108"/>
      <c r="D17" s="326"/>
      <c r="E17" s="326"/>
      <c r="F17" s="335"/>
      <c r="G17" s="398"/>
      <c r="H17" s="108"/>
      <c r="I17" s="113"/>
      <c r="J17" s="512"/>
    </row>
    <row r="18" spans="1:10" ht="15.75" customHeight="1" thickBot="1">
      <c r="A18" s="130" t="s">
        <v>18</v>
      </c>
      <c r="B18" s="48" t="s">
        <v>382</v>
      </c>
      <c r="C18" s="109">
        <f>SUM(C6:C17)</f>
        <v>233084076</v>
      </c>
      <c r="D18" s="367">
        <f>SUM(D6:D17)</f>
        <v>6163496</v>
      </c>
      <c r="E18" s="368">
        <f>SUM(E6:E17)</f>
        <v>239247572</v>
      </c>
      <c r="F18" s="336" t="s">
        <v>285</v>
      </c>
      <c r="G18" s="384">
        <f>SUM(G6:G17)</f>
        <v>235409170</v>
      </c>
      <c r="H18" s="384">
        <f>SUM(H6:H17)</f>
        <v>12398047</v>
      </c>
      <c r="I18" s="384">
        <f>SUM(I6:I17)</f>
        <v>247807217</v>
      </c>
      <c r="J18" s="512"/>
    </row>
    <row r="19" spans="1:10" ht="12.75" customHeight="1">
      <c r="A19" s="131" t="s">
        <v>19</v>
      </c>
      <c r="B19" s="132" t="s">
        <v>282</v>
      </c>
      <c r="C19" s="222">
        <f>+C20+C21+C22+C23</f>
        <v>0</v>
      </c>
      <c r="D19" s="327">
        <f>SUM(D20:D23)</f>
        <v>13041988</v>
      </c>
      <c r="E19" s="146">
        <f>C19+D19</f>
        <v>13041988</v>
      </c>
      <c r="F19" s="362" t="s">
        <v>116</v>
      </c>
      <c r="G19" s="399"/>
      <c r="H19" s="383"/>
      <c r="I19" s="37">
        <f>G19+H19</f>
        <v>0</v>
      </c>
      <c r="J19" s="512"/>
    </row>
    <row r="20" spans="1:10" ht="12.75" customHeight="1">
      <c r="A20" s="134" t="s">
        <v>20</v>
      </c>
      <c r="B20" s="133" t="s">
        <v>126</v>
      </c>
      <c r="C20" s="38"/>
      <c r="D20" s="53">
        <v>13041988</v>
      </c>
      <c r="E20" s="135">
        <f aca="true" t="shared" si="2" ref="E20:E28">C20+D20</f>
        <v>13041988</v>
      </c>
      <c r="F20" s="362" t="s">
        <v>284</v>
      </c>
      <c r="G20" s="339"/>
      <c r="H20" s="38"/>
      <c r="I20" s="37">
        <f aca="true" t="shared" si="3" ref="I20:I28">G20+H20</f>
        <v>0</v>
      </c>
      <c r="J20" s="512"/>
    </row>
    <row r="21" spans="1:10" ht="12.75" customHeight="1">
      <c r="A21" s="134" t="s">
        <v>21</v>
      </c>
      <c r="B21" s="133" t="s">
        <v>127</v>
      </c>
      <c r="C21" s="38"/>
      <c r="D21" s="53"/>
      <c r="E21" s="135">
        <f t="shared" si="2"/>
        <v>0</v>
      </c>
      <c r="F21" s="362" t="s">
        <v>90</v>
      </c>
      <c r="G21" s="339"/>
      <c r="H21" s="38"/>
      <c r="I21" s="37">
        <f t="shared" si="3"/>
        <v>0</v>
      </c>
      <c r="J21" s="512"/>
    </row>
    <row r="22" spans="1:10" ht="12.75" customHeight="1">
      <c r="A22" s="134" t="s">
        <v>22</v>
      </c>
      <c r="B22" s="133" t="s">
        <v>131</v>
      </c>
      <c r="C22" s="38"/>
      <c r="D22" s="53"/>
      <c r="E22" s="135">
        <f t="shared" si="2"/>
        <v>0</v>
      </c>
      <c r="F22" s="362" t="s">
        <v>91</v>
      </c>
      <c r="G22" s="339"/>
      <c r="H22" s="38"/>
      <c r="I22" s="37">
        <f t="shared" si="3"/>
        <v>0</v>
      </c>
      <c r="J22" s="512"/>
    </row>
    <row r="23" spans="1:10" ht="12.75" customHeight="1">
      <c r="A23" s="134" t="s">
        <v>23</v>
      </c>
      <c r="B23" s="133" t="s">
        <v>132</v>
      </c>
      <c r="C23" s="38"/>
      <c r="D23" s="328"/>
      <c r="E23" s="135">
        <f t="shared" si="2"/>
        <v>0</v>
      </c>
      <c r="F23" s="363" t="s">
        <v>134</v>
      </c>
      <c r="G23" s="339"/>
      <c r="H23" s="38"/>
      <c r="I23" s="37">
        <f t="shared" si="3"/>
        <v>0</v>
      </c>
      <c r="J23" s="512"/>
    </row>
    <row r="24" spans="1:10" ht="12.75" customHeight="1">
      <c r="A24" s="134" t="s">
        <v>24</v>
      </c>
      <c r="B24" s="133" t="s">
        <v>283</v>
      </c>
      <c r="C24" s="135"/>
      <c r="D24" s="135"/>
      <c r="E24" s="135">
        <f t="shared" si="2"/>
        <v>0</v>
      </c>
      <c r="F24" s="362" t="s">
        <v>117</v>
      </c>
      <c r="G24" s="339"/>
      <c r="H24" s="38"/>
      <c r="I24" s="37">
        <f t="shared" si="3"/>
        <v>0</v>
      </c>
      <c r="J24" s="512"/>
    </row>
    <row r="25" spans="1:10" ht="12.75" customHeight="1">
      <c r="A25" s="131" t="s">
        <v>25</v>
      </c>
      <c r="B25" s="132" t="s">
        <v>280</v>
      </c>
      <c r="C25" s="110"/>
      <c r="D25" s="328"/>
      <c r="E25" s="135">
        <f t="shared" si="2"/>
        <v>0</v>
      </c>
      <c r="F25" s="364" t="s">
        <v>364</v>
      </c>
      <c r="G25" s="339"/>
      <c r="H25" s="38"/>
      <c r="I25" s="37">
        <f t="shared" si="3"/>
        <v>0</v>
      </c>
      <c r="J25" s="512"/>
    </row>
    <row r="26" spans="1:10" ht="12.75" customHeight="1">
      <c r="A26" s="134" t="s">
        <v>26</v>
      </c>
      <c r="B26" s="133" t="s">
        <v>281</v>
      </c>
      <c r="C26" s="38"/>
      <c r="D26" s="53"/>
      <c r="E26" s="135">
        <f t="shared" si="2"/>
        <v>0</v>
      </c>
      <c r="F26" s="359" t="s">
        <v>370</v>
      </c>
      <c r="G26" s="339"/>
      <c r="H26" s="38"/>
      <c r="I26" s="37">
        <f t="shared" si="3"/>
        <v>0</v>
      </c>
      <c r="J26" s="512"/>
    </row>
    <row r="27" spans="1:10" ht="12.75" customHeight="1">
      <c r="A27" s="127" t="s">
        <v>27</v>
      </c>
      <c r="B27" s="133" t="s">
        <v>375</v>
      </c>
      <c r="C27" s="38"/>
      <c r="D27" s="53"/>
      <c r="E27" s="135">
        <f t="shared" si="2"/>
        <v>0</v>
      </c>
      <c r="F27" s="359" t="s">
        <v>371</v>
      </c>
      <c r="G27" s="339"/>
      <c r="H27" s="38"/>
      <c r="I27" s="37">
        <f t="shared" si="3"/>
        <v>0</v>
      </c>
      <c r="J27" s="512"/>
    </row>
    <row r="28" spans="1:10" ht="12.75" customHeight="1" thickBot="1">
      <c r="A28" s="163" t="s">
        <v>28</v>
      </c>
      <c r="B28" s="132" t="s">
        <v>238</v>
      </c>
      <c r="C28" s="110"/>
      <c r="D28" s="328"/>
      <c r="E28" s="369">
        <f t="shared" si="2"/>
        <v>0</v>
      </c>
      <c r="F28" s="365" t="s">
        <v>495</v>
      </c>
      <c r="G28" s="400"/>
      <c r="H28" s="385">
        <v>4482343</v>
      </c>
      <c r="I28" s="37">
        <f t="shared" si="3"/>
        <v>4482343</v>
      </c>
      <c r="J28" s="512"/>
    </row>
    <row r="29" spans="1:10" ht="19.5" customHeight="1" thickBot="1">
      <c r="A29" s="130" t="s">
        <v>29</v>
      </c>
      <c r="B29" s="48" t="s">
        <v>383</v>
      </c>
      <c r="C29" s="109">
        <f>+C19+C24+C27+C28</f>
        <v>0</v>
      </c>
      <c r="D29" s="109">
        <f>+D19+D24+D27+D28</f>
        <v>13041988</v>
      </c>
      <c r="E29" s="109">
        <f>+E19+E24+E27+E28</f>
        <v>13041988</v>
      </c>
      <c r="F29" s="336" t="s">
        <v>385</v>
      </c>
      <c r="G29" s="384">
        <f>SUM(G19:G28)</f>
        <v>0</v>
      </c>
      <c r="H29" s="384">
        <f>SUM(H19:H28)</f>
        <v>4482343</v>
      </c>
      <c r="I29" s="384">
        <f>SUM(I19:I28)</f>
        <v>4482343</v>
      </c>
      <c r="J29" s="512"/>
    </row>
    <row r="30" spans="1:10" ht="13.5" thickBot="1">
      <c r="A30" s="130" t="s">
        <v>30</v>
      </c>
      <c r="B30" s="136" t="s">
        <v>384</v>
      </c>
      <c r="C30" s="137">
        <f>+C18+C29</f>
        <v>233084076</v>
      </c>
      <c r="D30" s="137">
        <f>+D18+D29</f>
        <v>19205484</v>
      </c>
      <c r="E30" s="137">
        <f>+E18+E29</f>
        <v>252289560</v>
      </c>
      <c r="F30" s="337" t="s">
        <v>386</v>
      </c>
      <c r="G30" s="386">
        <f>+G18+G29</f>
        <v>235409170</v>
      </c>
      <c r="H30" s="386">
        <f>+H18+H29</f>
        <v>16880390</v>
      </c>
      <c r="I30" s="386">
        <f>+I18+I29</f>
        <v>252289560</v>
      </c>
      <c r="J30" s="512"/>
    </row>
    <row r="31" spans="1:10" ht="13.5" thickBot="1">
      <c r="A31" s="130" t="s">
        <v>31</v>
      </c>
      <c r="B31" s="136" t="s">
        <v>94</v>
      </c>
      <c r="C31" s="137">
        <f>IF(C18-G18&lt;0,G18-C18,"-")</f>
        <v>2325094</v>
      </c>
      <c r="D31" s="137">
        <f>IF(D18-H18&lt;0,H18-D18,"-")</f>
        <v>6234551</v>
      </c>
      <c r="E31" s="137">
        <f>IF(E18-I18&lt;0,I18-E18,"-")</f>
        <v>8559645</v>
      </c>
      <c r="F31" s="337" t="s">
        <v>95</v>
      </c>
      <c r="G31" s="386" t="str">
        <f>IF(C18-G18&gt;0,C18-G18,"-")</f>
        <v>-</v>
      </c>
      <c r="H31" s="386" t="str">
        <f>IF(D18-H18&gt;0,D18-H18,"-")</f>
        <v>-</v>
      </c>
      <c r="I31" s="386" t="str">
        <f>IF(E18-I18&gt;0,E18-I18,"-")</f>
        <v>-</v>
      </c>
      <c r="J31" s="512"/>
    </row>
    <row r="32" spans="1:10" ht="13.5" thickBot="1">
      <c r="A32" s="130" t="s">
        <v>32</v>
      </c>
      <c r="B32" s="136" t="s">
        <v>135</v>
      </c>
      <c r="C32" s="137">
        <f>IF(C18+C29-G30&lt;0,G30-(C18+C29),"-")</f>
        <v>2325094</v>
      </c>
      <c r="D32" s="137" t="str">
        <f>IF(D18+D29-H30&lt;0,H30-(D18+D29),"-")</f>
        <v>-</v>
      </c>
      <c r="E32" s="137" t="str">
        <f>IF(E18+E29-I30&lt;0,I30-(E18+E29),"-")</f>
        <v>-</v>
      </c>
      <c r="F32" s="337" t="s">
        <v>136</v>
      </c>
      <c r="G32" s="388" t="str">
        <f>IF(C18+C29-G30&gt;0,C18+C29-G30,"-")</f>
        <v>-</v>
      </c>
      <c r="H32" s="388">
        <f>IF(D18+D29-H30&gt;0,D18+D29-H30,"-")</f>
        <v>2325094</v>
      </c>
      <c r="I32" s="388" t="str">
        <f>IF(E18+E29-I30&gt;0,E18+E29-I30,"-")</f>
        <v>-</v>
      </c>
      <c r="J32" s="512"/>
    </row>
    <row r="33" spans="2:6" ht="18.75">
      <c r="B33" s="513"/>
      <c r="C33" s="513"/>
      <c r="D33" s="513"/>
      <c r="E33" s="513"/>
      <c r="F33" s="513"/>
    </row>
  </sheetData>
  <sheetProtection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115" zoomScaleSheetLayoutView="115" workbookViewId="0" topLeftCell="A1">
      <selection activeCell="I10" activeCellId="1" sqref="I6 I10"/>
    </sheetView>
  </sheetViews>
  <sheetFormatPr defaultColWidth="9.00390625" defaultRowHeight="12.75"/>
  <cols>
    <col min="1" max="1" width="6.875" style="31" customWidth="1"/>
    <col min="2" max="2" width="55.125" style="66" customWidth="1"/>
    <col min="3" max="5" width="16.375" style="31" customWidth="1"/>
    <col min="6" max="6" width="55.125" style="31" customWidth="1"/>
    <col min="7" max="9" width="16.375" style="31" customWidth="1"/>
    <col min="10" max="10" width="4.875" style="31" customWidth="1"/>
    <col min="11" max="16384" width="9.375" style="31" customWidth="1"/>
  </cols>
  <sheetData>
    <row r="1" spans="2:10" ht="31.5">
      <c r="B1" s="114" t="s">
        <v>93</v>
      </c>
      <c r="C1" s="115"/>
      <c r="D1" s="115"/>
      <c r="E1" s="115"/>
      <c r="F1" s="115"/>
      <c r="G1" s="115"/>
      <c r="H1" s="115"/>
      <c r="I1" s="115"/>
      <c r="J1" s="512" t="str">
        <f>+CONCATENATE("2.2. melléklet a ………../",LEFT(ÖSSZEFÜGGÉSEK!A5,4),". (……….) önkormányzati rendelethez")</f>
        <v>2.2. melléklet a ………../2018. (……….) önkormányzati rendelethez</v>
      </c>
    </row>
    <row r="2" spans="7:10" ht="14.25" thickBot="1">
      <c r="G2" s="116" t="s">
        <v>490</v>
      </c>
      <c r="H2" s="116"/>
      <c r="I2" s="116"/>
      <c r="J2" s="512"/>
    </row>
    <row r="3" spans="1:10" ht="13.5" thickBot="1">
      <c r="A3" s="514" t="s">
        <v>51</v>
      </c>
      <c r="B3" s="117" t="s">
        <v>41</v>
      </c>
      <c r="C3" s="118"/>
      <c r="D3" s="321"/>
      <c r="E3" s="321"/>
      <c r="F3" s="117" t="s">
        <v>42</v>
      </c>
      <c r="G3" s="376"/>
      <c r="H3" s="381"/>
      <c r="I3" s="381"/>
      <c r="J3" s="512"/>
    </row>
    <row r="4" spans="1:10" s="119" customFormat="1" ht="24.75" thickBot="1">
      <c r="A4" s="515"/>
      <c r="B4" s="67" t="s">
        <v>44</v>
      </c>
      <c r="C4" s="68" t="str">
        <f>+'2.1.sz.mell  '!C4</f>
        <v>2018. évi előirányzat</v>
      </c>
      <c r="D4" s="322" t="s">
        <v>485</v>
      </c>
      <c r="E4" s="360" t="s">
        <v>492</v>
      </c>
      <c r="F4" s="67" t="s">
        <v>44</v>
      </c>
      <c r="G4" s="340" t="str">
        <f>+'2.1.sz.mell  '!C4</f>
        <v>2018. évi előirányzat</v>
      </c>
      <c r="H4" s="67" t="s">
        <v>485</v>
      </c>
      <c r="I4" s="382" t="s">
        <v>492</v>
      </c>
      <c r="J4" s="512"/>
    </row>
    <row r="5" spans="1:10" s="119" customFormat="1" ht="13.5" thickBot="1">
      <c r="A5" s="120" t="s">
        <v>393</v>
      </c>
      <c r="B5" s="121" t="s">
        <v>394</v>
      </c>
      <c r="C5" s="122" t="s">
        <v>395</v>
      </c>
      <c r="D5" s="323"/>
      <c r="E5" s="323"/>
      <c r="F5" s="121" t="s">
        <v>397</v>
      </c>
      <c r="G5" s="377" t="s">
        <v>396</v>
      </c>
      <c r="H5" s="121"/>
      <c r="I5" s="123"/>
      <c r="J5" s="512"/>
    </row>
    <row r="6" spans="1:10" ht="12.75" customHeight="1">
      <c r="A6" s="125" t="s">
        <v>6</v>
      </c>
      <c r="B6" s="126" t="s">
        <v>286</v>
      </c>
      <c r="C6" s="105"/>
      <c r="D6" s="324"/>
      <c r="E6" s="324"/>
      <c r="F6" s="126" t="s">
        <v>128</v>
      </c>
      <c r="G6" s="378">
        <v>0</v>
      </c>
      <c r="H6" s="105">
        <v>6682198</v>
      </c>
      <c r="I6" s="105">
        <f>G6+H6</f>
        <v>6682198</v>
      </c>
      <c r="J6" s="512"/>
    </row>
    <row r="7" spans="1:10" ht="12.75">
      <c r="A7" s="127" t="s">
        <v>7</v>
      </c>
      <c r="B7" s="128" t="s">
        <v>287</v>
      </c>
      <c r="C7" s="106"/>
      <c r="D7" s="325"/>
      <c r="E7" s="325"/>
      <c r="F7" s="128" t="s">
        <v>292</v>
      </c>
      <c r="G7" s="107"/>
      <c r="H7" s="106"/>
      <c r="I7" s="105">
        <f aca="true" t="shared" si="0" ref="I7:I12">G7+H7</f>
        <v>0</v>
      </c>
      <c r="J7" s="512"/>
    </row>
    <row r="8" spans="1:10" ht="12.75" customHeight="1">
      <c r="A8" s="127" t="s">
        <v>8</v>
      </c>
      <c r="B8" s="128" t="s">
        <v>2</v>
      </c>
      <c r="C8" s="106"/>
      <c r="D8" s="325"/>
      <c r="E8" s="325"/>
      <c r="F8" s="128" t="s">
        <v>112</v>
      </c>
      <c r="G8" s="107">
        <v>0</v>
      </c>
      <c r="H8" s="106">
        <v>6295274</v>
      </c>
      <c r="I8" s="105">
        <f t="shared" si="0"/>
        <v>6295274</v>
      </c>
      <c r="J8" s="512"/>
    </row>
    <row r="9" spans="1:10" ht="12.75" customHeight="1">
      <c r="A9" s="127" t="s">
        <v>9</v>
      </c>
      <c r="B9" s="128" t="s">
        <v>288</v>
      </c>
      <c r="C9" s="106"/>
      <c r="D9" s="325"/>
      <c r="E9" s="325"/>
      <c r="F9" s="128" t="s">
        <v>293</v>
      </c>
      <c r="G9" s="107"/>
      <c r="H9" s="106"/>
      <c r="I9" s="105">
        <f t="shared" si="0"/>
        <v>0</v>
      </c>
      <c r="J9" s="512"/>
    </row>
    <row r="10" spans="1:10" ht="12.75" customHeight="1">
      <c r="A10" s="127" t="s">
        <v>10</v>
      </c>
      <c r="B10" s="128" t="s">
        <v>289</v>
      </c>
      <c r="C10" s="106"/>
      <c r="D10" s="325"/>
      <c r="E10" s="325"/>
      <c r="F10" s="128" t="s">
        <v>130</v>
      </c>
      <c r="G10" s="107"/>
      <c r="H10" s="106">
        <v>967740</v>
      </c>
      <c r="I10" s="105">
        <f t="shared" si="0"/>
        <v>967740</v>
      </c>
      <c r="J10" s="512"/>
    </row>
    <row r="11" spans="1:10" ht="12.75" customHeight="1">
      <c r="A11" s="127" t="s">
        <v>11</v>
      </c>
      <c r="B11" s="128" t="s">
        <v>290</v>
      </c>
      <c r="C11" s="106"/>
      <c r="D11" s="106"/>
      <c r="E11" s="106"/>
      <c r="F11" s="372"/>
      <c r="G11" s="107"/>
      <c r="H11" s="106"/>
      <c r="I11" s="105">
        <f t="shared" si="0"/>
        <v>0</v>
      </c>
      <c r="J11" s="512"/>
    </row>
    <row r="12" spans="1:10" ht="12.75" customHeight="1">
      <c r="A12" s="127" t="s">
        <v>12</v>
      </c>
      <c r="B12" s="28"/>
      <c r="C12" s="106"/>
      <c r="D12" s="106"/>
      <c r="E12" s="106"/>
      <c r="F12" s="372"/>
      <c r="G12" s="107"/>
      <c r="H12" s="106"/>
      <c r="I12" s="105">
        <f t="shared" si="0"/>
        <v>0</v>
      </c>
      <c r="J12" s="512"/>
    </row>
    <row r="13" spans="1:10" ht="12.75" customHeight="1">
      <c r="A13" s="127" t="s">
        <v>13</v>
      </c>
      <c r="B13" s="28"/>
      <c r="C13" s="106"/>
      <c r="D13" s="106"/>
      <c r="E13" s="106"/>
      <c r="F13" s="373"/>
      <c r="G13" s="107"/>
      <c r="H13" s="106"/>
      <c r="I13" s="106"/>
      <c r="J13" s="512"/>
    </row>
    <row r="14" spans="1:10" ht="12.75" customHeight="1">
      <c r="A14" s="127" t="s">
        <v>14</v>
      </c>
      <c r="B14" s="184"/>
      <c r="C14" s="106"/>
      <c r="D14" s="106"/>
      <c r="E14" s="106"/>
      <c r="F14" s="372"/>
      <c r="G14" s="107"/>
      <c r="H14" s="106"/>
      <c r="I14" s="106"/>
      <c r="J14" s="512"/>
    </row>
    <row r="15" spans="1:10" ht="12.75">
      <c r="A15" s="127" t="s">
        <v>15</v>
      </c>
      <c r="B15" s="28"/>
      <c r="C15" s="106"/>
      <c r="D15" s="106"/>
      <c r="E15" s="106"/>
      <c r="F15" s="372"/>
      <c r="G15" s="107"/>
      <c r="H15" s="106"/>
      <c r="I15" s="106"/>
      <c r="J15" s="512"/>
    </row>
    <row r="16" spans="1:10" ht="12.75" customHeight="1" thickBot="1">
      <c r="A16" s="163" t="s">
        <v>16</v>
      </c>
      <c r="B16" s="185"/>
      <c r="C16" s="106"/>
      <c r="D16" s="106"/>
      <c r="E16" s="106"/>
      <c r="F16" s="374" t="s">
        <v>37</v>
      </c>
      <c r="G16" s="164"/>
      <c r="H16" s="108"/>
      <c r="I16" s="108"/>
      <c r="J16" s="512"/>
    </row>
    <row r="17" spans="1:10" ht="15.75" customHeight="1" thickBot="1">
      <c r="A17" s="130" t="s">
        <v>17</v>
      </c>
      <c r="B17" s="48" t="s">
        <v>300</v>
      </c>
      <c r="C17" s="375">
        <f>+C6+C8+C9+C11+C12+C13+C14+C15+C16</f>
        <v>0</v>
      </c>
      <c r="D17" s="366"/>
      <c r="E17" s="366"/>
      <c r="F17" s="48" t="s">
        <v>301</v>
      </c>
      <c r="G17" s="367">
        <f>+G6+G8+G10+G11+G12+G13+G14+G15+G16</f>
        <v>0</v>
      </c>
      <c r="H17" s="367">
        <f>+H6+H8+H10+H11+H12+H13+H14+H15+H16</f>
        <v>13945212</v>
      </c>
      <c r="I17" s="367">
        <f>+I6+I8+I10+I11+I12+I13+I14+I15+I16</f>
        <v>13945212</v>
      </c>
      <c r="J17" s="512"/>
    </row>
    <row r="18" spans="1:10" ht="12.75" customHeight="1">
      <c r="A18" s="125" t="s">
        <v>18</v>
      </c>
      <c r="B18" s="139" t="s">
        <v>148</v>
      </c>
      <c r="C18" s="146">
        <f>+C19+C20+C21+C22+C23</f>
        <v>2325094</v>
      </c>
      <c r="D18" s="146">
        <f>+D19+D20+D21+D22+D23</f>
        <v>11620118</v>
      </c>
      <c r="E18" s="146">
        <f>D18+C18</f>
        <v>13945212</v>
      </c>
      <c r="F18" s="133" t="s">
        <v>116</v>
      </c>
      <c r="G18" s="379"/>
      <c r="H18" s="383"/>
      <c r="I18" s="383"/>
      <c r="J18" s="512"/>
    </row>
    <row r="19" spans="1:10" ht="12.75" customHeight="1">
      <c r="A19" s="127" t="s">
        <v>19</v>
      </c>
      <c r="B19" s="140" t="s">
        <v>137</v>
      </c>
      <c r="C19" s="38"/>
      <c r="D19" s="53">
        <v>2381578</v>
      </c>
      <c r="E19" s="146">
        <f aca="true" t="shared" si="1" ref="E19:E26">D19+C19</f>
        <v>2381578</v>
      </c>
      <c r="F19" s="133" t="s">
        <v>119</v>
      </c>
      <c r="G19" s="380"/>
      <c r="H19" s="38"/>
      <c r="I19" s="38"/>
      <c r="J19" s="512"/>
    </row>
    <row r="20" spans="1:10" ht="12.75" customHeight="1">
      <c r="A20" s="125" t="s">
        <v>20</v>
      </c>
      <c r="B20" s="140" t="s">
        <v>138</v>
      </c>
      <c r="C20" s="38"/>
      <c r="D20" s="53"/>
      <c r="E20" s="146">
        <f t="shared" si="1"/>
        <v>0</v>
      </c>
      <c r="F20" s="133" t="s">
        <v>90</v>
      </c>
      <c r="G20" s="380"/>
      <c r="H20" s="38"/>
      <c r="I20" s="38"/>
      <c r="J20" s="512"/>
    </row>
    <row r="21" spans="1:10" ht="12.75" customHeight="1">
      <c r="A21" s="127" t="s">
        <v>21</v>
      </c>
      <c r="B21" s="140" t="s">
        <v>139</v>
      </c>
      <c r="C21" s="38"/>
      <c r="D21" s="53"/>
      <c r="E21" s="146">
        <f t="shared" si="1"/>
        <v>0</v>
      </c>
      <c r="F21" s="133" t="s">
        <v>91</v>
      </c>
      <c r="G21" s="380"/>
      <c r="H21" s="38"/>
      <c r="I21" s="38"/>
      <c r="J21" s="512"/>
    </row>
    <row r="22" spans="1:10" ht="12.75" customHeight="1">
      <c r="A22" s="125" t="s">
        <v>22</v>
      </c>
      <c r="B22" s="140" t="s">
        <v>140</v>
      </c>
      <c r="C22" s="38">
        <v>2325094</v>
      </c>
      <c r="D22" s="328">
        <v>9238540</v>
      </c>
      <c r="E22" s="146">
        <f t="shared" si="1"/>
        <v>11563634</v>
      </c>
      <c r="F22" s="132" t="s">
        <v>134</v>
      </c>
      <c r="G22" s="380"/>
      <c r="H22" s="38"/>
      <c r="I22" s="38"/>
      <c r="J22" s="512"/>
    </row>
    <row r="23" spans="1:10" ht="12.75" customHeight="1">
      <c r="A23" s="127" t="s">
        <v>23</v>
      </c>
      <c r="B23" s="141" t="s">
        <v>141</v>
      </c>
      <c r="C23" s="38"/>
      <c r="D23" s="53"/>
      <c r="E23" s="146">
        <f t="shared" si="1"/>
        <v>0</v>
      </c>
      <c r="F23" s="133" t="s">
        <v>120</v>
      </c>
      <c r="G23" s="380"/>
      <c r="H23" s="38"/>
      <c r="I23" s="38"/>
      <c r="J23" s="512"/>
    </row>
    <row r="24" spans="1:10" ht="12.75" customHeight="1">
      <c r="A24" s="125" t="s">
        <v>24</v>
      </c>
      <c r="B24" s="142" t="s">
        <v>142</v>
      </c>
      <c r="C24" s="135">
        <f>+C25+C26+C27+C28+C29</f>
        <v>0</v>
      </c>
      <c r="D24" s="370"/>
      <c r="E24" s="146">
        <f t="shared" si="1"/>
        <v>0</v>
      </c>
      <c r="F24" s="143" t="s">
        <v>118</v>
      </c>
      <c r="G24" s="380"/>
      <c r="H24" s="38"/>
      <c r="I24" s="38"/>
      <c r="J24" s="512"/>
    </row>
    <row r="25" spans="1:10" ht="12.75" customHeight="1">
      <c r="A25" s="127" t="s">
        <v>25</v>
      </c>
      <c r="B25" s="141" t="s">
        <v>143</v>
      </c>
      <c r="C25" s="38"/>
      <c r="D25" s="371"/>
      <c r="E25" s="146">
        <f t="shared" si="1"/>
        <v>0</v>
      </c>
      <c r="F25" s="143" t="s">
        <v>294</v>
      </c>
      <c r="G25" s="380"/>
      <c r="H25" s="38"/>
      <c r="I25" s="38"/>
      <c r="J25" s="512"/>
    </row>
    <row r="26" spans="1:10" ht="12.75" customHeight="1">
      <c r="A26" s="125" t="s">
        <v>26</v>
      </c>
      <c r="B26" s="141" t="s">
        <v>144</v>
      </c>
      <c r="C26" s="38"/>
      <c r="D26" s="371"/>
      <c r="E26" s="146">
        <f t="shared" si="1"/>
        <v>0</v>
      </c>
      <c r="F26" s="138"/>
      <c r="G26" s="380"/>
      <c r="H26" s="38"/>
      <c r="I26" s="38"/>
      <c r="J26" s="512"/>
    </row>
    <row r="27" spans="1:10" ht="12.75" customHeight="1">
      <c r="A27" s="127" t="s">
        <v>27</v>
      </c>
      <c r="B27" s="140" t="s">
        <v>145</v>
      </c>
      <c r="C27" s="38"/>
      <c r="D27" s="371"/>
      <c r="E27" s="371"/>
      <c r="F27" s="46"/>
      <c r="G27" s="380"/>
      <c r="H27" s="38"/>
      <c r="I27" s="38"/>
      <c r="J27" s="512"/>
    </row>
    <row r="28" spans="1:10" ht="12.75" customHeight="1">
      <c r="A28" s="125" t="s">
        <v>28</v>
      </c>
      <c r="B28" s="144" t="s">
        <v>146</v>
      </c>
      <c r="C28" s="38"/>
      <c r="D28" s="53"/>
      <c r="E28" s="53"/>
      <c r="F28" s="28"/>
      <c r="G28" s="380"/>
      <c r="H28" s="38"/>
      <c r="I28" s="38"/>
      <c r="J28" s="512"/>
    </row>
    <row r="29" spans="1:10" ht="12.75" customHeight="1" thickBot="1">
      <c r="A29" s="127" t="s">
        <v>29</v>
      </c>
      <c r="B29" s="145" t="s">
        <v>147</v>
      </c>
      <c r="C29" s="38"/>
      <c r="D29" s="371"/>
      <c r="E29" s="371"/>
      <c r="F29" s="46"/>
      <c r="G29" s="380"/>
      <c r="H29" s="385"/>
      <c r="I29" s="385"/>
      <c r="J29" s="512"/>
    </row>
    <row r="30" spans="1:10" ht="21.75" customHeight="1" thickBot="1">
      <c r="A30" s="130" t="s">
        <v>30</v>
      </c>
      <c r="B30" s="48" t="s">
        <v>291</v>
      </c>
      <c r="C30" s="367">
        <f>+C18+C24</f>
        <v>2325094</v>
      </c>
      <c r="D30" s="367">
        <f>+D18+D24</f>
        <v>11620118</v>
      </c>
      <c r="E30" s="367">
        <f>+E18+E24</f>
        <v>13945212</v>
      </c>
      <c r="F30" s="48" t="s">
        <v>295</v>
      </c>
      <c r="G30" s="367">
        <f>SUM(G18:G29)</f>
        <v>0</v>
      </c>
      <c r="H30" s="389"/>
      <c r="I30" s="390"/>
      <c r="J30" s="512"/>
    </row>
    <row r="31" spans="1:10" ht="13.5" thickBot="1">
      <c r="A31" s="130" t="s">
        <v>31</v>
      </c>
      <c r="B31" s="136" t="s">
        <v>296</v>
      </c>
      <c r="C31" s="137">
        <f>+C17+C30</f>
        <v>2325094</v>
      </c>
      <c r="D31" s="137">
        <f>+D17+D30</f>
        <v>11620118</v>
      </c>
      <c r="E31" s="137">
        <f>+E17+E30</f>
        <v>13945212</v>
      </c>
      <c r="F31" s="136" t="s">
        <v>297</v>
      </c>
      <c r="G31" s="329">
        <f>+G17+G30</f>
        <v>0</v>
      </c>
      <c r="H31" s="386">
        <f>+H17+H30</f>
        <v>13945212</v>
      </c>
      <c r="I31" s="387">
        <f>+I17+I30</f>
        <v>13945212</v>
      </c>
      <c r="J31" s="512"/>
    </row>
    <row r="32" spans="1:10" ht="13.5" thickBot="1">
      <c r="A32" s="130" t="s">
        <v>32</v>
      </c>
      <c r="B32" s="136" t="s">
        <v>94</v>
      </c>
      <c r="C32" s="137" t="str">
        <f>IF(C17-G17&lt;0,G17-C17,"-")</f>
        <v>-</v>
      </c>
      <c r="D32" s="137">
        <f>IF(D17-H17&lt;0,H17-D17,"-")</f>
        <v>13945212</v>
      </c>
      <c r="E32" s="137">
        <f>IF(E17-I17&lt;0,I17-E17,"-")</f>
        <v>13945212</v>
      </c>
      <c r="F32" s="136" t="s">
        <v>95</v>
      </c>
      <c r="G32" s="329" t="str">
        <f>IF(C17-G17&gt;0,C17-G17,"-")</f>
        <v>-</v>
      </c>
      <c r="H32" s="391"/>
      <c r="I32" s="392"/>
      <c r="J32" s="512"/>
    </row>
    <row r="33" spans="1:10" ht="13.5" thickBot="1">
      <c r="A33" s="130" t="s">
        <v>33</v>
      </c>
      <c r="B33" s="136" t="s">
        <v>135</v>
      </c>
      <c r="C33" s="137" t="str">
        <f>IF(C17+C30-G26&lt;0,G26-(C17+C30),"-")</f>
        <v>-</v>
      </c>
      <c r="D33" s="393"/>
      <c r="E33" s="329"/>
      <c r="F33" s="136" t="s">
        <v>136</v>
      </c>
      <c r="G33" s="329">
        <f>IF(C17+C30-G26&gt;0,C17+C30-G26,"-")</f>
        <v>2325094</v>
      </c>
      <c r="H33" s="386">
        <f>IF(D17+D30-H26&gt;0,D17+D30-H26,"-")</f>
        <v>11620118</v>
      </c>
      <c r="I33" s="387">
        <f>IF(E17+E30-I26&gt;0,E17+E30-I26,"-")</f>
        <v>13945212</v>
      </c>
      <c r="J33" s="512"/>
    </row>
  </sheetData>
  <sheetProtection/>
  <mergeCells count="2">
    <mergeCell ref="A3:A4"/>
    <mergeCell ref="J1:J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49" t="s">
        <v>86</v>
      </c>
      <c r="E1" s="52" t="s">
        <v>89</v>
      </c>
    </row>
    <row r="3" spans="1:5" ht="12.75">
      <c r="A3" s="54"/>
      <c r="B3" s="55"/>
      <c r="C3" s="54"/>
      <c r="D3" s="57"/>
      <c r="E3" s="55"/>
    </row>
    <row r="4" spans="1:5" ht="15.75">
      <c r="A4" s="39" t="str">
        <f>+ÖSSZEFÜGGÉSEK!A5</f>
        <v>2018. évi előirányzat BEVÉTELEK</v>
      </c>
      <c r="B4" s="56"/>
      <c r="C4" s="63"/>
      <c r="D4" s="57"/>
      <c r="E4" s="55"/>
    </row>
    <row r="5" spans="1:5" ht="12.75">
      <c r="A5" s="54"/>
      <c r="B5" s="55"/>
      <c r="C5" s="54"/>
      <c r="D5" s="57"/>
      <c r="E5" s="55"/>
    </row>
    <row r="6" spans="1:5" ht="12.75">
      <c r="A6" s="54" t="s">
        <v>423</v>
      </c>
      <c r="B6" s="55">
        <f>+'1.1.sz.mell.'!C62</f>
        <v>233084076</v>
      </c>
      <c r="C6" s="54" t="s">
        <v>387</v>
      </c>
      <c r="D6" s="57">
        <f>+'2.1.sz.mell  '!C18+'2.2.sz.mell  '!C17</f>
        <v>233084076</v>
      </c>
      <c r="E6" s="55">
        <f aca="true" t="shared" si="0" ref="E6:E15">+B6-D6</f>
        <v>0</v>
      </c>
    </row>
    <row r="7" spans="1:5" ht="12.75">
      <c r="A7" s="54" t="s">
        <v>424</v>
      </c>
      <c r="B7" s="55">
        <f>+'1.1.sz.mell.'!C86</f>
        <v>2325094</v>
      </c>
      <c r="C7" s="54" t="s">
        <v>388</v>
      </c>
      <c r="D7" s="57">
        <f>+'2.1.sz.mell  '!C29+'2.2.sz.mell  '!C30</f>
        <v>2325094</v>
      </c>
      <c r="E7" s="55">
        <f t="shared" si="0"/>
        <v>0</v>
      </c>
    </row>
    <row r="8" spans="1:5" ht="12.75">
      <c r="A8" s="54" t="s">
        <v>425</v>
      </c>
      <c r="B8" s="55">
        <f>+'1.1.sz.mell.'!C87</f>
        <v>235409170</v>
      </c>
      <c r="C8" s="54" t="s">
        <v>389</v>
      </c>
      <c r="D8" s="57">
        <f>+'2.1.sz.mell  '!C30+'2.2.sz.mell  '!C31</f>
        <v>235409170</v>
      </c>
      <c r="E8" s="55">
        <f t="shared" si="0"/>
        <v>0</v>
      </c>
    </row>
    <row r="9" spans="1:5" ht="12.75">
      <c r="A9" s="54"/>
      <c r="B9" s="55"/>
      <c r="C9" s="54"/>
      <c r="D9" s="57"/>
      <c r="E9" s="55"/>
    </row>
    <row r="10" spans="1:5" ht="12.75">
      <c r="A10" s="54"/>
      <c r="B10" s="55"/>
      <c r="C10" s="54"/>
      <c r="D10" s="57"/>
      <c r="E10" s="55"/>
    </row>
    <row r="11" spans="1:5" ht="15.75">
      <c r="A11" s="39" t="str">
        <f>+ÖSSZEFÜGGÉSEK!A12</f>
        <v>2018. évi előirányzat KIADÁSOK</v>
      </c>
      <c r="B11" s="56"/>
      <c r="C11" s="63"/>
      <c r="D11" s="57"/>
      <c r="E11" s="55"/>
    </row>
    <row r="12" spans="1:5" ht="12.75">
      <c r="A12" s="54"/>
      <c r="B12" s="55"/>
      <c r="C12" s="54"/>
      <c r="D12" s="57"/>
      <c r="E12" s="55"/>
    </row>
    <row r="13" spans="1:5" ht="12.75">
      <c r="A13" s="54" t="s">
        <v>426</v>
      </c>
      <c r="B13" s="55">
        <f>+'1.1.sz.mell.'!C128</f>
        <v>235409170</v>
      </c>
      <c r="C13" s="54" t="s">
        <v>390</v>
      </c>
      <c r="D13" s="57">
        <f>+'2.1.sz.mell  '!G18+'2.2.sz.mell  '!G17</f>
        <v>235409170</v>
      </c>
      <c r="E13" s="55">
        <f t="shared" si="0"/>
        <v>0</v>
      </c>
    </row>
    <row r="14" spans="1:5" ht="12.75">
      <c r="A14" s="54" t="s">
        <v>427</v>
      </c>
      <c r="B14" s="55">
        <f>+'1.1.sz.mell.'!C153</f>
        <v>0</v>
      </c>
      <c r="C14" s="54" t="s">
        <v>391</v>
      </c>
      <c r="D14" s="57">
        <f>+'2.1.sz.mell  '!G29+'2.2.sz.mell  '!G30</f>
        <v>0</v>
      </c>
      <c r="E14" s="55">
        <f t="shared" si="0"/>
        <v>0</v>
      </c>
    </row>
    <row r="15" spans="1:5" ht="12.75">
      <c r="A15" s="54" t="s">
        <v>428</v>
      </c>
      <c r="B15" s="55">
        <f>+'1.1.sz.mell.'!C154</f>
        <v>235409170</v>
      </c>
      <c r="C15" s="54" t="s">
        <v>392</v>
      </c>
      <c r="D15" s="57">
        <f>+'2.1.sz.mell  '!G30+'2.2.sz.mell  '!G31</f>
        <v>235409170</v>
      </c>
      <c r="E15" s="55">
        <f t="shared" si="0"/>
        <v>0</v>
      </c>
    </row>
    <row r="16" spans="1:5" ht="12.75">
      <c r="A16" s="50"/>
      <c r="B16" s="50"/>
      <c r="C16" s="54"/>
      <c r="D16" s="57"/>
      <c r="E16" s="51"/>
    </row>
    <row r="17" spans="1:5" ht="12.75">
      <c r="A17" s="50"/>
      <c r="B17" s="50"/>
      <c r="C17" s="50"/>
      <c r="D17" s="50"/>
      <c r="E17" s="50"/>
    </row>
    <row r="18" spans="1:5" ht="12.75">
      <c r="A18" s="50"/>
      <c r="B18" s="50"/>
      <c r="C18" s="50"/>
      <c r="D18" s="50"/>
      <c r="E18" s="50"/>
    </row>
    <row r="19" spans="1:5" ht="12.75">
      <c r="A19" s="50"/>
      <c r="B19" s="50"/>
      <c r="C19" s="50"/>
      <c r="D19" s="50"/>
      <c r="E19" s="50"/>
    </row>
  </sheetData>
  <sheetProtection/>
  <conditionalFormatting sqref="E3:E15">
    <cfRule type="cellIs" priority="1" dxfId="1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"/>
  <sheetViews>
    <sheetView workbookViewId="0" topLeftCell="A1">
      <selection activeCell="C6" sqref="C6"/>
    </sheetView>
  </sheetViews>
  <sheetFormatPr defaultColWidth="9.00390625" defaultRowHeight="12.75"/>
  <cols>
    <col min="1" max="1" width="47.125" style="26" customWidth="1"/>
    <col min="2" max="2" width="15.625" style="25" customWidth="1"/>
    <col min="3" max="3" width="16.375" style="25" customWidth="1"/>
    <col min="4" max="4" width="18.00390625" style="25" customWidth="1"/>
    <col min="5" max="6" width="12.875" style="25" customWidth="1"/>
    <col min="7" max="7" width="13.875" style="25" customWidth="1"/>
    <col min="8" max="16384" width="9.375" style="25" customWidth="1"/>
  </cols>
  <sheetData>
    <row r="1" spans="1:4" ht="25.5" customHeight="1">
      <c r="A1" s="516" t="s">
        <v>0</v>
      </c>
      <c r="B1" s="516"/>
      <c r="C1" s="516"/>
      <c r="D1" s="516"/>
    </row>
    <row r="2" spans="1:4" ht="22.5" customHeight="1" thickBot="1">
      <c r="A2" s="66"/>
      <c r="B2" s="31"/>
      <c r="C2" s="31"/>
      <c r="D2" s="290" t="s">
        <v>444</v>
      </c>
    </row>
    <row r="3" spans="1:6" s="27" customFormat="1" ht="44.25" customHeight="1" thickBot="1">
      <c r="A3" s="67" t="s">
        <v>47</v>
      </c>
      <c r="B3" s="68" t="s">
        <v>48</v>
      </c>
      <c r="C3" s="68" t="s">
        <v>49</v>
      </c>
      <c r="D3" s="340" t="s">
        <v>503</v>
      </c>
      <c r="E3" s="347" t="s">
        <v>487</v>
      </c>
      <c r="F3" s="348" t="s">
        <v>491</v>
      </c>
    </row>
    <row r="4" spans="1:6" s="31" customFormat="1" ht="12" customHeight="1" thickBot="1">
      <c r="A4" s="29" t="s">
        <v>393</v>
      </c>
      <c r="B4" s="30" t="s">
        <v>394</v>
      </c>
      <c r="C4" s="30" t="s">
        <v>395</v>
      </c>
      <c r="D4" s="341" t="s">
        <v>397</v>
      </c>
      <c r="E4" s="351"/>
      <c r="F4" s="352"/>
    </row>
    <row r="5" spans="1:6" ht="15.75" customHeight="1">
      <c r="A5" s="284" t="s">
        <v>493</v>
      </c>
      <c r="B5" s="285"/>
      <c r="C5" s="215" t="s">
        <v>504</v>
      </c>
      <c r="D5" s="285"/>
      <c r="E5" s="349">
        <v>7582198</v>
      </c>
      <c r="F5" s="350">
        <f>E5+D5</f>
        <v>7582198</v>
      </c>
    </row>
    <row r="6" spans="1:6" ht="15.75" customHeight="1">
      <c r="A6" s="291"/>
      <c r="B6" s="286"/>
      <c r="C6" s="287"/>
      <c r="D6" s="286"/>
      <c r="E6" s="346"/>
      <c r="F6" s="350"/>
    </row>
    <row r="7" spans="1:6" ht="15.75" customHeight="1">
      <c r="A7" s="284"/>
      <c r="B7" s="285"/>
      <c r="C7" s="215"/>
      <c r="D7" s="285"/>
      <c r="E7" s="346"/>
      <c r="F7" s="350"/>
    </row>
    <row r="8" spans="1:6" ht="15.75" customHeight="1">
      <c r="A8" s="284"/>
      <c r="B8" s="285"/>
      <c r="C8" s="215"/>
      <c r="D8" s="285"/>
      <c r="E8" s="346"/>
      <c r="F8" s="350">
        <f>E8+D8</f>
        <v>0</v>
      </c>
    </row>
    <row r="9" spans="1:6" ht="15.75" customHeight="1">
      <c r="A9" s="284"/>
      <c r="B9" s="285"/>
      <c r="C9" s="215"/>
      <c r="D9" s="285"/>
      <c r="E9" s="346"/>
      <c r="F9" s="350">
        <f>E9+D9</f>
        <v>0</v>
      </c>
    </row>
    <row r="10" spans="1:6" ht="15.75" customHeight="1">
      <c r="A10" s="284"/>
      <c r="B10" s="285"/>
      <c r="C10" s="215"/>
      <c r="D10" s="285"/>
      <c r="E10" s="346"/>
      <c r="F10" s="350">
        <f>E10+D10</f>
        <v>0</v>
      </c>
    </row>
    <row r="11" spans="1:6" ht="15.75" customHeight="1">
      <c r="A11" s="284"/>
      <c r="B11" s="285"/>
      <c r="C11" s="215"/>
      <c r="D11" s="285"/>
      <c r="E11" s="346"/>
      <c r="F11" s="350">
        <f>E11+D11</f>
        <v>0</v>
      </c>
    </row>
    <row r="12" spans="1:6" ht="15.75" customHeight="1">
      <c r="A12" s="355"/>
      <c r="B12" s="285"/>
      <c r="C12" s="215"/>
      <c r="D12" s="342"/>
      <c r="E12" s="346"/>
      <c r="F12" s="350"/>
    </row>
    <row r="13" spans="1:6" ht="27.75" customHeight="1">
      <c r="A13" s="284"/>
      <c r="B13" s="285"/>
      <c r="C13" s="215"/>
      <c r="D13" s="342"/>
      <c r="E13" s="346"/>
      <c r="F13" s="350"/>
    </row>
    <row r="14" spans="1:6" ht="15.75" customHeight="1">
      <c r="A14" s="284"/>
      <c r="B14" s="19"/>
      <c r="C14" s="213"/>
      <c r="D14" s="343"/>
      <c r="E14" s="346"/>
      <c r="F14" s="350"/>
    </row>
    <row r="15" spans="1:6" ht="15.75" customHeight="1">
      <c r="A15" s="284"/>
      <c r="B15" s="19"/>
      <c r="C15" s="213"/>
      <c r="D15" s="343"/>
      <c r="E15" s="346"/>
      <c r="F15" s="350"/>
    </row>
    <row r="16" spans="1:6" ht="15.75" customHeight="1">
      <c r="A16" s="212"/>
      <c r="B16" s="19"/>
      <c r="C16" s="213"/>
      <c r="D16" s="343"/>
      <c r="E16" s="346"/>
      <c r="F16" s="350"/>
    </row>
    <row r="17" spans="1:6" ht="15.75" customHeight="1">
      <c r="A17" s="212"/>
      <c r="B17" s="19"/>
      <c r="C17" s="213"/>
      <c r="D17" s="343"/>
      <c r="E17" s="346"/>
      <c r="F17" s="288"/>
    </row>
    <row r="18" spans="1:6" ht="15.75" customHeight="1" thickBot="1">
      <c r="A18" s="32"/>
      <c r="B18" s="20"/>
      <c r="C18" s="214"/>
      <c r="D18" s="344"/>
      <c r="E18" s="353"/>
      <c r="F18" s="354"/>
    </row>
    <row r="19" spans="1:6" s="35" customFormat="1" ht="18" customHeight="1" thickBot="1">
      <c r="A19" s="69" t="s">
        <v>46</v>
      </c>
      <c r="B19" s="33">
        <f>SUM(B5:B18)</f>
        <v>0</v>
      </c>
      <c r="C19" s="45"/>
      <c r="D19" s="345">
        <f>SUM(D5:D18)</f>
        <v>0</v>
      </c>
      <c r="E19" s="404">
        <f>SUM(E5:E18)</f>
        <v>7582198</v>
      </c>
      <c r="F19" s="34">
        <f>SUM(F5:F18)</f>
        <v>7582198</v>
      </c>
    </row>
  </sheetData>
  <sheetProtection/>
  <mergeCells count="1">
    <mergeCell ref="A1:D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……/2017. (….)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"/>
  <sheetViews>
    <sheetView workbookViewId="0" topLeftCell="A1">
      <selection activeCell="H39" sqref="H39"/>
    </sheetView>
  </sheetViews>
  <sheetFormatPr defaultColWidth="9.00390625" defaultRowHeight="12.75"/>
  <cols>
    <col min="1" max="1" width="43.625" style="26" bestFit="1" customWidth="1"/>
    <col min="2" max="2" width="15.625" style="25" customWidth="1"/>
    <col min="3" max="3" width="16.375" style="25" customWidth="1"/>
    <col min="4" max="4" width="18.00390625" style="25" customWidth="1"/>
    <col min="5" max="6" width="12.875" style="25" customWidth="1"/>
    <col min="7" max="7" width="13.875" style="25" customWidth="1"/>
    <col min="8" max="16384" width="9.375" style="25" customWidth="1"/>
  </cols>
  <sheetData>
    <row r="1" spans="1:4" ht="25.5" customHeight="1">
      <c r="A1" s="516" t="s">
        <v>459</v>
      </c>
      <c r="B1" s="516"/>
      <c r="C1" s="516"/>
      <c r="D1" s="516"/>
    </row>
    <row r="2" spans="1:4" ht="22.5" customHeight="1" thickBot="1">
      <c r="A2" s="66"/>
      <c r="B2" s="31"/>
      <c r="C2" s="31"/>
      <c r="D2" s="290" t="s">
        <v>446</v>
      </c>
    </row>
    <row r="3" spans="1:6" s="27" customFormat="1" ht="44.25" customHeight="1" thickBot="1">
      <c r="A3" s="67" t="s">
        <v>50</v>
      </c>
      <c r="B3" s="68" t="s">
        <v>48</v>
      </c>
      <c r="C3" s="68" t="s">
        <v>49</v>
      </c>
      <c r="D3" s="340" t="s">
        <v>503</v>
      </c>
      <c r="E3" s="347" t="s">
        <v>487</v>
      </c>
      <c r="F3" s="348" t="s">
        <v>491</v>
      </c>
    </row>
    <row r="4" spans="1:6" s="31" customFormat="1" ht="12" customHeight="1" thickBot="1">
      <c r="A4" s="29" t="s">
        <v>393</v>
      </c>
      <c r="B4" s="30" t="s">
        <v>394</v>
      </c>
      <c r="C4" s="30" t="s">
        <v>395</v>
      </c>
      <c r="D4" s="341" t="s">
        <v>397</v>
      </c>
      <c r="E4" s="351"/>
      <c r="F4" s="352"/>
    </row>
    <row r="5" spans="1:6" ht="15.75" customHeight="1">
      <c r="A5" s="212" t="s">
        <v>501</v>
      </c>
      <c r="B5" s="488">
        <v>0</v>
      </c>
      <c r="C5" s="213" t="s">
        <v>502</v>
      </c>
      <c r="D5" s="487">
        <v>0</v>
      </c>
      <c r="E5" s="357">
        <v>6295274</v>
      </c>
      <c r="F5" s="357">
        <v>6295274</v>
      </c>
    </row>
    <row r="6" spans="1:6" ht="15.75" customHeight="1">
      <c r="A6" s="281"/>
      <c r="B6" s="283"/>
      <c r="C6" s="282"/>
      <c r="D6" s="356"/>
      <c r="E6" s="283"/>
      <c r="F6" s="357"/>
    </row>
    <row r="7" spans="1:6" ht="15.75" customHeight="1">
      <c r="A7" s="284"/>
      <c r="B7" s="19"/>
      <c r="C7" s="213"/>
      <c r="D7" s="343"/>
      <c r="E7" s="283"/>
      <c r="F7" s="357"/>
    </row>
    <row r="8" spans="1:6" ht="15.75" customHeight="1">
      <c r="A8" s="284"/>
      <c r="B8" s="19"/>
      <c r="C8" s="213"/>
      <c r="D8" s="343"/>
      <c r="E8" s="283"/>
      <c r="F8" s="357"/>
    </row>
    <row r="9" spans="1:6" ht="15.75" customHeight="1">
      <c r="A9" s="212"/>
      <c r="B9" s="19"/>
      <c r="C9" s="213"/>
      <c r="D9" s="343"/>
      <c r="E9" s="283"/>
      <c r="F9" s="357">
        <f>D9+E9</f>
        <v>0</v>
      </c>
    </row>
    <row r="10" spans="1:6" ht="15.75" customHeight="1">
      <c r="A10" s="212"/>
      <c r="B10" s="19"/>
      <c r="C10" s="213"/>
      <c r="D10" s="343"/>
      <c r="E10" s="283"/>
      <c r="F10" s="357">
        <f>D10+E10</f>
        <v>0</v>
      </c>
    </row>
    <row r="11" spans="1:6" ht="15.75" customHeight="1">
      <c r="A11" s="212"/>
      <c r="B11" s="19"/>
      <c r="C11" s="213"/>
      <c r="D11" s="343"/>
      <c r="E11" s="283"/>
      <c r="F11" s="283"/>
    </row>
    <row r="12" spans="1:6" ht="15.75" customHeight="1">
      <c r="A12" s="289"/>
      <c r="B12" s="19"/>
      <c r="C12" s="213"/>
      <c r="D12" s="343"/>
      <c r="E12" s="283"/>
      <c r="F12" s="283"/>
    </row>
    <row r="13" spans="1:6" ht="15.75" customHeight="1">
      <c r="A13" s="212"/>
      <c r="B13" s="19"/>
      <c r="C13" s="213"/>
      <c r="D13" s="343"/>
      <c r="E13" s="283"/>
      <c r="F13" s="283"/>
    </row>
    <row r="14" spans="1:6" ht="15.75" customHeight="1">
      <c r="A14" s="212"/>
      <c r="B14" s="19"/>
      <c r="C14" s="213"/>
      <c r="D14" s="343"/>
      <c r="E14" s="283"/>
      <c r="F14" s="283"/>
    </row>
    <row r="15" spans="1:6" ht="15.75" customHeight="1">
      <c r="A15" s="212"/>
      <c r="B15" s="19"/>
      <c r="C15" s="213"/>
      <c r="D15" s="343"/>
      <c r="E15" s="283"/>
      <c r="F15" s="283"/>
    </row>
    <row r="16" spans="1:6" ht="15.75" customHeight="1">
      <c r="A16" s="212"/>
      <c r="B16" s="19"/>
      <c r="C16" s="213"/>
      <c r="D16" s="343"/>
      <c r="E16" s="283"/>
      <c r="F16" s="283"/>
    </row>
    <row r="17" spans="1:6" ht="15.75" customHeight="1">
      <c r="A17" s="212"/>
      <c r="B17" s="19"/>
      <c r="C17" s="213"/>
      <c r="D17" s="343"/>
      <c r="E17" s="283"/>
      <c r="F17" s="283"/>
    </row>
    <row r="18" spans="1:6" ht="15.75" customHeight="1" thickBot="1">
      <c r="A18" s="32"/>
      <c r="B18" s="20"/>
      <c r="C18" s="214"/>
      <c r="D18" s="344"/>
      <c r="E18" s="358"/>
      <c r="F18" s="358"/>
    </row>
    <row r="19" spans="1:6" s="35" customFormat="1" ht="18" customHeight="1" thickBot="1">
      <c r="A19" s="69" t="s">
        <v>46</v>
      </c>
      <c r="B19" s="33">
        <f>SUM(B5:B18)</f>
        <v>0</v>
      </c>
      <c r="C19" s="45"/>
      <c r="D19" s="345">
        <f>SUM(D5:D18)</f>
        <v>0</v>
      </c>
      <c r="E19" s="345">
        <f>SUM(E5:E18)</f>
        <v>6295274</v>
      </c>
      <c r="F19" s="412">
        <f>SUM(F5:F18)</f>
        <v>6295274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view="pageBreakPreview" zoomScale="85" zoomScaleNormal="110" zoomScaleSheetLayoutView="85" workbookViewId="0" topLeftCell="A79">
      <selection activeCell="F144" sqref="F144"/>
    </sheetView>
  </sheetViews>
  <sheetFormatPr defaultColWidth="9.00390625" defaultRowHeight="12.75"/>
  <cols>
    <col min="1" max="1" width="19.50390625" style="160" customWidth="1"/>
    <col min="2" max="2" width="72.00390625" style="161" customWidth="1"/>
    <col min="3" max="3" width="25.00390625" style="162" customWidth="1"/>
    <col min="4" max="4" width="12.00390625" style="2" bestFit="1" customWidth="1"/>
    <col min="5" max="5" width="14.00390625" style="2" bestFit="1" customWidth="1"/>
    <col min="6" max="6" width="11.00390625" style="2" bestFit="1" customWidth="1"/>
    <col min="7" max="7" width="13.875" style="2" customWidth="1"/>
    <col min="8" max="16384" width="9.375" style="2" customWidth="1"/>
  </cols>
  <sheetData>
    <row r="1" spans="1:3" s="1" customFormat="1" ht="16.5" customHeight="1" thickBot="1">
      <c r="A1" s="73"/>
      <c r="B1" s="75"/>
      <c r="C1" s="96" t="str">
        <f>+CONCATENATE("9.1. melléklet a ……/",LEFT(ÖSSZEFÜGGÉSEK!A5,4),". (….) önkormányzati rendelethez")</f>
        <v>9.1. melléklet a ……/2018. (….) önkormányzati rendelethez</v>
      </c>
    </row>
    <row r="2" spans="1:3" s="40" customFormat="1" ht="21" customHeight="1">
      <c r="A2" s="167" t="s">
        <v>44</v>
      </c>
      <c r="B2" s="148" t="s">
        <v>125</v>
      </c>
      <c r="C2" s="248" t="s">
        <v>500</v>
      </c>
    </row>
    <row r="3" spans="1:3" s="40" customFormat="1" ht="16.5" thickBot="1">
      <c r="A3" s="76" t="s">
        <v>121</v>
      </c>
      <c r="B3" s="149" t="s">
        <v>302</v>
      </c>
      <c r="C3" s="223" t="s">
        <v>38</v>
      </c>
    </row>
    <row r="4" spans="1:3" s="41" customFormat="1" ht="15.75" customHeight="1" thickBot="1">
      <c r="A4" s="77"/>
      <c r="B4" s="77"/>
      <c r="C4" s="78" t="s">
        <v>490</v>
      </c>
    </row>
    <row r="5" spans="1:7" ht="26.25" thickBot="1">
      <c r="A5" s="168" t="s">
        <v>123</v>
      </c>
      <c r="B5" s="79" t="s">
        <v>39</v>
      </c>
      <c r="C5" s="461" t="s">
        <v>40</v>
      </c>
      <c r="D5" s="469" t="s">
        <v>485</v>
      </c>
      <c r="E5" s="496" t="s">
        <v>505</v>
      </c>
      <c r="F5" s="559" t="s">
        <v>485</v>
      </c>
      <c r="G5" s="560" t="s">
        <v>506</v>
      </c>
    </row>
    <row r="6" spans="1:7" s="36" customFormat="1" ht="12.75" customHeight="1" thickBot="1">
      <c r="A6" s="70" t="s">
        <v>393</v>
      </c>
      <c r="B6" s="71" t="s">
        <v>394</v>
      </c>
      <c r="C6" s="414" t="s">
        <v>395</v>
      </c>
      <c r="D6" s="463"/>
      <c r="E6" s="558"/>
      <c r="F6" s="561"/>
      <c r="G6" s="561"/>
    </row>
    <row r="7" spans="1:7" s="36" customFormat="1" ht="15.75" customHeight="1" thickBot="1">
      <c r="A7" s="80"/>
      <c r="B7" s="81" t="s">
        <v>41</v>
      </c>
      <c r="C7" s="462"/>
      <c r="D7" s="463"/>
      <c r="E7" s="558"/>
      <c r="F7" s="597"/>
      <c r="G7" s="597"/>
    </row>
    <row r="8" spans="1:7" s="36" customFormat="1" ht="12" customHeight="1" thickBot="1">
      <c r="A8" s="23" t="s">
        <v>6</v>
      </c>
      <c r="B8" s="17" t="s">
        <v>149</v>
      </c>
      <c r="C8" s="249">
        <f>+C9+C10+C11+C12+C13+C14</f>
        <v>118601976</v>
      </c>
      <c r="D8" s="407">
        <f>+D9+D10+D11+D12+D13+D14</f>
        <v>1857482</v>
      </c>
      <c r="E8" s="102">
        <f>+E9+E10+E11+E12+E13+E14</f>
        <v>120459458</v>
      </c>
      <c r="F8" s="401">
        <f>+F9+F10+F11+F12+F13+F14</f>
        <v>993549</v>
      </c>
      <c r="G8" s="102">
        <f>+G9+G10+G11+G12+G13+G14</f>
        <v>121453007</v>
      </c>
    </row>
    <row r="9" spans="1:7" s="42" customFormat="1" ht="12" customHeight="1">
      <c r="A9" s="186" t="s">
        <v>63</v>
      </c>
      <c r="B9" s="173" t="s">
        <v>150</v>
      </c>
      <c r="C9" s="489">
        <v>56615543</v>
      </c>
      <c r="D9" s="468"/>
      <c r="E9" s="562">
        <f aca="true" t="shared" si="0" ref="E9:E14">SUM(C9:D9)</f>
        <v>56615543</v>
      </c>
      <c r="F9" s="598"/>
      <c r="G9" s="599">
        <f>E9+F9</f>
        <v>56615543</v>
      </c>
    </row>
    <row r="10" spans="1:7" s="43" customFormat="1" ht="12" customHeight="1">
      <c r="A10" s="187" t="s">
        <v>64</v>
      </c>
      <c r="B10" s="174" t="s">
        <v>151</v>
      </c>
      <c r="C10" s="490">
        <v>39232133</v>
      </c>
      <c r="D10" s="468"/>
      <c r="E10" s="562">
        <f t="shared" si="0"/>
        <v>39232133</v>
      </c>
      <c r="F10" s="566"/>
      <c r="G10" s="565">
        <f aca="true" t="shared" si="1" ref="G10:G73">E10+F10</f>
        <v>39232133</v>
      </c>
    </row>
    <row r="11" spans="1:7" s="43" customFormat="1" ht="12" customHeight="1">
      <c r="A11" s="187" t="s">
        <v>65</v>
      </c>
      <c r="B11" s="174" t="s">
        <v>152</v>
      </c>
      <c r="C11" s="490">
        <v>20680360</v>
      </c>
      <c r="D11" s="468">
        <v>1386047</v>
      </c>
      <c r="E11" s="562">
        <f t="shared" si="0"/>
        <v>22066407</v>
      </c>
      <c r="F11" s="566">
        <v>831028</v>
      </c>
      <c r="G11" s="565">
        <f t="shared" si="1"/>
        <v>22897435</v>
      </c>
    </row>
    <row r="12" spans="1:7" s="43" customFormat="1" ht="12" customHeight="1">
      <c r="A12" s="187" t="s">
        <v>66</v>
      </c>
      <c r="B12" s="174" t="s">
        <v>153</v>
      </c>
      <c r="C12" s="490">
        <v>2073940</v>
      </c>
      <c r="D12" s="468">
        <v>86834</v>
      </c>
      <c r="E12" s="562">
        <f t="shared" si="0"/>
        <v>2160774</v>
      </c>
      <c r="F12" s="566">
        <v>111853</v>
      </c>
      <c r="G12" s="565">
        <f t="shared" si="1"/>
        <v>2272627</v>
      </c>
    </row>
    <row r="13" spans="1:7" s="43" customFormat="1" ht="12" customHeight="1">
      <c r="A13" s="187" t="s">
        <v>83</v>
      </c>
      <c r="B13" s="174" t="s">
        <v>429</v>
      </c>
      <c r="C13" s="251">
        <v>0</v>
      </c>
      <c r="D13" s="468">
        <v>384601</v>
      </c>
      <c r="E13" s="562">
        <f t="shared" si="0"/>
        <v>384601</v>
      </c>
      <c r="F13" s="566">
        <v>50668</v>
      </c>
      <c r="G13" s="565">
        <f t="shared" si="1"/>
        <v>435269</v>
      </c>
    </row>
    <row r="14" spans="1:7" s="42" customFormat="1" ht="12" customHeight="1" thickBot="1">
      <c r="A14" s="188" t="s">
        <v>67</v>
      </c>
      <c r="B14" s="175" t="s">
        <v>430</v>
      </c>
      <c r="C14" s="251"/>
      <c r="D14" s="468"/>
      <c r="E14" s="562">
        <f t="shared" si="0"/>
        <v>0</v>
      </c>
      <c r="F14" s="600"/>
      <c r="G14" s="601">
        <f t="shared" si="1"/>
        <v>0</v>
      </c>
    </row>
    <row r="15" spans="1:7" s="42" customFormat="1" ht="12" customHeight="1" thickBot="1">
      <c r="A15" s="23" t="s">
        <v>7</v>
      </c>
      <c r="B15" s="98" t="s">
        <v>154</v>
      </c>
      <c r="C15" s="249">
        <f>+C16+C17+C18+C19+C20+C21</f>
        <v>5496000</v>
      </c>
      <c r="D15" s="407">
        <f>+D16+D17+D18+D19+D20+D21</f>
        <v>755783</v>
      </c>
      <c r="E15" s="102">
        <f>+E16+E17+E18+E19+E20+E21</f>
        <v>6251783</v>
      </c>
      <c r="F15" s="401">
        <f>+F16+F17+F18+F19+F20+F21</f>
        <v>1576324</v>
      </c>
      <c r="G15" s="102">
        <f>+G16+G17+G18+G19+G20+G21</f>
        <v>7828107</v>
      </c>
    </row>
    <row r="16" spans="1:7" s="42" customFormat="1" ht="12" customHeight="1">
      <c r="A16" s="186" t="s">
        <v>69</v>
      </c>
      <c r="B16" s="173" t="s">
        <v>155</v>
      </c>
      <c r="C16" s="250"/>
      <c r="D16" s="468"/>
      <c r="E16" s="562">
        <f aca="true" t="shared" si="2" ref="E16:E21">SUM(C16:D16)</f>
        <v>0</v>
      </c>
      <c r="F16" s="598"/>
      <c r="G16" s="599">
        <f t="shared" si="1"/>
        <v>0</v>
      </c>
    </row>
    <row r="17" spans="1:7" s="42" customFormat="1" ht="12" customHeight="1">
      <c r="A17" s="187" t="s">
        <v>70</v>
      </c>
      <c r="B17" s="174" t="s">
        <v>156</v>
      </c>
      <c r="C17" s="251"/>
      <c r="D17" s="468"/>
      <c r="E17" s="562">
        <f t="shared" si="2"/>
        <v>0</v>
      </c>
      <c r="F17" s="564"/>
      <c r="G17" s="565">
        <f t="shared" si="1"/>
        <v>0</v>
      </c>
    </row>
    <row r="18" spans="1:7" s="42" customFormat="1" ht="12" customHeight="1">
      <c r="A18" s="187" t="s">
        <v>71</v>
      </c>
      <c r="B18" s="174" t="s">
        <v>322</v>
      </c>
      <c r="C18" s="251"/>
      <c r="D18" s="468"/>
      <c r="E18" s="562">
        <f t="shared" si="2"/>
        <v>0</v>
      </c>
      <c r="F18" s="564"/>
      <c r="G18" s="565">
        <f t="shared" si="1"/>
        <v>0</v>
      </c>
    </row>
    <row r="19" spans="1:7" s="42" customFormat="1" ht="12" customHeight="1">
      <c r="A19" s="187" t="s">
        <v>72</v>
      </c>
      <c r="B19" s="174" t="s">
        <v>323</v>
      </c>
      <c r="C19" s="251"/>
      <c r="D19" s="468"/>
      <c r="E19" s="562">
        <f t="shared" si="2"/>
        <v>0</v>
      </c>
      <c r="F19" s="564"/>
      <c r="G19" s="565">
        <f t="shared" si="1"/>
        <v>0</v>
      </c>
    </row>
    <row r="20" spans="1:7" s="42" customFormat="1" ht="12" customHeight="1" thickBot="1">
      <c r="A20" s="187" t="s">
        <v>73</v>
      </c>
      <c r="B20" s="174" t="s">
        <v>431</v>
      </c>
      <c r="C20" s="251">
        <v>5496000</v>
      </c>
      <c r="D20" s="468"/>
      <c r="E20" s="567">
        <f t="shared" si="2"/>
        <v>5496000</v>
      </c>
      <c r="F20" s="564"/>
      <c r="G20" s="565">
        <f t="shared" si="1"/>
        <v>5496000</v>
      </c>
    </row>
    <row r="21" spans="1:7" s="43" customFormat="1" ht="12" customHeight="1" thickBot="1">
      <c r="A21" s="188" t="s">
        <v>79</v>
      </c>
      <c r="B21" s="175" t="s">
        <v>489</v>
      </c>
      <c r="C21" s="252"/>
      <c r="D21" s="498">
        <v>755783</v>
      </c>
      <c r="E21" s="568">
        <f t="shared" si="2"/>
        <v>755783</v>
      </c>
      <c r="F21" s="602">
        <v>1576324</v>
      </c>
      <c r="G21" s="601">
        <f t="shared" si="1"/>
        <v>2332107</v>
      </c>
    </row>
    <row r="22" spans="1:7" s="43" customFormat="1" ht="12" customHeight="1" thickBot="1">
      <c r="A22" s="23" t="s">
        <v>8</v>
      </c>
      <c r="B22" s="17" t="s">
        <v>158</v>
      </c>
      <c r="C22" s="249">
        <f>+C23+C24+C25+C26+C27</f>
        <v>0</v>
      </c>
      <c r="D22" s="407">
        <f>+D23+D24+D25+D26+D27</f>
        <v>0</v>
      </c>
      <c r="E22" s="497">
        <f>+E23+E24+E25+E26+E27</f>
        <v>0</v>
      </c>
      <c r="F22" s="401">
        <f>+F23+F24+F25+F26+F27</f>
        <v>0</v>
      </c>
      <c r="G22" s="102">
        <f>+G23+G24+G25+G26+G27</f>
        <v>0</v>
      </c>
    </row>
    <row r="23" spans="1:7" s="43" customFormat="1" ht="12" customHeight="1">
      <c r="A23" s="186" t="s">
        <v>52</v>
      </c>
      <c r="B23" s="173" t="s">
        <v>159</v>
      </c>
      <c r="C23" s="250"/>
      <c r="D23" s="465"/>
      <c r="E23" s="569"/>
      <c r="F23" s="603"/>
      <c r="G23" s="599">
        <f t="shared" si="1"/>
        <v>0</v>
      </c>
    </row>
    <row r="24" spans="1:7" s="42" customFormat="1" ht="12" customHeight="1">
      <c r="A24" s="187" t="s">
        <v>53</v>
      </c>
      <c r="B24" s="174" t="s">
        <v>160</v>
      </c>
      <c r="C24" s="251"/>
      <c r="D24" s="464"/>
      <c r="E24" s="570"/>
      <c r="F24" s="564"/>
      <c r="G24" s="565">
        <f t="shared" si="1"/>
        <v>0</v>
      </c>
    </row>
    <row r="25" spans="1:7" s="43" customFormat="1" ht="12" customHeight="1">
      <c r="A25" s="187" t="s">
        <v>54</v>
      </c>
      <c r="B25" s="174" t="s">
        <v>324</v>
      </c>
      <c r="C25" s="251"/>
      <c r="D25" s="465"/>
      <c r="E25" s="569"/>
      <c r="F25" s="566"/>
      <c r="G25" s="565">
        <f t="shared" si="1"/>
        <v>0</v>
      </c>
    </row>
    <row r="26" spans="1:7" s="43" customFormat="1" ht="12" customHeight="1">
      <c r="A26" s="187" t="s">
        <v>55</v>
      </c>
      <c r="B26" s="174" t="s">
        <v>325</v>
      </c>
      <c r="C26" s="251"/>
      <c r="D26" s="465"/>
      <c r="E26" s="569"/>
      <c r="F26" s="566"/>
      <c r="G26" s="565">
        <f t="shared" si="1"/>
        <v>0</v>
      </c>
    </row>
    <row r="27" spans="1:7" s="43" customFormat="1" ht="12" customHeight="1">
      <c r="A27" s="187" t="s">
        <v>96</v>
      </c>
      <c r="B27" s="174" t="s">
        <v>161</v>
      </c>
      <c r="C27" s="251"/>
      <c r="D27" s="465"/>
      <c r="E27" s="569"/>
      <c r="F27" s="566"/>
      <c r="G27" s="565">
        <f t="shared" si="1"/>
        <v>0</v>
      </c>
    </row>
    <row r="28" spans="1:7" s="43" customFormat="1" ht="12" customHeight="1" thickBot="1">
      <c r="A28" s="188" t="s">
        <v>97</v>
      </c>
      <c r="B28" s="175" t="s">
        <v>162</v>
      </c>
      <c r="C28" s="252"/>
      <c r="D28" s="465"/>
      <c r="E28" s="569"/>
      <c r="F28" s="602"/>
      <c r="G28" s="601">
        <f t="shared" si="1"/>
        <v>0</v>
      </c>
    </row>
    <row r="29" spans="1:7" s="43" customFormat="1" ht="12" customHeight="1" thickBot="1">
      <c r="A29" s="23" t="s">
        <v>98</v>
      </c>
      <c r="B29" s="17" t="s">
        <v>163</v>
      </c>
      <c r="C29" s="253">
        <f>+C30+C34+C35+C36</f>
        <v>80850000</v>
      </c>
      <c r="D29" s="409">
        <f>+D30+D34+D35+D36</f>
        <v>0</v>
      </c>
      <c r="E29" s="103">
        <f>+E30+E34+E35+E36</f>
        <v>80850000</v>
      </c>
      <c r="F29" s="402">
        <f>+F30+F34+F35+F36</f>
        <v>0</v>
      </c>
      <c r="G29" s="103">
        <f>+G30+G34+G35+G36</f>
        <v>80850000</v>
      </c>
    </row>
    <row r="30" spans="1:7" s="43" customFormat="1" ht="12" customHeight="1">
      <c r="A30" s="186" t="s">
        <v>164</v>
      </c>
      <c r="B30" s="173" t="s">
        <v>398</v>
      </c>
      <c r="C30" s="254">
        <v>72850000</v>
      </c>
      <c r="D30" s="475"/>
      <c r="E30" s="572">
        <f>SUM(C30:D30)</f>
        <v>72850000</v>
      </c>
      <c r="F30" s="603"/>
      <c r="G30" s="599">
        <f t="shared" si="1"/>
        <v>72850000</v>
      </c>
    </row>
    <row r="31" spans="1:7" s="43" customFormat="1" ht="12" customHeight="1">
      <c r="A31" s="187" t="s">
        <v>165</v>
      </c>
      <c r="B31" s="174" t="s">
        <v>170</v>
      </c>
      <c r="C31" s="251">
        <v>2850000</v>
      </c>
      <c r="D31" s="475"/>
      <c r="E31" s="572">
        <f aca="true" t="shared" si="3" ref="E31:E36">SUM(C31:D31)</f>
        <v>2850000</v>
      </c>
      <c r="F31" s="566"/>
      <c r="G31" s="565">
        <f t="shared" si="1"/>
        <v>2850000</v>
      </c>
    </row>
    <row r="32" spans="1:7" s="43" customFormat="1" ht="12" customHeight="1">
      <c r="A32" s="187" t="s">
        <v>166</v>
      </c>
      <c r="B32" s="174" t="s">
        <v>171</v>
      </c>
      <c r="C32" s="251"/>
      <c r="D32" s="475"/>
      <c r="E32" s="572">
        <f t="shared" si="3"/>
        <v>0</v>
      </c>
      <c r="F32" s="566"/>
      <c r="G32" s="565">
        <f t="shared" si="1"/>
        <v>0</v>
      </c>
    </row>
    <row r="33" spans="1:7" s="43" customFormat="1" ht="12" customHeight="1">
      <c r="A33" s="187" t="s">
        <v>334</v>
      </c>
      <c r="B33" s="216" t="s">
        <v>335</v>
      </c>
      <c r="C33" s="251">
        <v>70000000</v>
      </c>
      <c r="D33" s="475"/>
      <c r="E33" s="572">
        <f t="shared" si="3"/>
        <v>70000000</v>
      </c>
      <c r="F33" s="566"/>
      <c r="G33" s="565">
        <f t="shared" si="1"/>
        <v>70000000</v>
      </c>
    </row>
    <row r="34" spans="1:7" s="43" customFormat="1" ht="12" customHeight="1">
      <c r="A34" s="187" t="s">
        <v>167</v>
      </c>
      <c r="B34" s="174" t="s">
        <v>172</v>
      </c>
      <c r="C34" s="251">
        <v>8000000</v>
      </c>
      <c r="D34" s="475"/>
      <c r="E34" s="572">
        <f t="shared" si="3"/>
        <v>8000000</v>
      </c>
      <c r="F34" s="566"/>
      <c r="G34" s="565">
        <f t="shared" si="1"/>
        <v>8000000</v>
      </c>
    </row>
    <row r="35" spans="1:7" s="43" customFormat="1" ht="12" customHeight="1">
      <c r="A35" s="187" t="s">
        <v>168</v>
      </c>
      <c r="B35" s="174" t="s">
        <v>173</v>
      </c>
      <c r="C35" s="251"/>
      <c r="D35" s="475"/>
      <c r="E35" s="572">
        <f t="shared" si="3"/>
        <v>0</v>
      </c>
      <c r="F35" s="566"/>
      <c r="G35" s="565">
        <f t="shared" si="1"/>
        <v>0</v>
      </c>
    </row>
    <row r="36" spans="1:7" s="43" customFormat="1" ht="12" customHeight="1" thickBot="1">
      <c r="A36" s="188" t="s">
        <v>169</v>
      </c>
      <c r="B36" s="175" t="s">
        <v>174</v>
      </c>
      <c r="C36" s="252"/>
      <c r="D36" s="475"/>
      <c r="E36" s="572">
        <f t="shared" si="3"/>
        <v>0</v>
      </c>
      <c r="F36" s="602"/>
      <c r="G36" s="601">
        <f t="shared" si="1"/>
        <v>0</v>
      </c>
    </row>
    <row r="37" spans="1:7" s="43" customFormat="1" ht="12" customHeight="1" thickBot="1">
      <c r="A37" s="23" t="s">
        <v>10</v>
      </c>
      <c r="B37" s="17" t="s">
        <v>331</v>
      </c>
      <c r="C37" s="249">
        <f>SUM(C38:C48)</f>
        <v>9626600</v>
      </c>
      <c r="D37" s="407">
        <f>SUM(D38:D48)</f>
        <v>0</v>
      </c>
      <c r="E37" s="102">
        <f>SUM(E38:E48)</f>
        <v>9626600</v>
      </c>
      <c r="F37" s="401">
        <f>SUM(F38:F48)</f>
        <v>0</v>
      </c>
      <c r="G37" s="102">
        <f>SUM(G38:G48)</f>
        <v>9626600</v>
      </c>
    </row>
    <row r="38" spans="1:7" s="43" customFormat="1" ht="12" customHeight="1">
      <c r="A38" s="186" t="s">
        <v>56</v>
      </c>
      <c r="B38" s="173" t="s">
        <v>177</v>
      </c>
      <c r="C38" s="489"/>
      <c r="D38" s="475"/>
      <c r="E38" s="572">
        <f>SUM(C38:D38)</f>
        <v>0</v>
      </c>
      <c r="F38" s="603"/>
      <c r="G38" s="599">
        <f t="shared" si="1"/>
        <v>0</v>
      </c>
    </row>
    <row r="39" spans="1:7" s="43" customFormat="1" ht="12" customHeight="1">
      <c r="A39" s="187" t="s">
        <v>57</v>
      </c>
      <c r="B39" s="174" t="s">
        <v>178</v>
      </c>
      <c r="C39" s="490">
        <v>6870000</v>
      </c>
      <c r="D39" s="475"/>
      <c r="E39" s="572">
        <f aca="true" t="shared" si="4" ref="E39:E48">SUM(C39:D39)</f>
        <v>6870000</v>
      </c>
      <c r="F39" s="566"/>
      <c r="G39" s="565">
        <f t="shared" si="1"/>
        <v>6870000</v>
      </c>
    </row>
    <row r="40" spans="1:7" s="43" customFormat="1" ht="12" customHeight="1">
      <c r="A40" s="187" t="s">
        <v>58</v>
      </c>
      <c r="B40" s="174" t="s">
        <v>179</v>
      </c>
      <c r="C40" s="490">
        <v>710000</v>
      </c>
      <c r="D40" s="475"/>
      <c r="E40" s="572">
        <f t="shared" si="4"/>
        <v>710000</v>
      </c>
      <c r="F40" s="566"/>
      <c r="G40" s="565">
        <f t="shared" si="1"/>
        <v>710000</v>
      </c>
    </row>
    <row r="41" spans="1:7" s="43" customFormat="1" ht="12" customHeight="1">
      <c r="A41" s="187" t="s">
        <v>100</v>
      </c>
      <c r="B41" s="174" t="s">
        <v>180</v>
      </c>
      <c r="C41" s="490"/>
      <c r="D41" s="475"/>
      <c r="E41" s="572">
        <f t="shared" si="4"/>
        <v>0</v>
      </c>
      <c r="F41" s="566"/>
      <c r="G41" s="565">
        <f t="shared" si="1"/>
        <v>0</v>
      </c>
    </row>
    <row r="42" spans="1:7" s="43" customFormat="1" ht="12" customHeight="1">
      <c r="A42" s="187" t="s">
        <v>101</v>
      </c>
      <c r="B42" s="174" t="s">
        <v>181</v>
      </c>
      <c r="C42" s="490"/>
      <c r="D42" s="475"/>
      <c r="E42" s="572">
        <f t="shared" si="4"/>
        <v>0</v>
      </c>
      <c r="F42" s="566"/>
      <c r="G42" s="565">
        <f t="shared" si="1"/>
        <v>0</v>
      </c>
    </row>
    <row r="43" spans="1:7" s="43" customFormat="1" ht="12" customHeight="1">
      <c r="A43" s="187" t="s">
        <v>102</v>
      </c>
      <c r="B43" s="174" t="s">
        <v>182</v>
      </c>
      <c r="C43" s="490">
        <v>2046600</v>
      </c>
      <c r="D43" s="475"/>
      <c r="E43" s="572">
        <f t="shared" si="4"/>
        <v>2046600</v>
      </c>
      <c r="F43" s="566"/>
      <c r="G43" s="565">
        <f t="shared" si="1"/>
        <v>2046600</v>
      </c>
    </row>
    <row r="44" spans="1:7" s="43" customFormat="1" ht="12" customHeight="1">
      <c r="A44" s="187" t="s">
        <v>103</v>
      </c>
      <c r="B44" s="174" t="s">
        <v>183</v>
      </c>
      <c r="C44" s="490"/>
      <c r="D44" s="475"/>
      <c r="E44" s="572">
        <f t="shared" si="4"/>
        <v>0</v>
      </c>
      <c r="F44" s="566"/>
      <c r="G44" s="565">
        <f t="shared" si="1"/>
        <v>0</v>
      </c>
    </row>
    <row r="45" spans="1:7" s="43" customFormat="1" ht="12" customHeight="1">
      <c r="A45" s="187" t="s">
        <v>104</v>
      </c>
      <c r="B45" s="174" t="s">
        <v>184</v>
      </c>
      <c r="C45" s="490"/>
      <c r="D45" s="475"/>
      <c r="E45" s="572">
        <f t="shared" si="4"/>
        <v>0</v>
      </c>
      <c r="F45" s="566"/>
      <c r="G45" s="565">
        <f t="shared" si="1"/>
        <v>0</v>
      </c>
    </row>
    <row r="46" spans="1:7" s="43" customFormat="1" ht="12" customHeight="1">
      <c r="A46" s="187" t="s">
        <v>175</v>
      </c>
      <c r="B46" s="174" t="s">
        <v>185</v>
      </c>
      <c r="C46" s="491"/>
      <c r="D46" s="475"/>
      <c r="E46" s="572">
        <f t="shared" si="4"/>
        <v>0</v>
      </c>
      <c r="F46" s="566"/>
      <c r="G46" s="565">
        <f t="shared" si="1"/>
        <v>0</v>
      </c>
    </row>
    <row r="47" spans="1:7" s="43" customFormat="1" ht="12" customHeight="1">
      <c r="A47" s="188" t="s">
        <v>176</v>
      </c>
      <c r="B47" s="175" t="s">
        <v>333</v>
      </c>
      <c r="C47" s="492"/>
      <c r="D47" s="475"/>
      <c r="E47" s="572">
        <f t="shared" si="4"/>
        <v>0</v>
      </c>
      <c r="F47" s="566"/>
      <c r="G47" s="565">
        <f t="shared" si="1"/>
        <v>0</v>
      </c>
    </row>
    <row r="48" spans="1:7" s="43" customFormat="1" ht="12" customHeight="1" thickBot="1">
      <c r="A48" s="188" t="s">
        <v>332</v>
      </c>
      <c r="B48" s="175" t="s">
        <v>186</v>
      </c>
      <c r="C48" s="492"/>
      <c r="D48" s="475"/>
      <c r="E48" s="572">
        <f t="shared" si="4"/>
        <v>0</v>
      </c>
      <c r="F48" s="602"/>
      <c r="G48" s="601">
        <f t="shared" si="1"/>
        <v>0</v>
      </c>
    </row>
    <row r="49" spans="1:7" s="43" customFormat="1" ht="12" customHeight="1" thickBot="1">
      <c r="A49" s="23" t="s">
        <v>11</v>
      </c>
      <c r="B49" s="17" t="s">
        <v>187</v>
      </c>
      <c r="C49" s="249">
        <f>SUM(C50:C54)</f>
        <v>0</v>
      </c>
      <c r="D49" s="409">
        <f>SUM(D50:D54)</f>
        <v>0</v>
      </c>
      <c r="E49" s="103">
        <f>SUM(E50:E54)</f>
        <v>0</v>
      </c>
      <c r="F49" s="402">
        <f>SUM(F50:F54)</f>
        <v>0</v>
      </c>
      <c r="G49" s="103">
        <f>SUM(G50:G54)</f>
        <v>0</v>
      </c>
    </row>
    <row r="50" spans="1:7" s="43" customFormat="1" ht="12" customHeight="1">
      <c r="A50" s="186" t="s">
        <v>59</v>
      </c>
      <c r="B50" s="173" t="s">
        <v>191</v>
      </c>
      <c r="C50" s="257"/>
      <c r="D50" s="465"/>
      <c r="E50" s="569"/>
      <c r="F50" s="603"/>
      <c r="G50" s="599">
        <f t="shared" si="1"/>
        <v>0</v>
      </c>
    </row>
    <row r="51" spans="1:7" s="43" customFormat="1" ht="12" customHeight="1">
      <c r="A51" s="187" t="s">
        <v>60</v>
      </c>
      <c r="B51" s="174" t="s">
        <v>192</v>
      </c>
      <c r="C51" s="255"/>
      <c r="D51" s="465"/>
      <c r="E51" s="569"/>
      <c r="F51" s="566"/>
      <c r="G51" s="565">
        <f t="shared" si="1"/>
        <v>0</v>
      </c>
    </row>
    <row r="52" spans="1:7" s="43" customFormat="1" ht="12" customHeight="1">
      <c r="A52" s="187" t="s">
        <v>188</v>
      </c>
      <c r="B52" s="174" t="s">
        <v>193</v>
      </c>
      <c r="C52" s="255"/>
      <c r="D52" s="465"/>
      <c r="E52" s="569"/>
      <c r="F52" s="566"/>
      <c r="G52" s="565">
        <f t="shared" si="1"/>
        <v>0</v>
      </c>
    </row>
    <row r="53" spans="1:7" s="43" customFormat="1" ht="12" customHeight="1">
      <c r="A53" s="187" t="s">
        <v>189</v>
      </c>
      <c r="B53" s="174" t="s">
        <v>194</v>
      </c>
      <c r="C53" s="255"/>
      <c r="D53" s="465"/>
      <c r="E53" s="569"/>
      <c r="F53" s="566"/>
      <c r="G53" s="565">
        <f t="shared" si="1"/>
        <v>0</v>
      </c>
    </row>
    <row r="54" spans="1:7" s="43" customFormat="1" ht="12" customHeight="1" thickBot="1">
      <c r="A54" s="188" t="s">
        <v>190</v>
      </c>
      <c r="B54" s="175" t="s">
        <v>195</v>
      </c>
      <c r="C54" s="256"/>
      <c r="D54" s="465"/>
      <c r="E54" s="569"/>
      <c r="F54" s="602"/>
      <c r="G54" s="601">
        <f t="shared" si="1"/>
        <v>0</v>
      </c>
    </row>
    <row r="55" spans="1:7" s="43" customFormat="1" ht="12" customHeight="1" thickBot="1">
      <c r="A55" s="23" t="s">
        <v>105</v>
      </c>
      <c r="B55" s="17" t="s">
        <v>196</v>
      </c>
      <c r="C55" s="249">
        <f>SUM(C56:C58)</f>
        <v>0</v>
      </c>
      <c r="D55" s="407">
        <f>SUM(D56:D58)</f>
        <v>0</v>
      </c>
      <c r="E55" s="102">
        <f>SUM(E56:E58)</f>
        <v>0</v>
      </c>
      <c r="F55" s="401">
        <f>SUM(F56:F58)</f>
        <v>0</v>
      </c>
      <c r="G55" s="102">
        <f>SUM(G56:G58)</f>
        <v>0</v>
      </c>
    </row>
    <row r="56" spans="1:7" s="43" customFormat="1" ht="12" customHeight="1">
      <c r="A56" s="186" t="s">
        <v>61</v>
      </c>
      <c r="B56" s="173" t="s">
        <v>197</v>
      </c>
      <c r="C56" s="250"/>
      <c r="D56" s="465"/>
      <c r="E56" s="569"/>
      <c r="F56" s="603"/>
      <c r="G56" s="599">
        <f t="shared" si="1"/>
        <v>0</v>
      </c>
    </row>
    <row r="57" spans="1:7" s="43" customFormat="1" ht="12" customHeight="1">
      <c r="A57" s="187" t="s">
        <v>62</v>
      </c>
      <c r="B57" s="174" t="s">
        <v>326</v>
      </c>
      <c r="C57" s="251"/>
      <c r="D57" s="465"/>
      <c r="E57" s="569"/>
      <c r="F57" s="566"/>
      <c r="G57" s="565">
        <f t="shared" si="1"/>
        <v>0</v>
      </c>
    </row>
    <row r="58" spans="1:7" s="43" customFormat="1" ht="12" customHeight="1">
      <c r="A58" s="187" t="s">
        <v>200</v>
      </c>
      <c r="B58" s="174" t="s">
        <v>198</v>
      </c>
      <c r="C58" s="251"/>
      <c r="D58" s="465"/>
      <c r="E58" s="569"/>
      <c r="F58" s="566"/>
      <c r="G58" s="565">
        <f t="shared" si="1"/>
        <v>0</v>
      </c>
    </row>
    <row r="59" spans="1:7" s="43" customFormat="1" ht="12" customHeight="1" thickBot="1">
      <c r="A59" s="188" t="s">
        <v>201</v>
      </c>
      <c r="B59" s="175" t="s">
        <v>199</v>
      </c>
      <c r="C59" s="252"/>
      <c r="D59" s="465"/>
      <c r="E59" s="569"/>
      <c r="F59" s="602"/>
      <c r="G59" s="601">
        <f t="shared" si="1"/>
        <v>0</v>
      </c>
    </row>
    <row r="60" spans="1:7" s="43" customFormat="1" ht="12" customHeight="1" thickBot="1">
      <c r="A60" s="23" t="s">
        <v>13</v>
      </c>
      <c r="B60" s="98" t="s">
        <v>202</v>
      </c>
      <c r="C60" s="249">
        <f>SUM(C61:C63)</f>
        <v>0</v>
      </c>
      <c r="D60" s="407">
        <f>SUM(D61:D63)</f>
        <v>0</v>
      </c>
      <c r="E60" s="102">
        <f>SUM(E61:E63)</f>
        <v>0</v>
      </c>
      <c r="F60" s="401">
        <f>SUM(F61:F63)</f>
        <v>0</v>
      </c>
      <c r="G60" s="102">
        <f>SUM(G61:G63)</f>
        <v>0</v>
      </c>
    </row>
    <row r="61" spans="1:7" s="43" customFormat="1" ht="12" customHeight="1">
      <c r="A61" s="186" t="s">
        <v>106</v>
      </c>
      <c r="B61" s="173" t="s">
        <v>204</v>
      </c>
      <c r="C61" s="255"/>
      <c r="D61" s="465"/>
      <c r="E61" s="569"/>
      <c r="F61" s="603"/>
      <c r="G61" s="599">
        <f t="shared" si="1"/>
        <v>0</v>
      </c>
    </row>
    <row r="62" spans="1:7" s="43" customFormat="1" ht="12" customHeight="1">
      <c r="A62" s="187" t="s">
        <v>107</v>
      </c>
      <c r="B62" s="174" t="s">
        <v>327</v>
      </c>
      <c r="C62" s="255"/>
      <c r="D62" s="465"/>
      <c r="E62" s="569"/>
      <c r="F62" s="566"/>
      <c r="G62" s="565">
        <f t="shared" si="1"/>
        <v>0</v>
      </c>
    </row>
    <row r="63" spans="1:7" s="43" customFormat="1" ht="12" customHeight="1">
      <c r="A63" s="187" t="s">
        <v>129</v>
      </c>
      <c r="B63" s="174" t="s">
        <v>205</v>
      </c>
      <c r="C63" s="255"/>
      <c r="D63" s="465"/>
      <c r="E63" s="569"/>
      <c r="F63" s="566"/>
      <c r="G63" s="565">
        <f t="shared" si="1"/>
        <v>0</v>
      </c>
    </row>
    <row r="64" spans="1:7" s="43" customFormat="1" ht="12" customHeight="1" thickBot="1">
      <c r="A64" s="188" t="s">
        <v>203</v>
      </c>
      <c r="B64" s="175" t="s">
        <v>206</v>
      </c>
      <c r="C64" s="255"/>
      <c r="D64" s="465"/>
      <c r="E64" s="569"/>
      <c r="F64" s="602"/>
      <c r="G64" s="601">
        <f t="shared" si="1"/>
        <v>0</v>
      </c>
    </row>
    <row r="65" spans="1:7" s="43" customFormat="1" ht="12" customHeight="1" thickBot="1">
      <c r="A65" s="23" t="s">
        <v>14</v>
      </c>
      <c r="B65" s="17" t="s">
        <v>207</v>
      </c>
      <c r="C65" s="253">
        <f>+C8+C15+C22+C29+C37+C49+C55+C60</f>
        <v>214574576</v>
      </c>
      <c r="D65" s="409">
        <f>+D8+D15+D22+D29+D37+D49+D55+D60</f>
        <v>2613265</v>
      </c>
      <c r="E65" s="103">
        <f>+E8+E15+E22+E29+E37+E49+E55+E60</f>
        <v>217187841</v>
      </c>
      <c r="F65" s="402">
        <f>+F8+F15+F22+F29+F37+F49+F55+F60</f>
        <v>2569873</v>
      </c>
      <c r="G65" s="103">
        <f>+G8+G15+G22+G29+G37+G49+G55+G60</f>
        <v>219757714</v>
      </c>
    </row>
    <row r="66" spans="1:7" s="43" customFormat="1" ht="12" customHeight="1" thickBot="1">
      <c r="A66" s="189" t="s">
        <v>298</v>
      </c>
      <c r="B66" s="98" t="s">
        <v>209</v>
      </c>
      <c r="C66" s="249">
        <f>SUM(C67:C69)</f>
        <v>0</v>
      </c>
      <c r="D66" s="465"/>
      <c r="E66" s="569"/>
      <c r="F66" s="603"/>
      <c r="G66" s="599">
        <f t="shared" si="1"/>
        <v>0</v>
      </c>
    </row>
    <row r="67" spans="1:7" s="43" customFormat="1" ht="12" customHeight="1">
      <c r="A67" s="186" t="s">
        <v>240</v>
      </c>
      <c r="B67" s="173" t="s">
        <v>210</v>
      </c>
      <c r="C67" s="255"/>
      <c r="D67" s="465"/>
      <c r="E67" s="569"/>
      <c r="F67" s="566"/>
      <c r="G67" s="565">
        <f t="shared" si="1"/>
        <v>0</v>
      </c>
    </row>
    <row r="68" spans="1:7" s="43" customFormat="1" ht="12" customHeight="1">
      <c r="A68" s="187" t="s">
        <v>249</v>
      </c>
      <c r="B68" s="174" t="s">
        <v>211</v>
      </c>
      <c r="C68" s="255"/>
      <c r="D68" s="465"/>
      <c r="E68" s="569"/>
      <c r="F68" s="566"/>
      <c r="G68" s="565">
        <f t="shared" si="1"/>
        <v>0</v>
      </c>
    </row>
    <row r="69" spans="1:7" s="43" customFormat="1" ht="12" customHeight="1" thickBot="1">
      <c r="A69" s="188" t="s">
        <v>250</v>
      </c>
      <c r="B69" s="176" t="s">
        <v>212</v>
      </c>
      <c r="C69" s="255"/>
      <c r="D69" s="465"/>
      <c r="E69" s="569"/>
      <c r="F69" s="602"/>
      <c r="G69" s="601">
        <f t="shared" si="1"/>
        <v>0</v>
      </c>
    </row>
    <row r="70" spans="1:7" s="43" customFormat="1" ht="12" customHeight="1" thickBot="1">
      <c r="A70" s="189" t="s">
        <v>213</v>
      </c>
      <c r="B70" s="98" t="s">
        <v>214</v>
      </c>
      <c r="C70" s="249">
        <f>SUM(C71:C74)</f>
        <v>2325094</v>
      </c>
      <c r="D70" s="407">
        <f>SUM(D71:D74)</f>
        <v>10138540</v>
      </c>
      <c r="E70" s="102">
        <f>SUM(E71:E74)</f>
        <v>12463634</v>
      </c>
      <c r="F70" s="401">
        <f>SUM(F71:F74)</f>
        <v>0</v>
      </c>
      <c r="G70" s="102">
        <f>SUM(G71:G74)</f>
        <v>12463634</v>
      </c>
    </row>
    <row r="71" spans="1:7" s="43" customFormat="1" ht="12" customHeight="1">
      <c r="A71" s="186" t="s">
        <v>84</v>
      </c>
      <c r="B71" s="173" t="s">
        <v>215</v>
      </c>
      <c r="C71" s="255">
        <v>2325094</v>
      </c>
      <c r="D71" s="475">
        <v>10138540</v>
      </c>
      <c r="E71" s="572">
        <f>SUM(C71:D71)</f>
        <v>12463634</v>
      </c>
      <c r="F71" s="603"/>
      <c r="G71" s="599">
        <f t="shared" si="1"/>
        <v>12463634</v>
      </c>
    </row>
    <row r="72" spans="1:7" s="43" customFormat="1" ht="12" customHeight="1">
      <c r="A72" s="187" t="s">
        <v>85</v>
      </c>
      <c r="B72" s="174" t="s">
        <v>216</v>
      </c>
      <c r="C72" s="255"/>
      <c r="D72" s="475"/>
      <c r="E72" s="574"/>
      <c r="F72" s="566"/>
      <c r="G72" s="565">
        <f t="shared" si="1"/>
        <v>0</v>
      </c>
    </row>
    <row r="73" spans="1:7" s="43" customFormat="1" ht="12" customHeight="1">
      <c r="A73" s="187" t="s">
        <v>241</v>
      </c>
      <c r="B73" s="174" t="s">
        <v>217</v>
      </c>
      <c r="C73" s="255"/>
      <c r="D73" s="475"/>
      <c r="E73" s="574"/>
      <c r="F73" s="566"/>
      <c r="G73" s="565">
        <f t="shared" si="1"/>
        <v>0</v>
      </c>
    </row>
    <row r="74" spans="1:7" s="43" customFormat="1" ht="12" customHeight="1" thickBot="1">
      <c r="A74" s="188" t="s">
        <v>242</v>
      </c>
      <c r="B74" s="175" t="s">
        <v>218</v>
      </c>
      <c r="C74" s="255"/>
      <c r="D74" s="475"/>
      <c r="E74" s="574"/>
      <c r="F74" s="602"/>
      <c r="G74" s="601">
        <f aca="true" t="shared" si="5" ref="G74:G88">E74+F74</f>
        <v>0</v>
      </c>
    </row>
    <row r="75" spans="1:7" s="43" customFormat="1" ht="12" customHeight="1" thickBot="1">
      <c r="A75" s="189" t="s">
        <v>219</v>
      </c>
      <c r="B75" s="98" t="s">
        <v>220</v>
      </c>
      <c r="C75" s="249">
        <f>SUM(C76:C77)</f>
        <v>0</v>
      </c>
      <c r="D75" s="407">
        <f>SUM(D76:D77)</f>
        <v>12050541</v>
      </c>
      <c r="E75" s="102">
        <f>SUM(E76:E77)</f>
        <v>12050541</v>
      </c>
      <c r="F75" s="401">
        <f>SUM(F76:F77)</f>
        <v>0</v>
      </c>
      <c r="G75" s="102">
        <f>SUM(G76:G77)</f>
        <v>12050541</v>
      </c>
    </row>
    <row r="76" spans="1:7" s="43" customFormat="1" ht="12" customHeight="1">
      <c r="A76" s="186" t="s">
        <v>243</v>
      </c>
      <c r="B76" s="173" t="s">
        <v>221</v>
      </c>
      <c r="C76" s="255"/>
      <c r="D76" s="475">
        <v>12050541</v>
      </c>
      <c r="E76" s="572">
        <f>SUM(C76:D76)</f>
        <v>12050541</v>
      </c>
      <c r="F76" s="603"/>
      <c r="G76" s="599">
        <f t="shared" si="5"/>
        <v>12050541</v>
      </c>
    </row>
    <row r="77" spans="1:7" s="43" customFormat="1" ht="12" customHeight="1" thickBot="1">
      <c r="A77" s="188" t="s">
        <v>244</v>
      </c>
      <c r="B77" s="175" t="s">
        <v>222</v>
      </c>
      <c r="C77" s="255"/>
      <c r="D77" s="475"/>
      <c r="E77" s="574"/>
      <c r="F77" s="602"/>
      <c r="G77" s="601">
        <f t="shared" si="5"/>
        <v>0</v>
      </c>
    </row>
    <row r="78" spans="1:7" s="42" customFormat="1" ht="12" customHeight="1" thickBot="1">
      <c r="A78" s="189" t="s">
        <v>223</v>
      </c>
      <c r="B78" s="98" t="s">
        <v>224</v>
      </c>
      <c r="C78" s="249">
        <f>SUM(C79:C81)</f>
        <v>0</v>
      </c>
      <c r="D78" s="407">
        <f>SUM(D79:D81)</f>
        <v>0</v>
      </c>
      <c r="E78" s="102">
        <f>SUM(E79:E81)</f>
        <v>0</v>
      </c>
      <c r="F78" s="401">
        <f>SUM(F79:F81)</f>
        <v>0</v>
      </c>
      <c r="G78" s="102">
        <f>SUM(G79:G81)</f>
        <v>0</v>
      </c>
    </row>
    <row r="79" spans="1:7" s="43" customFormat="1" ht="12" customHeight="1">
      <c r="A79" s="186" t="s">
        <v>245</v>
      </c>
      <c r="B79" s="173" t="s">
        <v>225</v>
      </c>
      <c r="C79" s="255"/>
      <c r="D79" s="465"/>
      <c r="E79" s="569"/>
      <c r="F79" s="603"/>
      <c r="G79" s="599">
        <f t="shared" si="5"/>
        <v>0</v>
      </c>
    </row>
    <row r="80" spans="1:7" s="43" customFormat="1" ht="12" customHeight="1">
      <c r="A80" s="187" t="s">
        <v>246</v>
      </c>
      <c r="B80" s="174" t="s">
        <v>226</v>
      </c>
      <c r="C80" s="255"/>
      <c r="D80" s="465"/>
      <c r="E80" s="569"/>
      <c r="F80" s="566"/>
      <c r="G80" s="565">
        <f t="shared" si="5"/>
        <v>0</v>
      </c>
    </row>
    <row r="81" spans="1:7" s="43" customFormat="1" ht="12" customHeight="1" thickBot="1">
      <c r="A81" s="188" t="s">
        <v>247</v>
      </c>
      <c r="B81" s="175" t="s">
        <v>227</v>
      </c>
      <c r="C81" s="255"/>
      <c r="D81" s="465"/>
      <c r="E81" s="569"/>
      <c r="F81" s="602"/>
      <c r="G81" s="601">
        <f t="shared" si="5"/>
        <v>0</v>
      </c>
    </row>
    <row r="82" spans="1:7" s="43" customFormat="1" ht="12" customHeight="1" thickBot="1">
      <c r="A82" s="189" t="s">
        <v>228</v>
      </c>
      <c r="B82" s="98" t="s">
        <v>248</v>
      </c>
      <c r="C82" s="249">
        <f>SUM(C83:C86)</f>
        <v>0</v>
      </c>
      <c r="D82" s="407">
        <f>SUM(D83:D86)</f>
        <v>0</v>
      </c>
      <c r="E82" s="102">
        <f>SUM(E83:E86)</f>
        <v>0</v>
      </c>
      <c r="F82" s="401">
        <f>SUM(F83:F86)</f>
        <v>0</v>
      </c>
      <c r="G82" s="102">
        <f>SUM(G83:G86)</f>
        <v>0</v>
      </c>
    </row>
    <row r="83" spans="1:7" s="43" customFormat="1" ht="12" customHeight="1">
      <c r="A83" s="190" t="s">
        <v>229</v>
      </c>
      <c r="B83" s="173" t="s">
        <v>230</v>
      </c>
      <c r="C83" s="255"/>
      <c r="D83" s="465"/>
      <c r="E83" s="569"/>
      <c r="F83" s="603"/>
      <c r="G83" s="599">
        <f t="shared" si="5"/>
        <v>0</v>
      </c>
    </row>
    <row r="84" spans="1:7" s="43" customFormat="1" ht="12" customHeight="1">
      <c r="A84" s="191" t="s">
        <v>231</v>
      </c>
      <c r="B84" s="174" t="s">
        <v>232</v>
      </c>
      <c r="C84" s="255"/>
      <c r="D84" s="465"/>
      <c r="E84" s="569"/>
      <c r="F84" s="566"/>
      <c r="G84" s="565">
        <f t="shared" si="5"/>
        <v>0</v>
      </c>
    </row>
    <row r="85" spans="1:7" s="43" customFormat="1" ht="12" customHeight="1">
      <c r="A85" s="191" t="s">
        <v>233</v>
      </c>
      <c r="B85" s="174" t="s">
        <v>234</v>
      </c>
      <c r="C85" s="255"/>
      <c r="D85" s="465"/>
      <c r="E85" s="569"/>
      <c r="F85" s="566"/>
      <c r="G85" s="565">
        <f t="shared" si="5"/>
        <v>0</v>
      </c>
    </row>
    <row r="86" spans="1:7" s="42" customFormat="1" ht="12" customHeight="1" thickBot="1">
      <c r="A86" s="192" t="s">
        <v>235</v>
      </c>
      <c r="B86" s="175" t="s">
        <v>236</v>
      </c>
      <c r="C86" s="255"/>
      <c r="D86" s="476"/>
      <c r="E86" s="575"/>
      <c r="F86" s="600"/>
      <c r="G86" s="601">
        <f t="shared" si="5"/>
        <v>0</v>
      </c>
    </row>
    <row r="87" spans="1:7" s="42" customFormat="1" ht="12" customHeight="1" thickBot="1">
      <c r="A87" s="189" t="s">
        <v>237</v>
      </c>
      <c r="B87" s="98" t="s">
        <v>375</v>
      </c>
      <c r="C87" s="258"/>
      <c r="D87" s="477"/>
      <c r="E87" s="576"/>
      <c r="F87" s="477"/>
      <c r="G87" s="604">
        <f t="shared" si="5"/>
        <v>0</v>
      </c>
    </row>
    <row r="88" spans="1:7" s="42" customFormat="1" ht="12" customHeight="1" thickBot="1">
      <c r="A88" s="189" t="s">
        <v>399</v>
      </c>
      <c r="B88" s="98" t="s">
        <v>238</v>
      </c>
      <c r="C88" s="258"/>
      <c r="D88" s="477"/>
      <c r="E88" s="576"/>
      <c r="F88" s="477"/>
      <c r="G88" s="604">
        <f t="shared" si="5"/>
        <v>0</v>
      </c>
    </row>
    <row r="89" spans="1:7" s="42" customFormat="1" ht="12" customHeight="1" thickBot="1">
      <c r="A89" s="189" t="s">
        <v>400</v>
      </c>
      <c r="B89" s="180" t="s">
        <v>378</v>
      </c>
      <c r="C89" s="253">
        <f>+C66+C70+C75+C78+C82+C88+C87</f>
        <v>2325094</v>
      </c>
      <c r="D89" s="409">
        <f>+D66+D70+D75+D78+D82+D88+D87</f>
        <v>22189081</v>
      </c>
      <c r="E89" s="103">
        <f>+E66+E70+E75+E78+E82+E88+E87</f>
        <v>24514175</v>
      </c>
      <c r="F89" s="571">
        <f>+F66+F70+F75+F78+F82+F88+F87</f>
        <v>0</v>
      </c>
      <c r="G89" s="571">
        <f>+G66+G70+G75+G78+G82+G88+G87</f>
        <v>24514175</v>
      </c>
    </row>
    <row r="90" spans="1:7" s="42" customFormat="1" ht="12" customHeight="1" thickBot="1">
      <c r="A90" s="193" t="s">
        <v>401</v>
      </c>
      <c r="B90" s="181" t="s">
        <v>402</v>
      </c>
      <c r="C90" s="253">
        <f>+C65+C89</f>
        <v>216899670</v>
      </c>
      <c r="D90" s="409">
        <f>+D65+D89</f>
        <v>24802346</v>
      </c>
      <c r="E90" s="103">
        <f>+E65+E89</f>
        <v>241702016</v>
      </c>
      <c r="F90" s="103">
        <f>+F65+F89</f>
        <v>2569873</v>
      </c>
      <c r="G90" s="103">
        <f>+G65+G89</f>
        <v>244271889</v>
      </c>
    </row>
    <row r="91" spans="1:3" s="43" customFormat="1" ht="15" customHeight="1" thickBot="1">
      <c r="A91" s="85"/>
      <c r="B91" s="86"/>
      <c r="C91" s="150"/>
    </row>
    <row r="92" spans="1:7" s="36" customFormat="1" ht="16.5" customHeight="1" thickBot="1">
      <c r="A92" s="89"/>
      <c r="B92" s="90" t="s">
        <v>42</v>
      </c>
      <c r="C92" s="423"/>
      <c r="D92" s="479"/>
      <c r="E92" s="577"/>
      <c r="F92" s="578"/>
      <c r="G92" s="579"/>
    </row>
    <row r="93" spans="1:7" s="44" customFormat="1" ht="12" customHeight="1" thickBot="1">
      <c r="A93" s="169" t="s">
        <v>6</v>
      </c>
      <c r="B93" s="22" t="s">
        <v>406</v>
      </c>
      <c r="C93" s="260">
        <f>+C94+C95+C96+C97+C98+C111</f>
        <v>80258591</v>
      </c>
      <c r="D93" s="407">
        <f>+D94+D95+D96+D97+D98+D111</f>
        <v>4571192</v>
      </c>
      <c r="E93" s="102">
        <f>+E94+E95+E96+E97+E98+E111</f>
        <v>84829783</v>
      </c>
      <c r="F93" s="563">
        <f>+F94+F95+F96+F97+F98+F111</f>
        <v>1615055</v>
      </c>
      <c r="G93" s="563">
        <f>+G94+G95+G96+G97+G98+G111</f>
        <v>86444838</v>
      </c>
    </row>
    <row r="94" spans="1:7" ht="12" customHeight="1">
      <c r="A94" s="194" t="s">
        <v>63</v>
      </c>
      <c r="B94" s="6" t="s">
        <v>36</v>
      </c>
      <c r="C94" s="493">
        <v>28460212</v>
      </c>
      <c r="D94" s="484">
        <v>665654</v>
      </c>
      <c r="E94" s="580">
        <f>SUM(C94:D94)</f>
        <v>29125866</v>
      </c>
      <c r="F94" s="581">
        <v>1351510</v>
      </c>
      <c r="G94" s="582">
        <f>E94+F94</f>
        <v>30477376</v>
      </c>
    </row>
    <row r="95" spans="1:7" ht="12" customHeight="1">
      <c r="A95" s="187" t="s">
        <v>64</v>
      </c>
      <c r="B95" s="4" t="s">
        <v>108</v>
      </c>
      <c r="C95" s="490">
        <v>8136213</v>
      </c>
      <c r="D95" s="468">
        <v>130012</v>
      </c>
      <c r="E95" s="580">
        <f aca="true" t="shared" si="6" ref="E95:E112">SUM(C95:D95)</f>
        <v>8266225</v>
      </c>
      <c r="F95" s="467">
        <v>263545</v>
      </c>
      <c r="G95" s="288">
        <f aca="true" t="shared" si="7" ref="G95:G151">E95+F95</f>
        <v>8529770</v>
      </c>
    </row>
    <row r="96" spans="1:7" ht="12" customHeight="1">
      <c r="A96" s="187" t="s">
        <v>65</v>
      </c>
      <c r="B96" s="4" t="s">
        <v>82</v>
      </c>
      <c r="C96" s="494">
        <v>40662166</v>
      </c>
      <c r="D96" s="468">
        <v>2694526</v>
      </c>
      <c r="E96" s="580">
        <f t="shared" si="6"/>
        <v>43356692</v>
      </c>
      <c r="F96" s="467"/>
      <c r="G96" s="288">
        <f t="shared" si="7"/>
        <v>43356692</v>
      </c>
    </row>
    <row r="97" spans="1:7" ht="12" customHeight="1">
      <c r="A97" s="187" t="s">
        <v>66</v>
      </c>
      <c r="B97" s="7" t="s">
        <v>109</v>
      </c>
      <c r="C97" s="494">
        <v>2000000</v>
      </c>
      <c r="D97" s="468">
        <v>-620000</v>
      </c>
      <c r="E97" s="580">
        <f t="shared" si="6"/>
        <v>1380000</v>
      </c>
      <c r="F97" s="467"/>
      <c r="G97" s="288">
        <f t="shared" si="7"/>
        <v>1380000</v>
      </c>
    </row>
    <row r="98" spans="1:7" ht="12" customHeight="1">
      <c r="A98" s="187" t="s">
        <v>74</v>
      </c>
      <c r="B98" s="15" t="s">
        <v>110</v>
      </c>
      <c r="C98" s="494">
        <v>1000000</v>
      </c>
      <c r="D98" s="468">
        <v>1701000</v>
      </c>
      <c r="E98" s="580">
        <f t="shared" si="6"/>
        <v>2701000</v>
      </c>
      <c r="F98" s="467"/>
      <c r="G98" s="288">
        <f t="shared" si="7"/>
        <v>2701000</v>
      </c>
    </row>
    <row r="99" spans="1:7" ht="12" customHeight="1">
      <c r="A99" s="187" t="s">
        <v>67</v>
      </c>
      <c r="B99" s="4" t="s">
        <v>403</v>
      </c>
      <c r="C99" s="494"/>
      <c r="D99" s="468">
        <v>181000</v>
      </c>
      <c r="E99" s="580">
        <f t="shared" si="6"/>
        <v>181000</v>
      </c>
      <c r="F99" s="467"/>
      <c r="G99" s="288">
        <f t="shared" si="7"/>
        <v>181000</v>
      </c>
    </row>
    <row r="100" spans="1:7" ht="12" customHeight="1">
      <c r="A100" s="187" t="s">
        <v>68</v>
      </c>
      <c r="B100" s="59" t="s">
        <v>341</v>
      </c>
      <c r="C100" s="494"/>
      <c r="D100" s="468"/>
      <c r="E100" s="580">
        <f t="shared" si="6"/>
        <v>0</v>
      </c>
      <c r="F100" s="467"/>
      <c r="G100" s="288">
        <f t="shared" si="7"/>
        <v>0</v>
      </c>
    </row>
    <row r="101" spans="1:7" ht="12" customHeight="1">
      <c r="A101" s="187" t="s">
        <v>75</v>
      </c>
      <c r="B101" s="59" t="s">
        <v>340</v>
      </c>
      <c r="C101" s="494"/>
      <c r="D101" s="468"/>
      <c r="E101" s="580">
        <f t="shared" si="6"/>
        <v>0</v>
      </c>
      <c r="F101" s="467"/>
      <c r="G101" s="288">
        <f t="shared" si="7"/>
        <v>0</v>
      </c>
    </row>
    <row r="102" spans="1:7" ht="12" customHeight="1">
      <c r="A102" s="187" t="s">
        <v>76</v>
      </c>
      <c r="B102" s="59" t="s">
        <v>254</v>
      </c>
      <c r="C102" s="252"/>
      <c r="D102" s="468"/>
      <c r="E102" s="580">
        <f t="shared" si="6"/>
        <v>0</v>
      </c>
      <c r="F102" s="467"/>
      <c r="G102" s="288">
        <f t="shared" si="7"/>
        <v>0</v>
      </c>
    </row>
    <row r="103" spans="1:7" ht="12" customHeight="1">
      <c r="A103" s="187" t="s">
        <v>77</v>
      </c>
      <c r="B103" s="60" t="s">
        <v>255</v>
      </c>
      <c r="C103" s="252"/>
      <c r="D103" s="468"/>
      <c r="E103" s="580">
        <f t="shared" si="6"/>
        <v>0</v>
      </c>
      <c r="F103" s="467"/>
      <c r="G103" s="288">
        <f t="shared" si="7"/>
        <v>0</v>
      </c>
    </row>
    <row r="104" spans="1:7" ht="12" customHeight="1">
      <c r="A104" s="187" t="s">
        <v>78</v>
      </c>
      <c r="B104" s="60" t="s">
        <v>256</v>
      </c>
      <c r="C104" s="252"/>
      <c r="D104" s="468"/>
      <c r="E104" s="580">
        <f t="shared" si="6"/>
        <v>0</v>
      </c>
      <c r="F104" s="467"/>
      <c r="G104" s="288">
        <f t="shared" si="7"/>
        <v>0</v>
      </c>
    </row>
    <row r="105" spans="1:7" ht="12" customHeight="1">
      <c r="A105" s="187" t="s">
        <v>80</v>
      </c>
      <c r="B105" s="59" t="s">
        <v>257</v>
      </c>
      <c r="C105" s="252"/>
      <c r="D105" s="468"/>
      <c r="E105" s="580">
        <f t="shared" si="6"/>
        <v>0</v>
      </c>
      <c r="F105" s="467"/>
      <c r="G105" s="288">
        <f t="shared" si="7"/>
        <v>0</v>
      </c>
    </row>
    <row r="106" spans="1:7" ht="12" customHeight="1">
      <c r="A106" s="187" t="s">
        <v>111</v>
      </c>
      <c r="B106" s="59" t="s">
        <v>258</v>
      </c>
      <c r="C106" s="252"/>
      <c r="D106" s="468"/>
      <c r="E106" s="580">
        <f t="shared" si="6"/>
        <v>0</v>
      </c>
      <c r="F106" s="467"/>
      <c r="G106" s="288">
        <f t="shared" si="7"/>
        <v>0</v>
      </c>
    </row>
    <row r="107" spans="1:7" ht="12" customHeight="1">
      <c r="A107" s="187" t="s">
        <v>252</v>
      </c>
      <c r="B107" s="60" t="s">
        <v>259</v>
      </c>
      <c r="C107" s="252"/>
      <c r="D107" s="468"/>
      <c r="E107" s="580">
        <f t="shared" si="6"/>
        <v>0</v>
      </c>
      <c r="F107" s="467"/>
      <c r="G107" s="288">
        <f t="shared" si="7"/>
        <v>0</v>
      </c>
    </row>
    <row r="108" spans="1:7" ht="12" customHeight="1">
      <c r="A108" s="195" t="s">
        <v>253</v>
      </c>
      <c r="B108" s="61" t="s">
        <v>260</v>
      </c>
      <c r="C108" s="252"/>
      <c r="D108" s="468"/>
      <c r="E108" s="580">
        <f t="shared" si="6"/>
        <v>0</v>
      </c>
      <c r="F108" s="467"/>
      <c r="G108" s="288">
        <f t="shared" si="7"/>
        <v>0</v>
      </c>
    </row>
    <row r="109" spans="1:7" ht="12" customHeight="1">
      <c r="A109" s="187" t="s">
        <v>338</v>
      </c>
      <c r="B109" s="61" t="s">
        <v>261</v>
      </c>
      <c r="C109" s="252"/>
      <c r="D109" s="468"/>
      <c r="E109" s="580">
        <f t="shared" si="6"/>
        <v>0</v>
      </c>
      <c r="F109" s="467"/>
      <c r="G109" s="288">
        <f t="shared" si="7"/>
        <v>0</v>
      </c>
    </row>
    <row r="110" spans="1:7" ht="12" customHeight="1">
      <c r="A110" s="187" t="s">
        <v>339</v>
      </c>
      <c r="B110" s="60" t="s">
        <v>262</v>
      </c>
      <c r="C110" s="251">
        <v>1000000</v>
      </c>
      <c r="D110" s="468"/>
      <c r="E110" s="580">
        <f t="shared" si="6"/>
        <v>1000000</v>
      </c>
      <c r="F110" s="467"/>
      <c r="G110" s="288">
        <f t="shared" si="7"/>
        <v>1000000</v>
      </c>
    </row>
    <row r="111" spans="1:7" ht="12" customHeight="1">
      <c r="A111" s="187" t="s">
        <v>343</v>
      </c>
      <c r="B111" s="7" t="s">
        <v>37</v>
      </c>
      <c r="C111" s="251"/>
      <c r="D111" s="468"/>
      <c r="E111" s="580">
        <f t="shared" si="6"/>
        <v>0</v>
      </c>
      <c r="F111" s="467"/>
      <c r="G111" s="288">
        <f t="shared" si="7"/>
        <v>0</v>
      </c>
    </row>
    <row r="112" spans="1:7" ht="12" customHeight="1">
      <c r="A112" s="188" t="s">
        <v>344</v>
      </c>
      <c r="B112" s="4" t="s">
        <v>404</v>
      </c>
      <c r="C112" s="252"/>
      <c r="D112" s="468"/>
      <c r="E112" s="580">
        <f t="shared" si="6"/>
        <v>0</v>
      </c>
      <c r="F112" s="467"/>
      <c r="G112" s="288">
        <f t="shared" si="7"/>
        <v>0</v>
      </c>
    </row>
    <row r="113" spans="1:7" ht="12" customHeight="1" thickBot="1">
      <c r="A113" s="196" t="s">
        <v>345</v>
      </c>
      <c r="B113" s="62" t="s">
        <v>405</v>
      </c>
      <c r="C113" s="262"/>
      <c r="D113" s="468"/>
      <c r="E113" s="580">
        <f>SUM(C113:D113)</f>
        <v>0</v>
      </c>
      <c r="F113" s="583"/>
      <c r="G113" s="584">
        <f t="shared" si="7"/>
        <v>0</v>
      </c>
    </row>
    <row r="114" spans="1:7" ht="12" customHeight="1" thickBot="1">
      <c r="A114" s="23" t="s">
        <v>7</v>
      </c>
      <c r="B114" s="21" t="s">
        <v>263</v>
      </c>
      <c r="C114" s="249">
        <f>+C115+C117+C119</f>
        <v>0</v>
      </c>
      <c r="D114" s="407">
        <f>+D115+D117+D119</f>
        <v>13931212</v>
      </c>
      <c r="E114" s="102">
        <f>+E115+E117+E119</f>
        <v>13931212</v>
      </c>
      <c r="F114" s="563">
        <f>+F115+F117+F119</f>
        <v>0</v>
      </c>
      <c r="G114" s="563">
        <f>+G115+G117+G119</f>
        <v>13931212</v>
      </c>
    </row>
    <row r="115" spans="1:7" ht="12" customHeight="1">
      <c r="A115" s="186" t="s">
        <v>69</v>
      </c>
      <c r="B115" s="4" t="s">
        <v>128</v>
      </c>
      <c r="C115" s="250"/>
      <c r="D115" s="467">
        <v>6668198</v>
      </c>
      <c r="E115" s="356">
        <f>SUM(C115:D115)</f>
        <v>6668198</v>
      </c>
      <c r="F115" s="581"/>
      <c r="G115" s="582">
        <f t="shared" si="7"/>
        <v>6668198</v>
      </c>
    </row>
    <row r="116" spans="1:7" ht="12" customHeight="1">
      <c r="A116" s="186" t="s">
        <v>70</v>
      </c>
      <c r="B116" s="8" t="s">
        <v>267</v>
      </c>
      <c r="C116" s="250"/>
      <c r="D116" s="467"/>
      <c r="E116" s="356">
        <f aca="true" t="shared" si="8" ref="E116:E127">SUM(C116:D116)</f>
        <v>0</v>
      </c>
      <c r="F116" s="467"/>
      <c r="G116" s="288">
        <f t="shared" si="7"/>
        <v>0</v>
      </c>
    </row>
    <row r="117" spans="1:7" ht="12" customHeight="1">
      <c r="A117" s="186" t="s">
        <v>71</v>
      </c>
      <c r="B117" s="8" t="s">
        <v>112</v>
      </c>
      <c r="C117" s="251">
        <v>0</v>
      </c>
      <c r="D117" s="467">
        <v>6295274</v>
      </c>
      <c r="E117" s="356">
        <f t="shared" si="8"/>
        <v>6295274</v>
      </c>
      <c r="F117" s="467"/>
      <c r="G117" s="288">
        <f t="shared" si="7"/>
        <v>6295274</v>
      </c>
    </row>
    <row r="118" spans="1:7" ht="12" customHeight="1">
      <c r="A118" s="186" t="s">
        <v>72</v>
      </c>
      <c r="B118" s="8" t="s">
        <v>268</v>
      </c>
      <c r="C118" s="264"/>
      <c r="D118" s="467"/>
      <c r="E118" s="356">
        <f t="shared" si="8"/>
        <v>0</v>
      </c>
      <c r="F118" s="467"/>
      <c r="G118" s="288">
        <f t="shared" si="7"/>
        <v>0</v>
      </c>
    </row>
    <row r="119" spans="1:7" ht="12" customHeight="1">
      <c r="A119" s="186" t="s">
        <v>73</v>
      </c>
      <c r="B119" s="100" t="s">
        <v>130</v>
      </c>
      <c r="C119" s="264"/>
      <c r="D119" s="467">
        <v>967740</v>
      </c>
      <c r="E119" s="356">
        <f t="shared" si="8"/>
        <v>967740</v>
      </c>
      <c r="F119" s="467"/>
      <c r="G119" s="288">
        <f t="shared" si="7"/>
        <v>967740</v>
      </c>
    </row>
    <row r="120" spans="1:7" ht="12" customHeight="1">
      <c r="A120" s="186" t="s">
        <v>79</v>
      </c>
      <c r="B120" s="99" t="s">
        <v>328</v>
      </c>
      <c r="C120" s="264"/>
      <c r="D120" s="467"/>
      <c r="E120" s="356">
        <f t="shared" si="8"/>
        <v>0</v>
      </c>
      <c r="F120" s="467"/>
      <c r="G120" s="288">
        <f t="shared" si="7"/>
        <v>0</v>
      </c>
    </row>
    <row r="121" spans="1:7" ht="12" customHeight="1">
      <c r="A121" s="186" t="s">
        <v>81</v>
      </c>
      <c r="B121" s="171" t="s">
        <v>273</v>
      </c>
      <c r="C121" s="264"/>
      <c r="D121" s="467"/>
      <c r="E121" s="356">
        <f t="shared" si="8"/>
        <v>0</v>
      </c>
      <c r="F121" s="467"/>
      <c r="G121" s="288">
        <f t="shared" si="7"/>
        <v>0</v>
      </c>
    </row>
    <row r="122" spans="1:7" ht="12" customHeight="1">
      <c r="A122" s="186" t="s">
        <v>113</v>
      </c>
      <c r="B122" s="60" t="s">
        <v>256</v>
      </c>
      <c r="C122" s="264"/>
      <c r="D122" s="467"/>
      <c r="E122" s="356">
        <f t="shared" si="8"/>
        <v>0</v>
      </c>
      <c r="F122" s="467"/>
      <c r="G122" s="288">
        <f t="shared" si="7"/>
        <v>0</v>
      </c>
    </row>
    <row r="123" spans="1:7" ht="12" customHeight="1">
      <c r="A123" s="186" t="s">
        <v>114</v>
      </c>
      <c r="B123" s="60" t="s">
        <v>272</v>
      </c>
      <c r="C123" s="264"/>
      <c r="D123" s="467"/>
      <c r="E123" s="356">
        <f t="shared" si="8"/>
        <v>0</v>
      </c>
      <c r="F123" s="467"/>
      <c r="G123" s="288">
        <f t="shared" si="7"/>
        <v>0</v>
      </c>
    </row>
    <row r="124" spans="1:7" ht="12" customHeight="1">
      <c r="A124" s="186" t="s">
        <v>115</v>
      </c>
      <c r="B124" s="60" t="s">
        <v>271</v>
      </c>
      <c r="C124" s="264"/>
      <c r="D124" s="467"/>
      <c r="E124" s="356">
        <f t="shared" si="8"/>
        <v>0</v>
      </c>
      <c r="F124" s="467"/>
      <c r="G124" s="288">
        <f t="shared" si="7"/>
        <v>0</v>
      </c>
    </row>
    <row r="125" spans="1:7" ht="12" customHeight="1">
      <c r="A125" s="186" t="s">
        <v>264</v>
      </c>
      <c r="B125" s="60" t="s">
        <v>259</v>
      </c>
      <c r="C125" s="264"/>
      <c r="D125" s="467"/>
      <c r="E125" s="356">
        <f t="shared" si="8"/>
        <v>0</v>
      </c>
      <c r="F125" s="467"/>
      <c r="G125" s="288">
        <f t="shared" si="7"/>
        <v>0</v>
      </c>
    </row>
    <row r="126" spans="1:7" ht="12" customHeight="1">
      <c r="A126" s="186" t="s">
        <v>265</v>
      </c>
      <c r="B126" s="60" t="s">
        <v>270</v>
      </c>
      <c r="C126" s="264"/>
      <c r="D126" s="467"/>
      <c r="E126" s="356">
        <f t="shared" si="8"/>
        <v>0</v>
      </c>
      <c r="F126" s="467"/>
      <c r="G126" s="288">
        <f t="shared" si="7"/>
        <v>0</v>
      </c>
    </row>
    <row r="127" spans="1:7" ht="12" customHeight="1" thickBot="1">
      <c r="A127" s="195" t="s">
        <v>266</v>
      </c>
      <c r="B127" s="60" t="s">
        <v>269</v>
      </c>
      <c r="C127" s="265"/>
      <c r="D127" s="467"/>
      <c r="E127" s="356">
        <f t="shared" si="8"/>
        <v>0</v>
      </c>
      <c r="F127" s="583"/>
      <c r="G127" s="584">
        <f t="shared" si="7"/>
        <v>0</v>
      </c>
    </row>
    <row r="128" spans="1:7" ht="12" customHeight="1" thickBot="1">
      <c r="A128" s="23" t="s">
        <v>8</v>
      </c>
      <c r="B128" s="47" t="s">
        <v>348</v>
      </c>
      <c r="C128" s="249">
        <f>+C93+C114</f>
        <v>80258591</v>
      </c>
      <c r="D128" s="407">
        <f>+D93+D114</f>
        <v>18502404</v>
      </c>
      <c r="E128" s="102">
        <f>+E93+E114</f>
        <v>98760995</v>
      </c>
      <c r="F128" s="497">
        <f>+F93+F114</f>
        <v>1615055</v>
      </c>
      <c r="G128" s="497">
        <f>+G93+G114</f>
        <v>100376050</v>
      </c>
    </row>
    <row r="129" spans="1:7" ht="12" customHeight="1" thickBot="1">
      <c r="A129" s="23" t="s">
        <v>9</v>
      </c>
      <c r="B129" s="47" t="s">
        <v>349</v>
      </c>
      <c r="C129" s="249">
        <f>+C130+C131+C132</f>
        <v>0</v>
      </c>
      <c r="D129" s="472"/>
      <c r="E129" s="473"/>
      <c r="F129" s="560"/>
      <c r="G129" s="560"/>
    </row>
    <row r="130" spans="1:7" s="44" customFormat="1" ht="12" customHeight="1">
      <c r="A130" s="186" t="s">
        <v>164</v>
      </c>
      <c r="B130" s="5" t="s">
        <v>408</v>
      </c>
      <c r="C130" s="264"/>
      <c r="D130" s="478"/>
      <c r="E130" s="585"/>
      <c r="F130" s="589"/>
      <c r="G130" s="582">
        <f t="shared" si="7"/>
        <v>0</v>
      </c>
    </row>
    <row r="131" spans="1:7" ht="12" customHeight="1">
      <c r="A131" s="186" t="s">
        <v>167</v>
      </c>
      <c r="B131" s="5" t="s">
        <v>357</v>
      </c>
      <c r="C131" s="264"/>
      <c r="D131" s="467"/>
      <c r="E131" s="586"/>
      <c r="F131" s="467"/>
      <c r="G131" s="288">
        <f t="shared" si="7"/>
        <v>0</v>
      </c>
    </row>
    <row r="132" spans="1:7" ht="12" customHeight="1" thickBot="1">
      <c r="A132" s="195" t="s">
        <v>168</v>
      </c>
      <c r="B132" s="3" t="s">
        <v>407</v>
      </c>
      <c r="C132" s="264"/>
      <c r="D132" s="470"/>
      <c r="E132" s="587"/>
      <c r="F132" s="583"/>
      <c r="G132" s="584">
        <f t="shared" si="7"/>
        <v>0</v>
      </c>
    </row>
    <row r="133" spans="1:7" ht="12" customHeight="1" thickBot="1">
      <c r="A133" s="23" t="s">
        <v>10</v>
      </c>
      <c r="B133" s="47" t="s">
        <v>350</v>
      </c>
      <c r="C133" s="249">
        <f>+C134+C135+C136+C137+C138+C139</f>
        <v>0</v>
      </c>
      <c r="D133" s="472"/>
      <c r="E133" s="473"/>
      <c r="F133" s="592"/>
      <c r="G133" s="592"/>
    </row>
    <row r="134" spans="1:7" ht="12" customHeight="1">
      <c r="A134" s="186" t="s">
        <v>56</v>
      </c>
      <c r="B134" s="5" t="s">
        <v>359</v>
      </c>
      <c r="C134" s="264"/>
      <c r="D134" s="480"/>
      <c r="E134" s="590"/>
      <c r="F134" s="581"/>
      <c r="G134" s="582">
        <f t="shared" si="7"/>
        <v>0</v>
      </c>
    </row>
    <row r="135" spans="1:7" ht="12" customHeight="1">
      <c r="A135" s="186" t="s">
        <v>57</v>
      </c>
      <c r="B135" s="5" t="s">
        <v>351</v>
      </c>
      <c r="C135" s="264"/>
      <c r="D135" s="467"/>
      <c r="E135" s="586"/>
      <c r="F135" s="467"/>
      <c r="G135" s="288">
        <f t="shared" si="7"/>
        <v>0</v>
      </c>
    </row>
    <row r="136" spans="1:7" ht="12" customHeight="1">
      <c r="A136" s="186" t="s">
        <v>58</v>
      </c>
      <c r="B136" s="5" t="s">
        <v>352</v>
      </c>
      <c r="C136" s="264"/>
      <c r="D136" s="467"/>
      <c r="E136" s="586"/>
      <c r="F136" s="467"/>
      <c r="G136" s="288">
        <f t="shared" si="7"/>
        <v>0</v>
      </c>
    </row>
    <row r="137" spans="1:7" ht="12" customHeight="1">
      <c r="A137" s="186" t="s">
        <v>100</v>
      </c>
      <c r="B137" s="5" t="s">
        <v>432</v>
      </c>
      <c r="C137" s="264"/>
      <c r="D137" s="467"/>
      <c r="E137" s="586"/>
      <c r="F137" s="467"/>
      <c r="G137" s="288">
        <f t="shared" si="7"/>
        <v>0</v>
      </c>
    </row>
    <row r="138" spans="1:7" ht="12" customHeight="1">
      <c r="A138" s="186" t="s">
        <v>101</v>
      </c>
      <c r="B138" s="5" t="s">
        <v>354</v>
      </c>
      <c r="C138" s="264"/>
      <c r="D138" s="467"/>
      <c r="E138" s="586"/>
      <c r="F138" s="467"/>
      <c r="G138" s="288">
        <f t="shared" si="7"/>
        <v>0</v>
      </c>
    </row>
    <row r="139" spans="1:7" s="44" customFormat="1" ht="12" customHeight="1" thickBot="1">
      <c r="A139" s="195" t="s">
        <v>102</v>
      </c>
      <c r="B139" s="3" t="s">
        <v>355</v>
      </c>
      <c r="C139" s="264"/>
      <c r="D139" s="482"/>
      <c r="E139" s="591"/>
      <c r="F139" s="593"/>
      <c r="G139" s="584">
        <f t="shared" si="7"/>
        <v>0</v>
      </c>
    </row>
    <row r="140" spans="1:11" ht="12" customHeight="1" thickBot="1">
      <c r="A140" s="23" t="s">
        <v>11</v>
      </c>
      <c r="B140" s="47" t="s">
        <v>422</v>
      </c>
      <c r="C140" s="253">
        <f>+C141+C142+C144+C145+C143</f>
        <v>136641079</v>
      </c>
      <c r="D140" s="409">
        <f>+D141+D142+D144+D145+D143</f>
        <v>6299942</v>
      </c>
      <c r="E140" s="103">
        <f>+E141+E142+E144+E145+E143</f>
        <v>142941021</v>
      </c>
      <c r="F140" s="573">
        <f>+F141+F142+F144+F145+F143</f>
        <v>954818</v>
      </c>
      <c r="G140" s="573">
        <f>+G141+G142+G144+G145+G143</f>
        <v>143895839</v>
      </c>
      <c r="K140" s="97"/>
    </row>
    <row r="141" spans="1:7" ht="12.75">
      <c r="A141" s="186" t="s">
        <v>59</v>
      </c>
      <c r="B141" s="5" t="s">
        <v>274</v>
      </c>
      <c r="C141" s="264"/>
      <c r="D141" s="480"/>
      <c r="E141" s="594">
        <f>SUM(C141:D141)</f>
        <v>0</v>
      </c>
      <c r="F141" s="581"/>
      <c r="G141" s="582">
        <f t="shared" si="7"/>
        <v>0</v>
      </c>
    </row>
    <row r="142" spans="1:7" ht="12" customHeight="1">
      <c r="A142" s="186" t="s">
        <v>60</v>
      </c>
      <c r="B142" s="5" t="s">
        <v>275</v>
      </c>
      <c r="C142" s="264"/>
      <c r="D142" s="468">
        <v>4482343</v>
      </c>
      <c r="E142" s="594">
        <f>SUM(C142:D142)</f>
        <v>4482343</v>
      </c>
      <c r="F142" s="467"/>
      <c r="G142" s="288">
        <f t="shared" si="7"/>
        <v>4482343</v>
      </c>
    </row>
    <row r="143" spans="1:7" ht="12" customHeight="1">
      <c r="A143" s="186" t="s">
        <v>188</v>
      </c>
      <c r="B143" s="5" t="s">
        <v>421</v>
      </c>
      <c r="C143" s="495">
        <v>136641079</v>
      </c>
      <c r="D143" s="468">
        <v>1817599</v>
      </c>
      <c r="E143" s="594">
        <f>SUM(C143:D143)</f>
        <v>138458678</v>
      </c>
      <c r="F143" s="467">
        <v>954818</v>
      </c>
      <c r="G143" s="288">
        <f t="shared" si="7"/>
        <v>139413496</v>
      </c>
    </row>
    <row r="144" spans="1:7" s="44" customFormat="1" ht="12" customHeight="1">
      <c r="A144" s="186" t="s">
        <v>189</v>
      </c>
      <c r="B144" s="5" t="s">
        <v>364</v>
      </c>
      <c r="C144" s="264"/>
      <c r="D144" s="468"/>
      <c r="E144" s="594">
        <f>SUM(C144:D144)</f>
        <v>0</v>
      </c>
      <c r="F144" s="595"/>
      <c r="G144" s="288">
        <f t="shared" si="7"/>
        <v>0</v>
      </c>
    </row>
    <row r="145" spans="1:7" s="44" customFormat="1" ht="12" customHeight="1" thickBot="1">
      <c r="A145" s="195" t="s">
        <v>190</v>
      </c>
      <c r="B145" s="3" t="s">
        <v>294</v>
      </c>
      <c r="C145" s="264"/>
      <c r="D145" s="482"/>
      <c r="E145" s="594">
        <f>SUM(C145:D145)</f>
        <v>0</v>
      </c>
      <c r="F145" s="593"/>
      <c r="G145" s="584">
        <f t="shared" si="7"/>
        <v>0</v>
      </c>
    </row>
    <row r="146" spans="1:7" s="44" customFormat="1" ht="12" customHeight="1" thickBot="1">
      <c r="A146" s="23" t="s">
        <v>12</v>
      </c>
      <c r="B146" s="47" t="s">
        <v>365</v>
      </c>
      <c r="C146" s="266">
        <f>+C147+C148+C149+C150+C151</f>
        <v>0</v>
      </c>
      <c r="D146" s="486">
        <f>+D147+D148+D149+D150+D151</f>
        <v>0</v>
      </c>
      <c r="E146" s="104">
        <f>+E147+E148+E149+E150+E151</f>
        <v>0</v>
      </c>
      <c r="F146" s="596">
        <f>+F147+F148+F149+F150+F151</f>
        <v>0</v>
      </c>
      <c r="G146" s="596">
        <f>+G147+G148+G149+G150+G151</f>
        <v>0</v>
      </c>
    </row>
    <row r="147" spans="1:7" s="44" customFormat="1" ht="12" customHeight="1">
      <c r="A147" s="186" t="s">
        <v>61</v>
      </c>
      <c r="B147" s="5" t="s">
        <v>360</v>
      </c>
      <c r="C147" s="264"/>
      <c r="D147" s="484"/>
      <c r="E147" s="580">
        <f>SUM(C147:D147)</f>
        <v>0</v>
      </c>
      <c r="F147" s="589"/>
      <c r="G147" s="582">
        <f t="shared" si="7"/>
        <v>0</v>
      </c>
    </row>
    <row r="148" spans="1:7" s="44" customFormat="1" ht="12" customHeight="1">
      <c r="A148" s="186" t="s">
        <v>62</v>
      </c>
      <c r="B148" s="5" t="s">
        <v>367</v>
      </c>
      <c r="C148" s="264"/>
      <c r="D148" s="468"/>
      <c r="E148" s="580">
        <f>SUM(C148:D148)</f>
        <v>0</v>
      </c>
      <c r="F148" s="595"/>
      <c r="G148" s="288">
        <f t="shared" si="7"/>
        <v>0</v>
      </c>
    </row>
    <row r="149" spans="1:7" s="44" customFormat="1" ht="12" customHeight="1">
      <c r="A149" s="186" t="s">
        <v>200</v>
      </c>
      <c r="B149" s="5" t="s">
        <v>362</v>
      </c>
      <c r="C149" s="264"/>
      <c r="D149" s="468"/>
      <c r="E149" s="580">
        <f>SUM(C149:D149)</f>
        <v>0</v>
      </c>
      <c r="F149" s="595"/>
      <c r="G149" s="288">
        <f t="shared" si="7"/>
        <v>0</v>
      </c>
    </row>
    <row r="150" spans="1:7" s="44" customFormat="1" ht="12" customHeight="1">
      <c r="A150" s="186" t="s">
        <v>201</v>
      </c>
      <c r="B150" s="5" t="s">
        <v>409</v>
      </c>
      <c r="C150" s="264"/>
      <c r="D150" s="468"/>
      <c r="E150" s="580">
        <f>SUM(C150:D150)</f>
        <v>0</v>
      </c>
      <c r="F150" s="595"/>
      <c r="G150" s="288">
        <f t="shared" si="7"/>
        <v>0</v>
      </c>
    </row>
    <row r="151" spans="1:7" ht="12.75" customHeight="1" thickBot="1">
      <c r="A151" s="195" t="s">
        <v>366</v>
      </c>
      <c r="B151" s="3" t="s">
        <v>369</v>
      </c>
      <c r="C151" s="265"/>
      <c r="D151" s="485"/>
      <c r="E151" s="580">
        <f>SUM(C151:D151)</f>
        <v>0</v>
      </c>
      <c r="F151" s="583"/>
      <c r="G151" s="584">
        <f t="shared" si="7"/>
        <v>0</v>
      </c>
    </row>
    <row r="152" spans="1:7" ht="12.75" customHeight="1" thickBot="1">
      <c r="A152" s="224" t="s">
        <v>13</v>
      </c>
      <c r="B152" s="47" t="s">
        <v>370</v>
      </c>
      <c r="C152" s="266"/>
      <c r="D152" s="472"/>
      <c r="E152" s="473"/>
      <c r="F152" s="588"/>
      <c r="G152" s="588"/>
    </row>
    <row r="153" spans="1:7" ht="12.75" customHeight="1" thickBot="1">
      <c r="A153" s="224" t="s">
        <v>14</v>
      </c>
      <c r="B153" s="47" t="s">
        <v>371</v>
      </c>
      <c r="C153" s="266"/>
      <c r="D153" s="480"/>
      <c r="E153" s="481"/>
      <c r="F153" s="481"/>
      <c r="G153" s="481"/>
    </row>
    <row r="154" spans="1:7" ht="12" customHeight="1" thickBot="1">
      <c r="A154" s="23" t="s">
        <v>15</v>
      </c>
      <c r="B154" s="47" t="s">
        <v>373</v>
      </c>
      <c r="C154" s="466">
        <f>+C129+C133+C140+C146+C152+C153</f>
        <v>136641079</v>
      </c>
      <c r="D154" s="483">
        <f>+D129+D133+D140+D146+D152+D153</f>
        <v>6299942</v>
      </c>
      <c r="E154" s="182">
        <f>+E129+E133+E140+E146+E152+E153</f>
        <v>142941021</v>
      </c>
      <c r="F154" s="182">
        <f>+F129+F133+F140+F146+F152+F153</f>
        <v>954818</v>
      </c>
      <c r="G154" s="182">
        <f>+G129+G133+G140+G146+G152+G153</f>
        <v>143895839</v>
      </c>
    </row>
    <row r="155" spans="1:7" ht="15" customHeight="1" thickBot="1">
      <c r="A155" s="197" t="s">
        <v>16</v>
      </c>
      <c r="B155" s="156" t="s">
        <v>372</v>
      </c>
      <c r="C155" s="466">
        <f>+C128+C154</f>
        <v>216899670</v>
      </c>
      <c r="D155" s="483">
        <f>+D128+D154</f>
        <v>24802346</v>
      </c>
      <c r="E155" s="182">
        <f>+E128+E154</f>
        <v>241702016</v>
      </c>
      <c r="F155" s="182">
        <f>+F128+F154</f>
        <v>2569873</v>
      </c>
      <c r="G155" s="182">
        <f>+G128+G154</f>
        <v>244271889</v>
      </c>
    </row>
    <row r="156" spans="1:7" ht="13.5" thickBot="1">
      <c r="A156" s="157"/>
      <c r="B156" s="158"/>
      <c r="C156" s="159"/>
      <c r="D156" s="470"/>
      <c r="E156" s="471"/>
      <c r="F156" s="471"/>
      <c r="G156" s="471"/>
    </row>
    <row r="157" spans="1:7" ht="15" customHeight="1" thickBot="1">
      <c r="A157" s="94" t="s">
        <v>410</v>
      </c>
      <c r="B157" s="95"/>
      <c r="C157" s="430">
        <v>7</v>
      </c>
      <c r="D157" s="472"/>
      <c r="E157" s="474">
        <v>7</v>
      </c>
      <c r="F157" s="474"/>
      <c r="G157" s="474">
        <v>7</v>
      </c>
    </row>
    <row r="158" spans="1:7" ht="14.25" customHeight="1" thickBot="1">
      <c r="A158" s="94" t="s">
        <v>124</v>
      </c>
      <c r="B158" s="95"/>
      <c r="C158" s="430">
        <v>6</v>
      </c>
      <c r="D158" s="472"/>
      <c r="E158" s="474">
        <v>6</v>
      </c>
      <c r="F158" s="474"/>
      <c r="G158" s="474">
        <v>6</v>
      </c>
    </row>
  </sheetData>
  <sheetProtection formatCells="0"/>
  <printOptions horizontalCentered="1"/>
  <pageMargins left="0.7874015748031497" right="0.7874015748031497" top="0.1968503937007874" bottom="0.1968503937007874" header="0.7874015748031497" footer="0.7874015748031497"/>
  <pageSetup horizontalDpi="600" verticalDpi="600" orientation="portrait" paperSize="9" scale="57" r:id="rId1"/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Rendszergazda</cp:lastModifiedBy>
  <cp:lastPrinted>2018-09-07T11:12:20Z</cp:lastPrinted>
  <dcterms:created xsi:type="dcterms:W3CDTF">1999-10-30T10:30:45Z</dcterms:created>
  <dcterms:modified xsi:type="dcterms:W3CDTF">2018-09-07T11:20:34Z</dcterms:modified>
  <cp:category/>
  <cp:version/>
  <cp:contentType/>
  <cp:contentStatus/>
</cp:coreProperties>
</file>