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110" windowWidth="15200" windowHeight="7940" activeTab="1"/>
  </bookViews>
  <sheets>
    <sheet name="7b" sheetId="1" r:id="rId1"/>
    <sheet name="7a" sheetId="2" r:id="rId2"/>
  </sheets>
  <calcPr calcId="162913"/>
</workbook>
</file>

<file path=xl/calcChain.xml><?xml version="1.0" encoding="utf-8"?>
<calcChain xmlns="http://schemas.openxmlformats.org/spreadsheetml/2006/main">
  <c r="I56" i="1" l="1"/>
  <c r="I53" i="1"/>
  <c r="J10" i="2"/>
  <c r="J17" i="2"/>
  <c r="I42" i="1"/>
  <c r="H42" i="1"/>
  <c r="G42" i="1"/>
  <c r="H34" i="1"/>
  <c r="I34" i="1"/>
  <c r="G34" i="1"/>
  <c r="I26" i="1"/>
  <c r="I16" i="1"/>
  <c r="H16" i="1"/>
  <c r="H26" i="1"/>
  <c r="G16" i="1"/>
  <c r="G26" i="1"/>
  <c r="H12" i="1"/>
  <c r="H13" i="1"/>
  <c r="I12" i="1"/>
  <c r="I11" i="1"/>
  <c r="I13" i="1"/>
  <c r="I32" i="1"/>
  <c r="I9" i="1"/>
  <c r="H9" i="1"/>
  <c r="I18" i="1"/>
  <c r="I15" i="1"/>
  <c r="I17" i="1"/>
  <c r="I50" i="1"/>
  <c r="H50" i="1"/>
  <c r="G50" i="1"/>
  <c r="I35" i="2"/>
  <c r="I28" i="2"/>
  <c r="I22" i="2"/>
  <c r="I14" i="2"/>
  <c r="I43" i="2"/>
  <c r="H53" i="1"/>
  <c r="J35" i="2"/>
  <c r="J28" i="2"/>
  <c r="J22" i="2"/>
  <c r="J14" i="2"/>
  <c r="H14" i="2"/>
  <c r="H35" i="2"/>
  <c r="H43" i="2"/>
  <c r="H28" i="2"/>
  <c r="H22" i="2"/>
  <c r="J43" i="2"/>
  <c r="G56" i="1"/>
  <c r="H56" i="1"/>
</calcChain>
</file>

<file path=xl/sharedStrings.xml><?xml version="1.0" encoding="utf-8"?>
<sst xmlns="http://schemas.openxmlformats.org/spreadsheetml/2006/main" count="129" uniqueCount="89">
  <si>
    <t>Eger Megyei Jogú Város Önkormányzata</t>
  </si>
  <si>
    <t>EVAT Zrt kezelésében lévő önkormányzati vagyon hasznosításával</t>
  </si>
  <si>
    <t>Sorszám</t>
  </si>
  <si>
    <t>Megnevezés</t>
  </si>
  <si>
    <t>I.</t>
  </si>
  <si>
    <t>Önkormányzati lakásokkal kapcsolatos kiadások</t>
  </si>
  <si>
    <t>1.</t>
  </si>
  <si>
    <t>Közvetlenül megjelenő üzemeltetési költség</t>
  </si>
  <si>
    <t>2.</t>
  </si>
  <si>
    <t>Karbantartás ÁFÁ-val</t>
  </si>
  <si>
    <t>3/a. Általános karbantartás</t>
  </si>
  <si>
    <t>3/b. Címkézett karbantartás</t>
  </si>
  <si>
    <t>3/c. Egyéb karbantartások</t>
  </si>
  <si>
    <t>3/d. Homlokzati munkálatok</t>
  </si>
  <si>
    <t>3/e. Bérlőt terhelő karbantartás megtérítése</t>
  </si>
  <si>
    <t>Karbantartás összesen:</t>
  </si>
  <si>
    <t>3.</t>
  </si>
  <si>
    <t>Pozsonyi úti lakások karbantartása - bérlőt terhelő</t>
  </si>
  <si>
    <t>4.</t>
  </si>
  <si>
    <t>Pozsonyi úti lakások karbantartása</t>
  </si>
  <si>
    <t>5.</t>
  </si>
  <si>
    <t>Önkormányzatot terhelő társasházi felújítási alapképzés</t>
  </si>
  <si>
    <t>6.</t>
  </si>
  <si>
    <t xml:space="preserve">Önkormányzatot terhelő, az előírt felújítási alapképzésen felüli felújítások ktg. v </t>
  </si>
  <si>
    <t>7.</t>
  </si>
  <si>
    <t>8.</t>
  </si>
  <si>
    <t>9.</t>
  </si>
  <si>
    <t>Energetikai tanúsítványok</t>
  </si>
  <si>
    <t>10.</t>
  </si>
  <si>
    <t>Pozsonyi úti lakások miatti tartalékképzés</t>
  </si>
  <si>
    <t>Önkormányzati lakásokkal kapcsolatos kiadások összesen:</t>
  </si>
  <si>
    <t>II.</t>
  </si>
  <si>
    <t>Nem lakáscélú helyiségekkel kapcsolatos kiadások</t>
  </si>
  <si>
    <t>1/a. Általános karbantartás</t>
  </si>
  <si>
    <t>1/b. Címkézett karbantartás</t>
  </si>
  <si>
    <t>1/c. Egyéb karbantartások</t>
  </si>
  <si>
    <t>1/d. Homlokzati munkálatok</t>
  </si>
  <si>
    <t>Önkormányzati egyéb helyiségeknél végzett értéknövelő felújítás (bérbeszámítás)</t>
  </si>
  <si>
    <t xml:space="preserve">Önkormányzatot terhelő, az előírt felújítási alapképzésen felüli felújítások </t>
  </si>
  <si>
    <t>Nem lakáscélú helyiségekkel kapcsolatos kiadások összesen:</t>
  </si>
  <si>
    <t>III.</t>
  </si>
  <si>
    <t>EVAT ZRT kezelési tevékenységével kapcsolatos kiadások</t>
  </si>
  <si>
    <t>Lakások kezelése</t>
  </si>
  <si>
    <t>Nem lakáscélú helyiségek kezelése</t>
  </si>
  <si>
    <t>EVAT ZRT kezelési tevékenységével kapcsolatos kiadások összesen</t>
  </si>
  <si>
    <t>IV.</t>
  </si>
  <si>
    <t>KIADÁSOK ÖSSZESEN</t>
  </si>
  <si>
    <t>Önkormányzati lakások bérleti díja</t>
  </si>
  <si>
    <t>Lakbér bevétel</t>
  </si>
  <si>
    <t>Pozsonyi úti lakások szociális lakbérbevétele</t>
  </si>
  <si>
    <t>Pozsonyi úti lakások költségelvű lakbérbevétele</t>
  </si>
  <si>
    <t>Önkormányzati lakások bérleti díja összesen:</t>
  </si>
  <si>
    <t>Önkormányzati lakások külön szolgáltatási díja</t>
  </si>
  <si>
    <t>Külön szolgáltatás (üzemeltetés)</t>
  </si>
  <si>
    <t>Pozsonyi úti lakások külön szolgáltatás (üzemeltetés)</t>
  </si>
  <si>
    <t>Tárkányi u. 40. használati díj</t>
  </si>
  <si>
    <t>Idegen kezelésben lévő épületek üzemeltetési költsége</t>
  </si>
  <si>
    <t>Önkormányzati lakások külön szolgáltatási díja összesen:</t>
  </si>
  <si>
    <t>Egyéb helyiségek bérleti díja</t>
  </si>
  <si>
    <t>Régi típusú szerződések szerinti bérleti díjak</t>
  </si>
  <si>
    <t>Új típusú szerződések szerinti bérleti díjak</t>
  </si>
  <si>
    <t>Egyéb helyiségek bérleti díja összesen:</t>
  </si>
  <si>
    <t>V.</t>
  </si>
  <si>
    <t>Egyéb hasznosítási szerződések alapján beszedett bevételek</t>
  </si>
  <si>
    <t>Malomárok u. 22. bevétele</t>
  </si>
  <si>
    <t>Egyéb hasznosítási szerződések alapján beszedett bevételek összesen:</t>
  </si>
  <si>
    <t>VI.</t>
  </si>
  <si>
    <t>Bérlőt terhelő karbantartás megtérítése (továbbszámlázott szolgáltatás):</t>
  </si>
  <si>
    <t xml:space="preserve">VII. </t>
  </si>
  <si>
    <t>Kiszámlázott termékek és szolgáltatások ÁFA bevétele</t>
  </si>
  <si>
    <t>BEVÉTELEK ÖSSZESEN</t>
  </si>
  <si>
    <t>Felújítások ÁFÁ-val</t>
  </si>
  <si>
    <t>Széchenyi u. 78 üzemeltetési költsége</t>
  </si>
  <si>
    <t>ÁFA befizetés csökkentve az ÁFA visszaigénylés összegével</t>
  </si>
  <si>
    <t>Széchenyi 78. továbbszámlázott szolgálatatás</t>
  </si>
  <si>
    <t>Ingatlan vásárlás, terület rendezés, új fa. kapcs. felmerült ktg. (beruházás)</t>
  </si>
  <si>
    <t>Forintban</t>
  </si>
  <si>
    <t>7/a. kimutatás</t>
  </si>
  <si>
    <t>7/b kimutatás</t>
  </si>
  <si>
    <t xml:space="preserve">Felújítások (aktivált, áfával) </t>
  </si>
  <si>
    <t>11.</t>
  </si>
  <si>
    <t>Távhő lakás</t>
  </si>
  <si>
    <t>Távhő nem lakás</t>
  </si>
  <si>
    <t xml:space="preserve">Pince bérbeadás </t>
  </si>
  <si>
    <t>összefüggő 2018. évi kiadások</t>
  </si>
  <si>
    <t>2018. évi eredeti előirányzat</t>
  </si>
  <si>
    <t>2018. évi módosított előirányzat</t>
  </si>
  <si>
    <t>2018. évi tény</t>
  </si>
  <si>
    <t>összefüggő 2018. évi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</si>
</sst>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74" formatCode="_-* #,##0\ _F_t_-;\-* #,##0\ _F_t_-;_-* &quot;-&quot;??\ _F_t_-;_-@_-"/>
    <numFmt numFmtId="175" formatCode="#,##0_ ;\-#,##0\ "/>
  </numFmts>
  <fonts count="10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/>
    <xf numFmtId="49" fontId="2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0" xfId="0" applyBorder="1"/>
    <xf numFmtId="49" fontId="6" fillId="0" borderId="7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/>
    </xf>
    <xf numFmtId="3" fontId="5" fillId="0" borderId="4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174" fontId="0" fillId="0" borderId="0" xfId="1" applyNumberFormat="1" applyFont="1"/>
    <xf numFmtId="0" fontId="2" fillId="0" borderId="0" xfId="0" applyFont="1"/>
    <xf numFmtId="174" fontId="2" fillId="0" borderId="0" xfId="1" applyNumberFormat="1" applyFo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75" fontId="2" fillId="0" borderId="3" xfId="1" applyNumberFormat="1" applyFont="1" applyBorder="1" applyAlignment="1">
      <alignment horizontal="right"/>
    </xf>
    <xf numFmtId="175" fontId="5" fillId="0" borderId="11" xfId="1" applyNumberFormat="1" applyFont="1" applyBorder="1" applyAlignment="1">
      <alignment horizontal="right"/>
    </xf>
    <xf numFmtId="175" fontId="5" fillId="0" borderId="3" xfId="1" applyNumberFormat="1" applyFont="1" applyBorder="1" applyAlignment="1">
      <alignment horizontal="right"/>
    </xf>
    <xf numFmtId="175" fontId="6" fillId="0" borderId="3" xfId="1" applyNumberFormat="1" applyFont="1" applyBorder="1" applyAlignment="1">
      <alignment horizontal="right"/>
    </xf>
    <xf numFmtId="175" fontId="2" fillId="0" borderId="12" xfId="1" applyNumberFormat="1" applyFont="1" applyBorder="1" applyAlignment="1">
      <alignment horizontal="right"/>
    </xf>
    <xf numFmtId="175" fontId="5" fillId="0" borderId="17" xfId="1" applyNumberFormat="1" applyFont="1" applyBorder="1" applyAlignment="1">
      <alignment horizontal="right"/>
    </xf>
    <xf numFmtId="175" fontId="5" fillId="0" borderId="3" xfId="1" applyNumberFormat="1" applyFont="1" applyFill="1" applyBorder="1" applyAlignment="1">
      <alignment horizontal="right" vertical="center"/>
    </xf>
    <xf numFmtId="175" fontId="5" fillId="0" borderId="3" xfId="1" applyNumberFormat="1" applyFont="1" applyFill="1" applyBorder="1" applyAlignment="1">
      <alignment horizontal="right"/>
    </xf>
    <xf numFmtId="175" fontId="5" fillId="0" borderId="18" xfId="1" applyNumberFormat="1" applyFont="1" applyBorder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175" fontId="2" fillId="0" borderId="3" xfId="1" applyNumberFormat="1" applyFont="1" applyBorder="1" applyAlignment="1">
      <alignment horizontal="right" vertical="center"/>
    </xf>
    <xf numFmtId="3" fontId="0" fillId="0" borderId="0" xfId="0" applyNumberFormat="1"/>
    <xf numFmtId="175" fontId="0" fillId="0" borderId="0" xfId="0" applyNumberFormat="1"/>
    <xf numFmtId="3" fontId="6" fillId="0" borderId="1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/>
    <xf numFmtId="3" fontId="7" fillId="0" borderId="3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9" fillId="0" borderId="0" xfId="0" applyFont="1"/>
    <xf numFmtId="175" fontId="9" fillId="0" borderId="21" xfId="1" applyNumberFormat="1" applyFont="1" applyBorder="1" applyAlignment="1">
      <alignment horizontal="right"/>
    </xf>
    <xf numFmtId="3" fontId="6" fillId="2" borderId="12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GridLines="0" zoomScale="130" zoomScaleNormal="130" workbookViewId="0">
      <selection activeCell="J11" sqref="J11"/>
    </sheetView>
  </sheetViews>
  <sheetFormatPr defaultColWidth="9.1796875" defaultRowHeight="13" x14ac:dyDescent="0.3"/>
  <cols>
    <col min="1" max="1" width="8.1796875" style="68" customWidth="1"/>
    <col min="2" max="3" width="9.1796875" style="68"/>
    <col min="4" max="4" width="20.26953125" style="68" customWidth="1"/>
    <col min="5" max="5" width="9.1796875" style="68"/>
    <col min="6" max="6" width="12.54296875" style="68" customWidth="1"/>
    <col min="7" max="7" width="14.81640625" style="29" customWidth="1"/>
    <col min="8" max="8" width="11.1796875" style="68" customWidth="1"/>
    <col min="9" max="9" width="12.81640625" style="68" customWidth="1"/>
    <col min="10" max="11" width="11.1796875" style="68" bestFit="1" customWidth="1"/>
    <col min="12" max="16384" width="9.1796875" style="68"/>
  </cols>
  <sheetData>
    <row r="1" spans="1:11" ht="12.75" customHeight="1" x14ac:dyDescent="0.3">
      <c r="A1" s="110" t="s">
        <v>0</v>
      </c>
      <c r="B1" s="110"/>
      <c r="C1" s="110"/>
      <c r="D1" s="110"/>
      <c r="F1" s="111"/>
      <c r="G1" s="111"/>
      <c r="I1" s="57" t="s">
        <v>78</v>
      </c>
    </row>
    <row r="3" spans="1:11" ht="18.75" customHeight="1" x14ac:dyDescent="0.25">
      <c r="A3" s="112" t="s">
        <v>1</v>
      </c>
      <c r="B3" s="112"/>
      <c r="C3" s="112"/>
      <c r="D3" s="112"/>
      <c r="E3" s="112"/>
      <c r="F3" s="112"/>
      <c r="G3" s="112"/>
      <c r="H3" s="112"/>
      <c r="I3" s="112"/>
    </row>
    <row r="4" spans="1:11" ht="18.75" customHeight="1" x14ac:dyDescent="0.25">
      <c r="A4" s="112" t="s">
        <v>84</v>
      </c>
      <c r="B4" s="112"/>
      <c r="C4" s="112"/>
      <c r="D4" s="112"/>
      <c r="E4" s="112"/>
      <c r="F4" s="112"/>
      <c r="G4" s="112"/>
      <c r="H4" s="112"/>
      <c r="I4" s="112"/>
    </row>
    <row r="5" spans="1:11" ht="13.5" thickBot="1" x14ac:dyDescent="0.35">
      <c r="I5" s="57" t="s">
        <v>76</v>
      </c>
    </row>
    <row r="6" spans="1:11" ht="43" customHeight="1" thickBot="1" x14ac:dyDescent="0.3">
      <c r="A6" s="33" t="s">
        <v>2</v>
      </c>
      <c r="B6" s="84" t="s">
        <v>3</v>
      </c>
      <c r="C6" s="85"/>
      <c r="D6" s="85"/>
      <c r="E6" s="85"/>
      <c r="F6" s="85"/>
      <c r="G6" s="30" t="s">
        <v>85</v>
      </c>
      <c r="H6" s="30" t="s">
        <v>86</v>
      </c>
      <c r="I6" s="30" t="s">
        <v>87</v>
      </c>
    </row>
    <row r="7" spans="1:11" ht="13.5" customHeight="1" x14ac:dyDescent="0.35">
      <c r="A7" s="34"/>
      <c r="B7" s="108" t="s">
        <v>5</v>
      </c>
      <c r="C7" s="109"/>
      <c r="D7" s="109"/>
      <c r="E7" s="109"/>
      <c r="F7" s="109"/>
      <c r="G7" s="31"/>
      <c r="H7" s="31"/>
      <c r="I7" s="31"/>
    </row>
    <row r="8" spans="1:11" ht="13.5" x14ac:dyDescent="0.35">
      <c r="A8" s="35"/>
      <c r="B8" s="35"/>
      <c r="C8" s="36"/>
      <c r="D8" s="36"/>
      <c r="E8" s="36"/>
      <c r="F8" s="36"/>
      <c r="G8" s="22"/>
      <c r="H8" s="22"/>
      <c r="I8" s="22"/>
    </row>
    <row r="9" spans="1:11" ht="12.75" customHeight="1" x14ac:dyDescent="0.25">
      <c r="A9" s="37" t="s">
        <v>6</v>
      </c>
      <c r="B9" s="92" t="s">
        <v>7</v>
      </c>
      <c r="C9" s="93"/>
      <c r="D9" s="93"/>
      <c r="E9" s="93"/>
      <c r="F9" s="93"/>
      <c r="G9" s="5">
        <v>96750000</v>
      </c>
      <c r="H9" s="5">
        <f>96750000+2745685</f>
        <v>99495685</v>
      </c>
      <c r="I9" s="5">
        <f>80408612-660287</f>
        <v>79748325</v>
      </c>
      <c r="K9" s="69"/>
    </row>
    <row r="10" spans="1:11" ht="12.75" customHeight="1" x14ac:dyDescent="0.3">
      <c r="A10" s="37" t="s">
        <v>8</v>
      </c>
      <c r="B10" s="89" t="s">
        <v>9</v>
      </c>
      <c r="C10" s="90"/>
      <c r="D10" s="90"/>
      <c r="E10" s="90"/>
      <c r="F10" s="90"/>
      <c r="G10" s="20"/>
      <c r="H10" s="20"/>
      <c r="I10" s="20"/>
      <c r="K10" s="69"/>
    </row>
    <row r="11" spans="1:11" ht="12.75" customHeight="1" x14ac:dyDescent="0.25">
      <c r="A11" s="37"/>
      <c r="B11" s="40"/>
      <c r="C11" s="90" t="s">
        <v>10</v>
      </c>
      <c r="D11" s="90"/>
      <c r="E11" s="41"/>
      <c r="F11" s="41"/>
      <c r="G11" s="5">
        <v>43000000</v>
      </c>
      <c r="H11" s="5">
        <v>35307551</v>
      </c>
      <c r="I11" s="5">
        <f>54584587-I12-I13</f>
        <v>34551706</v>
      </c>
    </row>
    <row r="12" spans="1:11" ht="12.75" customHeight="1" x14ac:dyDescent="0.3">
      <c r="A12" s="40"/>
      <c r="B12" s="38"/>
      <c r="C12" s="93" t="s">
        <v>11</v>
      </c>
      <c r="D12" s="93"/>
      <c r="E12" s="90"/>
      <c r="F12" s="90"/>
      <c r="G12" s="20">
        <v>16700000</v>
      </c>
      <c r="H12" s="20">
        <f>6200000+14000000</f>
        <v>20200000</v>
      </c>
      <c r="I12" s="5">
        <f>9106927+4289425+6466053</f>
        <v>19862405</v>
      </c>
    </row>
    <row r="13" spans="1:11" ht="12.75" customHeight="1" x14ac:dyDescent="0.25">
      <c r="A13" s="40"/>
      <c r="B13" s="38"/>
      <c r="C13" s="93" t="s">
        <v>12</v>
      </c>
      <c r="D13" s="93"/>
      <c r="E13" s="90"/>
      <c r="F13" s="90"/>
      <c r="G13" s="5">
        <v>15000000</v>
      </c>
      <c r="H13" s="5">
        <f>15000000-14000000</f>
        <v>1000000</v>
      </c>
      <c r="I13" s="5">
        <f>125476+45000</f>
        <v>170476</v>
      </c>
    </row>
    <row r="14" spans="1:11" ht="12.75" customHeight="1" x14ac:dyDescent="0.25">
      <c r="A14" s="40"/>
      <c r="B14" s="38"/>
      <c r="C14" s="93" t="s">
        <v>13</v>
      </c>
      <c r="D14" s="93"/>
      <c r="E14" s="41"/>
      <c r="F14" s="41"/>
      <c r="G14" s="5">
        <v>0</v>
      </c>
      <c r="H14" s="5">
        <v>0</v>
      </c>
      <c r="I14" s="5">
        <v>0</v>
      </c>
    </row>
    <row r="15" spans="1:11" ht="12.75" customHeight="1" x14ac:dyDescent="0.25">
      <c r="A15" s="40"/>
      <c r="B15" s="38"/>
      <c r="C15" s="93" t="s">
        <v>14</v>
      </c>
      <c r="D15" s="93"/>
      <c r="E15" s="93"/>
      <c r="F15" s="41"/>
      <c r="G15" s="5">
        <v>1000000</v>
      </c>
      <c r="H15" s="5">
        <v>1000000</v>
      </c>
      <c r="I15" s="5">
        <f>120615*1.27</f>
        <v>153181.04999999999</v>
      </c>
    </row>
    <row r="16" spans="1:11" ht="12.75" customHeight="1" x14ac:dyDescent="0.3">
      <c r="A16" s="42"/>
      <c r="B16" s="99" t="s">
        <v>15</v>
      </c>
      <c r="C16" s="100"/>
      <c r="D16" s="100"/>
      <c r="E16" s="41"/>
      <c r="F16" s="41"/>
      <c r="G16" s="75">
        <f>SUM(G11:G15)</f>
        <v>75700000</v>
      </c>
      <c r="H16" s="75">
        <f>SUM(H11:H15)</f>
        <v>57507551</v>
      </c>
      <c r="I16" s="75">
        <f>SUM(I11:I15)</f>
        <v>54737768.049999997</v>
      </c>
    </row>
    <row r="17" spans="1:10" ht="12.75" customHeight="1" x14ac:dyDescent="0.25">
      <c r="A17" s="37" t="s">
        <v>16</v>
      </c>
      <c r="B17" s="92" t="s">
        <v>17</v>
      </c>
      <c r="C17" s="93"/>
      <c r="D17" s="93"/>
      <c r="E17" s="93"/>
      <c r="F17" s="93"/>
      <c r="G17" s="5">
        <v>500000</v>
      </c>
      <c r="H17" s="5">
        <v>500000</v>
      </c>
      <c r="I17" s="5">
        <f>112994*1.27</f>
        <v>143502.38</v>
      </c>
    </row>
    <row r="18" spans="1:10" ht="12.75" customHeight="1" x14ac:dyDescent="0.25">
      <c r="A18" s="37" t="s">
        <v>18</v>
      </c>
      <c r="B18" s="92" t="s">
        <v>19</v>
      </c>
      <c r="C18" s="93"/>
      <c r="D18" s="93"/>
      <c r="E18" s="93"/>
      <c r="F18" s="94"/>
      <c r="G18" s="5">
        <v>14000000</v>
      </c>
      <c r="H18" s="5">
        <v>14000000</v>
      </c>
      <c r="I18" s="5">
        <f>4943552*1.27</f>
        <v>6278311.04</v>
      </c>
    </row>
    <row r="19" spans="1:10" ht="12.75" customHeight="1" x14ac:dyDescent="0.25">
      <c r="A19" s="37" t="s">
        <v>20</v>
      </c>
      <c r="B19" s="92" t="s">
        <v>71</v>
      </c>
      <c r="C19" s="93"/>
      <c r="D19" s="93"/>
      <c r="E19" s="93"/>
      <c r="F19" s="94"/>
      <c r="G19" s="5">
        <v>0</v>
      </c>
      <c r="H19" s="5">
        <v>60469767</v>
      </c>
      <c r="I19" s="5">
        <v>29917194</v>
      </c>
    </row>
    <row r="20" spans="1:10" ht="12.75" customHeight="1" x14ac:dyDescent="0.25">
      <c r="A20" s="37" t="s">
        <v>22</v>
      </c>
      <c r="B20" s="92" t="s">
        <v>21</v>
      </c>
      <c r="C20" s="93"/>
      <c r="D20" s="93"/>
      <c r="E20" s="93"/>
      <c r="F20" s="94"/>
      <c r="G20" s="5">
        <v>21900000</v>
      </c>
      <c r="H20" s="5">
        <v>25050053</v>
      </c>
      <c r="I20" s="5">
        <v>21135356.920000002</v>
      </c>
    </row>
    <row r="21" spans="1:10" ht="12.75" customHeight="1" x14ac:dyDescent="0.25">
      <c r="A21" s="37" t="s">
        <v>24</v>
      </c>
      <c r="B21" s="92" t="s">
        <v>23</v>
      </c>
      <c r="C21" s="93"/>
      <c r="D21" s="93"/>
      <c r="E21" s="93"/>
      <c r="F21" s="93"/>
      <c r="G21" s="5">
        <v>2000000</v>
      </c>
      <c r="H21" s="5">
        <v>0</v>
      </c>
      <c r="I21" s="5">
        <v>0</v>
      </c>
    </row>
    <row r="22" spans="1:10" ht="12.75" customHeight="1" x14ac:dyDescent="0.25">
      <c r="A22" s="37" t="s">
        <v>25</v>
      </c>
      <c r="B22" s="92" t="s">
        <v>75</v>
      </c>
      <c r="C22" s="93"/>
      <c r="D22" s="93"/>
      <c r="E22" s="93"/>
      <c r="F22" s="93"/>
      <c r="G22" s="5">
        <v>0</v>
      </c>
      <c r="H22" s="5">
        <v>0</v>
      </c>
      <c r="I22" s="5">
        <v>0</v>
      </c>
    </row>
    <row r="23" spans="1:10" ht="12.75" customHeight="1" x14ac:dyDescent="0.25">
      <c r="A23" s="37" t="s">
        <v>26</v>
      </c>
      <c r="B23" s="92" t="s">
        <v>27</v>
      </c>
      <c r="C23" s="93"/>
      <c r="D23" s="93"/>
      <c r="E23" s="93"/>
      <c r="F23" s="93"/>
      <c r="G23" s="5">
        <v>500000</v>
      </c>
      <c r="H23" s="5">
        <v>685800</v>
      </c>
      <c r="I23" s="5">
        <v>685800</v>
      </c>
    </row>
    <row r="24" spans="1:10" ht="12.75" customHeight="1" x14ac:dyDescent="0.25">
      <c r="A24" s="37" t="s">
        <v>28</v>
      </c>
      <c r="B24" s="38" t="s">
        <v>81</v>
      </c>
      <c r="C24" s="39"/>
      <c r="D24" s="39"/>
      <c r="E24" s="39"/>
      <c r="F24" s="39"/>
      <c r="G24" s="5">
        <v>2730000</v>
      </c>
      <c r="H24" s="5">
        <v>12148794</v>
      </c>
      <c r="I24" s="5">
        <v>12141199</v>
      </c>
    </row>
    <row r="25" spans="1:10" ht="12.75" customHeight="1" x14ac:dyDescent="0.25">
      <c r="A25" s="37" t="s">
        <v>80</v>
      </c>
      <c r="B25" s="105" t="s">
        <v>29</v>
      </c>
      <c r="C25" s="106"/>
      <c r="D25" s="106"/>
      <c r="E25" s="106"/>
      <c r="F25" s="107"/>
      <c r="G25" s="5">
        <v>9709418</v>
      </c>
      <c r="H25" s="5">
        <v>86598664</v>
      </c>
      <c r="I25" s="5">
        <v>0</v>
      </c>
    </row>
    <row r="26" spans="1:10" ht="12.75" customHeight="1" x14ac:dyDescent="0.25">
      <c r="A26" s="77" t="s">
        <v>4</v>
      </c>
      <c r="B26" s="97" t="s">
        <v>30</v>
      </c>
      <c r="C26" s="98"/>
      <c r="D26" s="98"/>
      <c r="E26" s="98"/>
      <c r="F26" s="98"/>
      <c r="G26" s="21">
        <f>SUM(G9+G16+G17+G18+G19+G20+G21+G22+G23+G25)+G24</f>
        <v>223789418</v>
      </c>
      <c r="H26" s="21">
        <f>SUM(H9+H16+H17+H18+H19+H20+H21+H22+H23+H25)+H24</f>
        <v>356456314</v>
      </c>
      <c r="I26" s="21">
        <f>SUM(I9+I16+I17+I18+I19+I20+I21+I22+I23+I25)+I24</f>
        <v>204787456.38999999</v>
      </c>
      <c r="J26" s="69"/>
    </row>
    <row r="27" spans="1:10" ht="13.5" customHeight="1" x14ac:dyDescent="0.3">
      <c r="A27" s="37"/>
      <c r="B27" s="44"/>
      <c r="C27" s="45"/>
      <c r="D27" s="45"/>
      <c r="E27" s="45"/>
      <c r="F27" s="45"/>
      <c r="G27" s="20"/>
      <c r="H27" s="20"/>
      <c r="I27" s="20"/>
    </row>
    <row r="28" spans="1:10" ht="12.75" customHeight="1" x14ac:dyDescent="0.35">
      <c r="A28" s="46"/>
      <c r="B28" s="86" t="s">
        <v>32</v>
      </c>
      <c r="C28" s="87"/>
      <c r="D28" s="87"/>
      <c r="E28" s="87"/>
      <c r="F28" s="87"/>
      <c r="G28" s="22"/>
      <c r="H28" s="22"/>
      <c r="I28" s="5"/>
    </row>
    <row r="29" spans="1:10" ht="12.75" customHeight="1" x14ac:dyDescent="0.3">
      <c r="A29" s="37" t="s">
        <v>6</v>
      </c>
      <c r="B29" s="89" t="s">
        <v>9</v>
      </c>
      <c r="C29" s="90"/>
      <c r="D29" s="90"/>
      <c r="E29" s="90"/>
      <c r="F29" s="90"/>
      <c r="G29" s="20"/>
      <c r="H29" s="20"/>
      <c r="I29" s="5"/>
    </row>
    <row r="30" spans="1:10" ht="12.75" customHeight="1" x14ac:dyDescent="0.25">
      <c r="A30" s="37"/>
      <c r="B30" s="40"/>
      <c r="C30" s="90" t="s">
        <v>33</v>
      </c>
      <c r="D30" s="90"/>
      <c r="E30" s="41"/>
      <c r="F30" s="41"/>
      <c r="G30" s="5">
        <v>15000000</v>
      </c>
      <c r="H30" s="5">
        <v>6389915</v>
      </c>
      <c r="I30" s="5">
        <v>4480173</v>
      </c>
    </row>
    <row r="31" spans="1:10" ht="12.75" customHeight="1" x14ac:dyDescent="0.3">
      <c r="A31" s="40"/>
      <c r="B31" s="38"/>
      <c r="C31" s="93" t="s">
        <v>34</v>
      </c>
      <c r="D31" s="93"/>
      <c r="E31" s="90"/>
      <c r="F31" s="90"/>
      <c r="G31" s="20">
        <v>0</v>
      </c>
      <c r="H31" s="20">
        <v>0</v>
      </c>
      <c r="I31" s="5">
        <v>0</v>
      </c>
    </row>
    <row r="32" spans="1:10" ht="12.75" customHeight="1" x14ac:dyDescent="0.25">
      <c r="A32" s="40"/>
      <c r="B32" s="38"/>
      <c r="C32" s="93" t="s">
        <v>35</v>
      </c>
      <c r="D32" s="93"/>
      <c r="E32" s="90"/>
      <c r="F32" s="90"/>
      <c r="G32" s="5">
        <v>1000000</v>
      </c>
      <c r="H32" s="5">
        <v>1000000</v>
      </c>
      <c r="I32" s="5">
        <f>19369+22835+24774+44794</f>
        <v>111772</v>
      </c>
    </row>
    <row r="33" spans="1:9" ht="12.75" customHeight="1" x14ac:dyDescent="0.25">
      <c r="A33" s="40"/>
      <c r="B33" s="38"/>
      <c r="C33" s="93" t="s">
        <v>36</v>
      </c>
      <c r="D33" s="93"/>
      <c r="E33" s="41"/>
      <c r="F33" s="41"/>
      <c r="G33" s="5">
        <v>0</v>
      </c>
      <c r="H33" s="5">
        <v>0</v>
      </c>
      <c r="I33" s="5">
        <v>0</v>
      </c>
    </row>
    <row r="34" spans="1:9" ht="12.75" customHeight="1" x14ac:dyDescent="0.3">
      <c r="A34" s="42"/>
      <c r="B34" s="99" t="s">
        <v>15</v>
      </c>
      <c r="C34" s="100"/>
      <c r="D34" s="100"/>
      <c r="E34" s="41"/>
      <c r="F34" s="41"/>
      <c r="G34" s="75">
        <f>SUM(G30:G33)</f>
        <v>16000000</v>
      </c>
      <c r="H34" s="75">
        <f>SUM(H30:H33)</f>
        <v>7389915</v>
      </c>
      <c r="I34" s="75">
        <f>SUM(I30:I33)</f>
        <v>4591945</v>
      </c>
    </row>
    <row r="35" spans="1:9" ht="12.75" customHeight="1" x14ac:dyDescent="0.3">
      <c r="A35" s="37" t="s">
        <v>8</v>
      </c>
      <c r="B35" s="101" t="s">
        <v>79</v>
      </c>
      <c r="C35" s="102"/>
      <c r="D35" s="102"/>
      <c r="E35" s="102"/>
      <c r="F35" s="103"/>
      <c r="G35" s="74">
        <v>0</v>
      </c>
      <c r="H35" s="74">
        <v>0</v>
      </c>
      <c r="I35" s="74">
        <v>0</v>
      </c>
    </row>
    <row r="36" spans="1:9" ht="12.75" customHeight="1" x14ac:dyDescent="0.25">
      <c r="A36" s="37" t="s">
        <v>16</v>
      </c>
      <c r="B36" s="92" t="s">
        <v>75</v>
      </c>
      <c r="C36" s="93"/>
      <c r="D36" s="93"/>
      <c r="E36" s="93"/>
      <c r="F36" s="93"/>
      <c r="G36" s="5">
        <v>0</v>
      </c>
      <c r="H36" s="5">
        <v>0</v>
      </c>
      <c r="I36" s="5">
        <v>0</v>
      </c>
    </row>
    <row r="37" spans="1:9" ht="12.75" customHeight="1" x14ac:dyDescent="0.25">
      <c r="A37" s="37" t="s">
        <v>18</v>
      </c>
      <c r="B37" s="92" t="s">
        <v>37</v>
      </c>
      <c r="C37" s="93"/>
      <c r="D37" s="93"/>
      <c r="E37" s="93"/>
      <c r="F37" s="93"/>
      <c r="G37" s="5">
        <v>8000000</v>
      </c>
      <c r="H37" s="5">
        <v>21824142</v>
      </c>
      <c r="I37" s="5">
        <v>21824142</v>
      </c>
    </row>
    <row r="38" spans="1:9" ht="12.75" customHeight="1" x14ac:dyDescent="0.25">
      <c r="A38" s="37" t="s">
        <v>20</v>
      </c>
      <c r="B38" s="92" t="s">
        <v>21</v>
      </c>
      <c r="C38" s="93"/>
      <c r="D38" s="93"/>
      <c r="E38" s="93"/>
      <c r="F38" s="94"/>
      <c r="G38" s="5">
        <v>11600000</v>
      </c>
      <c r="H38" s="5">
        <v>11442740</v>
      </c>
      <c r="I38" s="5">
        <v>10601145.08</v>
      </c>
    </row>
    <row r="39" spans="1:9" ht="12.75" customHeight="1" x14ac:dyDescent="0.25">
      <c r="A39" s="37" t="s">
        <v>22</v>
      </c>
      <c r="B39" s="92" t="s">
        <v>38</v>
      </c>
      <c r="C39" s="93"/>
      <c r="D39" s="93"/>
      <c r="E39" s="93"/>
      <c r="F39" s="93"/>
      <c r="G39" s="5">
        <v>500000</v>
      </c>
      <c r="H39" s="5">
        <v>0</v>
      </c>
      <c r="I39" s="5">
        <v>0</v>
      </c>
    </row>
    <row r="40" spans="1:9" ht="12.75" customHeight="1" x14ac:dyDescent="0.25">
      <c r="A40" s="37" t="s">
        <v>24</v>
      </c>
      <c r="B40" s="92" t="s">
        <v>27</v>
      </c>
      <c r="C40" s="93"/>
      <c r="D40" s="93"/>
      <c r="E40" s="93"/>
      <c r="F40" s="93"/>
      <c r="G40" s="5">
        <v>300000</v>
      </c>
      <c r="H40" s="5">
        <v>300000</v>
      </c>
      <c r="I40" s="5">
        <v>190500</v>
      </c>
    </row>
    <row r="41" spans="1:9" ht="12.75" customHeight="1" x14ac:dyDescent="0.3">
      <c r="A41" s="37" t="s">
        <v>25</v>
      </c>
      <c r="B41" s="105" t="s">
        <v>82</v>
      </c>
      <c r="C41" s="106"/>
      <c r="D41" s="106"/>
      <c r="E41" s="106"/>
      <c r="F41" s="107"/>
      <c r="G41" s="23">
        <v>3045000</v>
      </c>
      <c r="H41" s="23">
        <v>3044998</v>
      </c>
      <c r="I41" s="23">
        <v>2173990</v>
      </c>
    </row>
    <row r="42" spans="1:9" ht="12" customHeight="1" x14ac:dyDescent="0.25">
      <c r="A42" s="77" t="s">
        <v>31</v>
      </c>
      <c r="B42" s="97" t="s">
        <v>39</v>
      </c>
      <c r="C42" s="98"/>
      <c r="D42" s="98"/>
      <c r="E42" s="98"/>
      <c r="F42" s="104"/>
      <c r="G42" s="24">
        <f>SUM(G34:G41)</f>
        <v>39445000</v>
      </c>
      <c r="H42" s="24">
        <f>SUM(H34:H41)</f>
        <v>44001795</v>
      </c>
      <c r="I42" s="24">
        <f>SUM(I34:I41)</f>
        <v>39381722.079999998</v>
      </c>
    </row>
    <row r="43" spans="1:9" ht="13.5" customHeight="1" x14ac:dyDescent="0.3">
      <c r="A43" s="37"/>
      <c r="B43" s="38"/>
      <c r="C43" s="39"/>
      <c r="D43" s="39"/>
      <c r="E43" s="39"/>
      <c r="F43" s="43"/>
      <c r="G43" s="23"/>
      <c r="H43" s="23"/>
      <c r="I43" s="23"/>
    </row>
    <row r="44" spans="1:9" ht="13.5" customHeight="1" x14ac:dyDescent="0.35">
      <c r="A44" s="46"/>
      <c r="B44" s="86" t="s">
        <v>41</v>
      </c>
      <c r="C44" s="87"/>
      <c r="D44" s="87"/>
      <c r="E44" s="87"/>
      <c r="F44" s="88"/>
      <c r="G44" s="25"/>
      <c r="H44" s="25"/>
      <c r="I44" s="25"/>
    </row>
    <row r="45" spans="1:9" ht="12.75" customHeight="1" x14ac:dyDescent="0.35">
      <c r="A45" s="46"/>
      <c r="B45" s="35"/>
      <c r="C45" s="36"/>
      <c r="D45" s="36"/>
      <c r="E45" s="36"/>
      <c r="F45" s="47"/>
      <c r="G45" s="25"/>
      <c r="H45" s="25"/>
      <c r="I45" s="25"/>
    </row>
    <row r="46" spans="1:9" ht="12.75" customHeight="1" x14ac:dyDescent="0.25">
      <c r="A46" s="37" t="s">
        <v>6</v>
      </c>
      <c r="B46" s="89" t="s">
        <v>42</v>
      </c>
      <c r="C46" s="90"/>
      <c r="D46" s="90"/>
      <c r="E46" s="90"/>
      <c r="F46" s="91"/>
      <c r="G46" s="26">
        <v>83330534</v>
      </c>
      <c r="H46" s="26">
        <v>84048848</v>
      </c>
      <c r="I46" s="26">
        <v>84048848</v>
      </c>
    </row>
    <row r="47" spans="1:9" ht="12.75" customHeight="1" x14ac:dyDescent="0.25">
      <c r="A47" s="37" t="s">
        <v>8</v>
      </c>
      <c r="B47" s="92" t="s">
        <v>43</v>
      </c>
      <c r="C47" s="93"/>
      <c r="D47" s="93"/>
      <c r="E47" s="93"/>
      <c r="F47" s="94"/>
      <c r="G47" s="26">
        <v>72698943</v>
      </c>
      <c r="H47" s="26">
        <v>74235434</v>
      </c>
      <c r="I47" s="26">
        <v>74235434</v>
      </c>
    </row>
    <row r="48" spans="1:9" ht="12.75" customHeight="1" x14ac:dyDescent="0.25">
      <c r="A48" s="37" t="s">
        <v>16</v>
      </c>
      <c r="B48" s="92" t="s">
        <v>72</v>
      </c>
      <c r="C48" s="93"/>
      <c r="D48" s="93"/>
      <c r="E48" s="93"/>
      <c r="F48" s="94"/>
      <c r="G48" s="26">
        <v>952500</v>
      </c>
      <c r="H48" s="26">
        <v>1020284</v>
      </c>
      <c r="I48" s="26">
        <v>662710</v>
      </c>
    </row>
    <row r="49" spans="1:10" ht="13.5" customHeight="1" x14ac:dyDescent="0.25">
      <c r="A49" s="37"/>
      <c r="B49" s="38"/>
      <c r="C49" s="39"/>
      <c r="D49" s="39"/>
      <c r="E49" s="39"/>
      <c r="F49" s="43"/>
      <c r="G49" s="26"/>
      <c r="H49" s="26"/>
      <c r="I49" s="26"/>
    </row>
    <row r="50" spans="1:10" ht="13.5" customHeight="1" x14ac:dyDescent="0.25">
      <c r="A50" s="77" t="s">
        <v>40</v>
      </c>
      <c r="B50" s="95" t="s">
        <v>44</v>
      </c>
      <c r="C50" s="96"/>
      <c r="D50" s="96"/>
      <c r="E50" s="96"/>
      <c r="F50" s="96"/>
      <c r="G50" s="24">
        <f>SUM(G46:G49)</f>
        <v>156981977</v>
      </c>
      <c r="H50" s="24">
        <f>SUM(H46:H49)</f>
        <v>159304566</v>
      </c>
      <c r="I50" s="24">
        <f>SUM(I46:I49)</f>
        <v>158946992</v>
      </c>
    </row>
    <row r="51" spans="1:10" x14ac:dyDescent="0.25">
      <c r="A51" s="48"/>
      <c r="B51" s="44"/>
      <c r="C51" s="45"/>
      <c r="D51" s="45"/>
      <c r="E51" s="45"/>
      <c r="F51" s="49"/>
      <c r="G51" s="27"/>
      <c r="H51" s="27"/>
      <c r="I51" s="27"/>
    </row>
    <row r="52" spans="1:10" ht="13.5" customHeight="1" x14ac:dyDescent="0.3">
      <c r="A52" s="48"/>
      <c r="B52" s="44"/>
      <c r="C52" s="45"/>
      <c r="D52" s="45"/>
      <c r="E52" s="45"/>
      <c r="F52" s="49"/>
      <c r="G52" s="23"/>
      <c r="H52" s="23"/>
      <c r="I52" s="23"/>
    </row>
    <row r="53" spans="1:10" ht="13.5" customHeight="1" x14ac:dyDescent="0.25">
      <c r="A53" s="76" t="s">
        <v>45</v>
      </c>
      <c r="B53" s="86" t="s">
        <v>73</v>
      </c>
      <c r="C53" s="87"/>
      <c r="D53" s="87"/>
      <c r="E53" s="87"/>
      <c r="F53" s="88"/>
      <c r="G53" s="73">
        <v>79870954</v>
      </c>
      <c r="H53" s="73">
        <f>+G53</f>
        <v>79870954</v>
      </c>
      <c r="I53" s="83">
        <f>147004231-65183498</f>
        <v>81820733</v>
      </c>
    </row>
    <row r="54" spans="1:10" ht="13.5" x14ac:dyDescent="0.25">
      <c r="A54" s="37"/>
      <c r="B54" s="86"/>
      <c r="C54" s="87"/>
      <c r="D54" s="87"/>
      <c r="E54" s="87"/>
      <c r="F54" s="88"/>
      <c r="G54" s="26"/>
      <c r="H54" s="26"/>
      <c r="I54" s="26"/>
    </row>
    <row r="55" spans="1:10" ht="13.5" customHeight="1" thickBot="1" x14ac:dyDescent="0.3">
      <c r="A55" s="37"/>
      <c r="B55" s="38"/>
      <c r="C55" s="39"/>
      <c r="D55" s="39"/>
      <c r="E55" s="39"/>
      <c r="F55" s="39"/>
      <c r="G55" s="5"/>
      <c r="H55" s="5"/>
      <c r="I55" s="5"/>
    </row>
    <row r="56" spans="1:10" ht="13.5" customHeight="1" thickBot="1" x14ac:dyDescent="0.3">
      <c r="A56" s="50"/>
      <c r="B56" s="84" t="s">
        <v>46</v>
      </c>
      <c r="C56" s="85"/>
      <c r="D56" s="85"/>
      <c r="E56" s="85"/>
      <c r="F56" s="85"/>
      <c r="G56" s="28">
        <f>SUM(G26+G42+G50+G53)</f>
        <v>500087349</v>
      </c>
      <c r="H56" s="28">
        <f>SUM(H26+H42+H50+H53)</f>
        <v>639633629</v>
      </c>
      <c r="I56" s="28">
        <f>SUM(I26+I42+I50+I53)</f>
        <v>484936903.46999997</v>
      </c>
      <c r="J56" s="69"/>
    </row>
    <row r="57" spans="1:10" x14ac:dyDescent="0.25">
      <c r="A57" s="41"/>
      <c r="B57" s="51"/>
      <c r="C57" s="51"/>
      <c r="D57" s="51"/>
      <c r="E57" s="51"/>
      <c r="F57" s="51"/>
      <c r="G57" s="52"/>
      <c r="H57" s="52"/>
      <c r="I57" s="52"/>
    </row>
    <row r="58" spans="1:10" x14ac:dyDescent="0.3">
      <c r="A58" s="32"/>
      <c r="B58" s="32"/>
      <c r="C58" s="32"/>
      <c r="D58" s="32"/>
      <c r="E58" s="32"/>
      <c r="F58" s="32"/>
    </row>
    <row r="59" spans="1:10" x14ac:dyDescent="0.3">
      <c r="A59" s="32"/>
      <c r="B59" s="32"/>
      <c r="C59" s="32"/>
      <c r="D59" s="32"/>
      <c r="E59" s="32"/>
      <c r="F59" s="32"/>
    </row>
    <row r="60" spans="1:10" x14ac:dyDescent="0.3">
      <c r="A60" s="53"/>
      <c r="B60" s="53"/>
      <c r="C60" s="53"/>
      <c r="D60" s="53"/>
      <c r="E60" s="53"/>
      <c r="F60" s="53"/>
    </row>
    <row r="61" spans="1:10" x14ac:dyDescent="0.3">
      <c r="A61" s="53"/>
      <c r="B61" s="53"/>
      <c r="C61" s="53"/>
      <c r="D61" s="53"/>
      <c r="E61" s="53"/>
      <c r="F61" s="53"/>
    </row>
    <row r="62" spans="1:10" x14ac:dyDescent="0.3">
      <c r="A62" s="53"/>
      <c r="B62" s="53"/>
      <c r="C62" s="53"/>
      <c r="D62" s="53"/>
      <c r="E62" s="53"/>
      <c r="F62" s="53"/>
    </row>
    <row r="63" spans="1:10" x14ac:dyDescent="0.3">
      <c r="A63" s="53"/>
      <c r="B63" s="53"/>
      <c r="C63" s="53"/>
      <c r="D63" s="53"/>
      <c r="E63" s="53"/>
      <c r="F63" s="53"/>
    </row>
    <row r="64" spans="1:10" x14ac:dyDescent="0.3">
      <c r="A64" s="53"/>
      <c r="B64" s="53"/>
      <c r="C64" s="53"/>
      <c r="D64" s="53"/>
      <c r="E64" s="53"/>
      <c r="F64" s="53"/>
    </row>
    <row r="65" spans="1:6" x14ac:dyDescent="0.3">
      <c r="A65" s="53"/>
      <c r="B65" s="53"/>
      <c r="C65" s="53"/>
      <c r="D65" s="53"/>
      <c r="E65" s="53"/>
      <c r="F65" s="53"/>
    </row>
    <row r="66" spans="1:6" x14ac:dyDescent="0.3">
      <c r="A66" s="53"/>
      <c r="B66" s="53"/>
      <c r="C66" s="53"/>
      <c r="D66" s="53"/>
      <c r="E66" s="53"/>
      <c r="F66" s="53"/>
    </row>
    <row r="67" spans="1:6" x14ac:dyDescent="0.3">
      <c r="A67" s="53"/>
      <c r="B67" s="53"/>
      <c r="C67" s="53"/>
      <c r="D67" s="53"/>
      <c r="E67" s="53"/>
      <c r="F67" s="53"/>
    </row>
    <row r="68" spans="1:6" x14ac:dyDescent="0.3">
      <c r="A68" s="53"/>
      <c r="B68" s="53"/>
      <c r="C68" s="53"/>
      <c r="D68" s="53"/>
      <c r="E68" s="53"/>
      <c r="F68" s="53"/>
    </row>
    <row r="69" spans="1:6" x14ac:dyDescent="0.3">
      <c r="A69" s="53"/>
      <c r="B69" s="53"/>
      <c r="C69" s="53"/>
      <c r="D69" s="53"/>
      <c r="E69" s="53"/>
      <c r="F69" s="53"/>
    </row>
    <row r="70" spans="1:6" x14ac:dyDescent="0.3">
      <c r="A70" s="53"/>
      <c r="B70" s="53"/>
      <c r="C70" s="53"/>
      <c r="D70" s="53"/>
      <c r="E70" s="53"/>
      <c r="F70" s="53"/>
    </row>
    <row r="71" spans="1:6" x14ac:dyDescent="0.3">
      <c r="A71" s="53"/>
      <c r="B71" s="53"/>
      <c r="C71" s="53"/>
      <c r="D71" s="53"/>
      <c r="E71" s="53"/>
      <c r="F71" s="53"/>
    </row>
    <row r="72" spans="1:6" x14ac:dyDescent="0.3">
      <c r="A72" s="53"/>
      <c r="B72" s="53"/>
      <c r="C72" s="53"/>
      <c r="D72" s="53"/>
      <c r="E72" s="53"/>
      <c r="F72" s="53"/>
    </row>
    <row r="73" spans="1:6" x14ac:dyDescent="0.3">
      <c r="A73" s="53"/>
      <c r="B73" s="53"/>
      <c r="C73" s="53"/>
      <c r="D73" s="53"/>
      <c r="E73" s="53"/>
      <c r="F73" s="53"/>
    </row>
    <row r="74" spans="1:6" x14ac:dyDescent="0.3">
      <c r="A74" s="53"/>
      <c r="B74" s="53"/>
      <c r="C74" s="53"/>
      <c r="D74" s="53"/>
      <c r="E74" s="53"/>
      <c r="F74" s="53"/>
    </row>
    <row r="75" spans="1:6" x14ac:dyDescent="0.3">
      <c r="A75" s="53"/>
      <c r="B75" s="53"/>
      <c r="C75" s="53"/>
      <c r="D75" s="53"/>
      <c r="E75" s="53"/>
      <c r="F75" s="53"/>
    </row>
    <row r="76" spans="1:6" x14ac:dyDescent="0.3">
      <c r="A76" s="53"/>
      <c r="B76" s="53"/>
      <c r="C76" s="53"/>
      <c r="D76" s="53"/>
      <c r="E76" s="53"/>
      <c r="F76" s="53"/>
    </row>
    <row r="77" spans="1:6" x14ac:dyDescent="0.3">
      <c r="A77" s="53"/>
      <c r="B77" s="53"/>
      <c r="C77" s="53"/>
      <c r="D77" s="53"/>
      <c r="E77" s="53"/>
      <c r="F77" s="53"/>
    </row>
    <row r="78" spans="1:6" x14ac:dyDescent="0.3">
      <c r="A78" s="53"/>
      <c r="B78" s="53"/>
      <c r="C78" s="53"/>
      <c r="D78" s="53"/>
      <c r="E78" s="53"/>
      <c r="F78" s="53"/>
    </row>
    <row r="79" spans="1:6" x14ac:dyDescent="0.3">
      <c r="A79" s="53"/>
      <c r="B79" s="53"/>
      <c r="C79" s="53"/>
      <c r="D79" s="53"/>
      <c r="E79" s="53"/>
      <c r="F79" s="53"/>
    </row>
    <row r="80" spans="1:6" x14ac:dyDescent="0.3">
      <c r="A80" s="53"/>
      <c r="B80" s="53"/>
      <c r="C80" s="53"/>
      <c r="D80" s="53"/>
      <c r="E80" s="53"/>
      <c r="F80" s="53"/>
    </row>
    <row r="81" spans="1:6" x14ac:dyDescent="0.3">
      <c r="A81" s="53"/>
      <c r="B81" s="53"/>
      <c r="C81" s="53"/>
      <c r="D81" s="53"/>
      <c r="E81" s="53"/>
      <c r="F81" s="53"/>
    </row>
    <row r="82" spans="1:6" x14ac:dyDescent="0.3">
      <c r="A82" s="53"/>
      <c r="B82" s="53"/>
      <c r="C82" s="53"/>
      <c r="D82" s="53"/>
      <c r="E82" s="53"/>
      <c r="F82" s="53"/>
    </row>
  </sheetData>
  <mergeCells count="51">
    <mergeCell ref="B6:F6"/>
    <mergeCell ref="B7:F7"/>
    <mergeCell ref="B9:F9"/>
    <mergeCell ref="B10:F10"/>
    <mergeCell ref="A1:D1"/>
    <mergeCell ref="F1:G1"/>
    <mergeCell ref="A3:I3"/>
    <mergeCell ref="A4:I4"/>
    <mergeCell ref="C14:D14"/>
    <mergeCell ref="C15:E15"/>
    <mergeCell ref="B16:D16"/>
    <mergeCell ref="B17:F17"/>
    <mergeCell ref="C11:D11"/>
    <mergeCell ref="C12:D12"/>
    <mergeCell ref="E12:F12"/>
    <mergeCell ref="C13:D13"/>
    <mergeCell ref="E13:F13"/>
    <mergeCell ref="B22:F22"/>
    <mergeCell ref="B23:F23"/>
    <mergeCell ref="B25:F25"/>
    <mergeCell ref="B18:F18"/>
    <mergeCell ref="B19:F19"/>
    <mergeCell ref="B20:F20"/>
    <mergeCell ref="B21:F21"/>
    <mergeCell ref="B37:F37"/>
    <mergeCell ref="B42:F42"/>
    <mergeCell ref="C31:D31"/>
    <mergeCell ref="E31:F31"/>
    <mergeCell ref="C32:D32"/>
    <mergeCell ref="B28:F28"/>
    <mergeCell ref="C30:D30"/>
    <mergeCell ref="B41:F41"/>
    <mergeCell ref="B26:F26"/>
    <mergeCell ref="B29:F29"/>
    <mergeCell ref="E32:F32"/>
    <mergeCell ref="C33:D33"/>
    <mergeCell ref="B34:D34"/>
    <mergeCell ref="B40:F40"/>
    <mergeCell ref="B38:F38"/>
    <mergeCell ref="B39:F39"/>
    <mergeCell ref="B35:F35"/>
    <mergeCell ref="B36:F36"/>
    <mergeCell ref="B56:F56"/>
    <mergeCell ref="B44:F44"/>
    <mergeCell ref="B46:F46"/>
    <mergeCell ref="B47:D47"/>
    <mergeCell ref="E47:F47"/>
    <mergeCell ref="B48:F48"/>
    <mergeCell ref="B50:F50"/>
    <mergeCell ref="B53:F53"/>
    <mergeCell ref="B54:F54"/>
  </mergeCells>
  <phoneticPr fontId="8" type="noConversion"/>
  <printOptions horizontalCentered="1"/>
  <pageMargins left="0.39370078740157483" right="0.39370078740157483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tabSelected="1" workbookViewId="0">
      <selection activeCell="O26" sqref="O26"/>
    </sheetView>
  </sheetViews>
  <sheetFormatPr defaultRowHeight="12.5" x14ac:dyDescent="0.25"/>
  <cols>
    <col min="1" max="1" width="8.1796875" customWidth="1"/>
    <col min="7" max="7" width="7.54296875" customWidth="1"/>
    <col min="8" max="8" width="16.26953125" style="81" customWidth="1"/>
    <col min="9" max="9" width="14.81640625" style="81" customWidth="1"/>
    <col min="10" max="10" width="14.7265625" style="81" customWidth="1"/>
    <col min="11" max="11" width="14.453125" customWidth="1"/>
    <col min="12" max="12" width="13.453125" customWidth="1"/>
    <col min="13" max="13" width="12.1796875" customWidth="1"/>
    <col min="14" max="14" width="12" customWidth="1"/>
    <col min="15" max="15" width="11.7265625" customWidth="1"/>
    <col min="16" max="16" width="11.453125" customWidth="1"/>
    <col min="17" max="17" width="12.1796875" customWidth="1"/>
    <col min="18" max="18" width="12.453125" customWidth="1"/>
    <col min="19" max="19" width="11.7265625" customWidth="1"/>
    <col min="20" max="20" width="10.7265625" customWidth="1"/>
    <col min="21" max="22" width="13" customWidth="1"/>
  </cols>
  <sheetData>
    <row r="1" spans="1:24" ht="13" x14ac:dyDescent="0.3">
      <c r="A1" s="137" t="s">
        <v>0</v>
      </c>
      <c r="B1" s="137"/>
      <c r="C1" s="137"/>
      <c r="D1" s="137"/>
      <c r="G1" s="138"/>
      <c r="H1" s="138"/>
      <c r="J1" s="58" t="s">
        <v>77</v>
      </c>
    </row>
    <row r="2" spans="1:24" ht="13" x14ac:dyDescent="0.25">
      <c r="A2" s="140"/>
      <c r="B2" s="140"/>
      <c r="C2" s="140"/>
      <c r="D2" s="140"/>
      <c r="E2" s="8"/>
      <c r="F2" s="8"/>
      <c r="G2" s="138"/>
      <c r="H2" s="138"/>
    </row>
    <row r="3" spans="1:24" ht="13" x14ac:dyDescent="0.25">
      <c r="A3" s="8"/>
      <c r="B3" s="8"/>
      <c r="C3" s="8"/>
      <c r="D3" s="8"/>
      <c r="E3" s="8"/>
      <c r="F3" s="8"/>
      <c r="G3" s="8"/>
      <c r="H3" s="8"/>
    </row>
    <row r="4" spans="1:24" ht="18.75" customHeight="1" x14ac:dyDescent="0.25">
      <c r="A4" s="141" t="s">
        <v>1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24" ht="18.75" customHeight="1" x14ac:dyDescent="0.25">
      <c r="A5" s="141" t="s">
        <v>88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24" ht="13" x14ac:dyDescent="0.25">
      <c r="A6" s="8"/>
      <c r="B6" s="8"/>
      <c r="C6" s="8"/>
      <c r="D6" s="8"/>
      <c r="E6" s="8"/>
      <c r="F6" s="8"/>
      <c r="G6" s="8"/>
      <c r="H6" s="8"/>
    </row>
    <row r="7" spans="1:24" ht="13.5" customHeight="1" thickBot="1" x14ac:dyDescent="0.35">
      <c r="A7" s="8"/>
      <c r="B7" s="8"/>
      <c r="C7" s="8"/>
      <c r="D7" s="8"/>
      <c r="E7" s="8"/>
      <c r="F7" s="8"/>
      <c r="G7" s="139"/>
      <c r="H7" s="139"/>
      <c r="J7" s="58" t="s">
        <v>76</v>
      </c>
    </row>
    <row r="8" spans="1:24" ht="39.5" thickBot="1" x14ac:dyDescent="0.35">
      <c r="A8" s="9" t="s">
        <v>2</v>
      </c>
      <c r="B8" s="134" t="s">
        <v>3</v>
      </c>
      <c r="C8" s="135"/>
      <c r="D8" s="135"/>
      <c r="E8" s="135"/>
      <c r="F8" s="135"/>
      <c r="G8" s="136"/>
      <c r="H8" s="30" t="s">
        <v>85</v>
      </c>
      <c r="I8" s="30" t="s">
        <v>86</v>
      </c>
      <c r="J8" s="30" t="s">
        <v>87</v>
      </c>
      <c r="W8" s="55"/>
    </row>
    <row r="9" spans="1:24" ht="13.5" x14ac:dyDescent="0.35">
      <c r="A9" s="10"/>
      <c r="B9" s="131" t="s">
        <v>47</v>
      </c>
      <c r="C9" s="132"/>
      <c r="D9" s="132"/>
      <c r="E9" s="132"/>
      <c r="F9" s="132"/>
      <c r="G9" s="133"/>
      <c r="H9" s="11"/>
      <c r="I9" s="11"/>
      <c r="J9" s="11"/>
      <c r="W9" s="55"/>
    </row>
    <row r="10" spans="1:24" ht="13" x14ac:dyDescent="0.3">
      <c r="A10" s="12" t="s">
        <v>6</v>
      </c>
      <c r="B10" s="127" t="s">
        <v>48</v>
      </c>
      <c r="C10" s="116"/>
      <c r="D10" s="116"/>
      <c r="E10" s="116"/>
      <c r="F10" s="116"/>
      <c r="G10" s="128"/>
      <c r="H10" s="59">
        <v>163227372</v>
      </c>
      <c r="I10" s="59">
        <v>163227372</v>
      </c>
      <c r="J10" s="70">
        <f>168622124-2</f>
        <v>168622122</v>
      </c>
      <c r="W10" s="56"/>
      <c r="X10" s="54"/>
    </row>
    <row r="11" spans="1:24" ht="13" x14ac:dyDescent="0.3">
      <c r="A11" s="12" t="s">
        <v>8</v>
      </c>
      <c r="B11" s="127" t="s">
        <v>49</v>
      </c>
      <c r="C11" s="116"/>
      <c r="D11" s="116"/>
      <c r="E11" s="116"/>
      <c r="F11" s="116"/>
      <c r="G11" s="128"/>
      <c r="H11" s="70">
        <v>21122532</v>
      </c>
      <c r="I11" s="70">
        <v>21122532</v>
      </c>
      <c r="J11" s="70">
        <v>21541866</v>
      </c>
      <c r="W11" s="56"/>
      <c r="X11" s="54"/>
    </row>
    <row r="12" spans="1:24" ht="13" x14ac:dyDescent="0.3">
      <c r="A12" s="12" t="s">
        <v>16</v>
      </c>
      <c r="B12" s="127" t="s">
        <v>50</v>
      </c>
      <c r="C12" s="116"/>
      <c r="D12" s="116"/>
      <c r="E12" s="116"/>
      <c r="F12" s="116"/>
      <c r="G12" s="128"/>
      <c r="H12" s="70">
        <v>16730436</v>
      </c>
      <c r="I12" s="70">
        <v>16730436</v>
      </c>
      <c r="J12" s="70">
        <v>17044376</v>
      </c>
      <c r="W12" s="56"/>
      <c r="X12" s="54"/>
    </row>
    <row r="13" spans="1:24" ht="13" x14ac:dyDescent="0.3">
      <c r="A13" s="12"/>
      <c r="B13" s="13"/>
      <c r="C13" s="3"/>
      <c r="D13" s="3"/>
      <c r="E13" s="3"/>
      <c r="F13" s="3"/>
      <c r="G13" s="4"/>
      <c r="H13" s="70"/>
      <c r="I13" s="70"/>
      <c r="J13" s="59"/>
      <c r="W13" s="56"/>
      <c r="X13" s="54"/>
    </row>
    <row r="14" spans="1:24" ht="13.5" x14ac:dyDescent="0.3">
      <c r="A14" s="78" t="s">
        <v>4</v>
      </c>
      <c r="B14" s="123" t="s">
        <v>51</v>
      </c>
      <c r="C14" s="115"/>
      <c r="D14" s="115"/>
      <c r="E14" s="115"/>
      <c r="F14" s="115"/>
      <c r="G14" s="121"/>
      <c r="H14" s="60">
        <f>SUM(H10:H13)</f>
        <v>201080340</v>
      </c>
      <c r="I14" s="60">
        <f>SUM(I10:I13)</f>
        <v>201080340</v>
      </c>
      <c r="J14" s="60">
        <f>SUM(J10:J13)</f>
        <v>207208364</v>
      </c>
      <c r="K14" s="72"/>
      <c r="L14" s="71"/>
      <c r="M14" s="71"/>
      <c r="W14" s="56"/>
      <c r="X14" s="54"/>
    </row>
    <row r="15" spans="1:24" ht="13.5" x14ac:dyDescent="0.3">
      <c r="A15" s="80"/>
      <c r="B15" s="14"/>
      <c r="C15" s="6"/>
      <c r="D15" s="6"/>
      <c r="E15" s="6"/>
      <c r="F15" s="6"/>
      <c r="G15" s="7"/>
      <c r="H15" s="61"/>
      <c r="I15" s="61"/>
      <c r="J15" s="61"/>
      <c r="W15" s="56"/>
      <c r="X15" s="54"/>
    </row>
    <row r="16" spans="1:24" ht="13.5" x14ac:dyDescent="0.35">
      <c r="A16" s="15"/>
      <c r="B16" s="129" t="s">
        <v>52</v>
      </c>
      <c r="C16" s="120"/>
      <c r="D16" s="120"/>
      <c r="E16" s="120"/>
      <c r="F16" s="120"/>
      <c r="G16" s="130"/>
      <c r="H16" s="62"/>
      <c r="I16" s="62"/>
      <c r="J16" s="62"/>
      <c r="W16" s="56"/>
      <c r="X16" s="54"/>
    </row>
    <row r="17" spans="1:24" ht="13" x14ac:dyDescent="0.3">
      <c r="A17" s="12" t="s">
        <v>6</v>
      </c>
      <c r="B17" s="124" t="s">
        <v>53</v>
      </c>
      <c r="C17" s="125"/>
      <c r="D17" s="125"/>
      <c r="E17" s="125"/>
      <c r="F17" s="125"/>
      <c r="G17" s="126"/>
      <c r="H17" s="59">
        <v>29141952</v>
      </c>
      <c r="I17" s="59">
        <v>29141952</v>
      </c>
      <c r="J17" s="59">
        <f>28494027-23760</f>
        <v>28470267</v>
      </c>
      <c r="W17" s="56"/>
      <c r="X17" s="54"/>
    </row>
    <row r="18" spans="1:24" ht="13" x14ac:dyDescent="0.3">
      <c r="A18" s="12" t="s">
        <v>8</v>
      </c>
      <c r="B18" s="127" t="s">
        <v>54</v>
      </c>
      <c r="C18" s="116"/>
      <c r="D18" s="116"/>
      <c r="E18" s="116"/>
      <c r="F18" s="116"/>
      <c r="G18" s="128"/>
      <c r="H18" s="59">
        <v>6673308</v>
      </c>
      <c r="I18" s="59">
        <v>6673308</v>
      </c>
      <c r="J18" s="59">
        <v>7082628</v>
      </c>
      <c r="W18" s="56"/>
      <c r="X18" s="54"/>
    </row>
    <row r="19" spans="1:24" ht="13" x14ac:dyDescent="0.3">
      <c r="A19" s="12" t="s">
        <v>16</v>
      </c>
      <c r="B19" s="127" t="s">
        <v>55</v>
      </c>
      <c r="C19" s="116"/>
      <c r="D19" s="116"/>
      <c r="E19" s="116"/>
      <c r="F19" s="116"/>
      <c r="G19" s="128"/>
      <c r="H19" s="59">
        <v>497568</v>
      </c>
      <c r="I19" s="59">
        <v>497568</v>
      </c>
      <c r="J19" s="59">
        <v>519384</v>
      </c>
      <c r="W19" s="56"/>
      <c r="X19" s="54"/>
    </row>
    <row r="20" spans="1:24" ht="13" x14ac:dyDescent="0.3">
      <c r="A20" s="12" t="s">
        <v>18</v>
      </c>
      <c r="B20" s="127" t="s">
        <v>56</v>
      </c>
      <c r="C20" s="116"/>
      <c r="D20" s="116"/>
      <c r="E20" s="116"/>
      <c r="F20" s="116"/>
      <c r="G20" s="128"/>
      <c r="H20" s="59">
        <v>5520000</v>
      </c>
      <c r="I20" s="59">
        <v>5520000</v>
      </c>
      <c r="J20" s="59">
        <v>4635584</v>
      </c>
      <c r="W20" s="56"/>
      <c r="X20" s="54"/>
    </row>
    <row r="21" spans="1:24" ht="13" x14ac:dyDescent="0.3">
      <c r="A21" s="16"/>
      <c r="B21" s="6"/>
      <c r="C21" s="6"/>
      <c r="D21" s="6"/>
      <c r="E21" s="6"/>
      <c r="F21" s="6"/>
      <c r="G21" s="6"/>
      <c r="H21" s="61"/>
      <c r="I21" s="61"/>
      <c r="J21" s="61"/>
      <c r="W21" s="56"/>
      <c r="X21" s="54"/>
    </row>
    <row r="22" spans="1:24" ht="13.5" x14ac:dyDescent="0.3">
      <c r="A22" s="78" t="s">
        <v>31</v>
      </c>
      <c r="B22" s="123" t="s">
        <v>57</v>
      </c>
      <c r="C22" s="115"/>
      <c r="D22" s="115"/>
      <c r="E22" s="115"/>
      <c r="F22" s="115"/>
      <c r="G22" s="121"/>
      <c r="H22" s="60">
        <f>SUM(H17:H21)</f>
        <v>41832828</v>
      </c>
      <c r="I22" s="60">
        <f>SUM(I17:I21)</f>
        <v>41832828</v>
      </c>
      <c r="J22" s="60">
        <f>SUM(J17:J21)</f>
        <v>40707863</v>
      </c>
      <c r="L22" s="71"/>
      <c r="M22" s="71"/>
      <c r="W22" s="56"/>
      <c r="X22" s="54"/>
    </row>
    <row r="23" spans="1:24" ht="13" x14ac:dyDescent="0.3">
      <c r="A23" s="12"/>
      <c r="B23" s="6"/>
      <c r="C23" s="6"/>
      <c r="D23" s="6"/>
      <c r="E23" s="6"/>
      <c r="F23" s="6"/>
      <c r="G23" s="6"/>
      <c r="H23" s="59"/>
      <c r="I23" s="59"/>
      <c r="J23" s="59"/>
      <c r="W23" s="56"/>
      <c r="X23" s="54"/>
    </row>
    <row r="24" spans="1:24" ht="13.5" x14ac:dyDescent="0.35">
      <c r="A24" s="15"/>
      <c r="B24" s="120" t="s">
        <v>58</v>
      </c>
      <c r="C24" s="120"/>
      <c r="D24" s="120"/>
      <c r="E24" s="120"/>
      <c r="F24" s="120"/>
      <c r="G24" s="120"/>
      <c r="H24" s="62"/>
      <c r="I24" s="62"/>
      <c r="J24" s="62"/>
      <c r="W24" s="56"/>
      <c r="X24" s="54"/>
    </row>
    <row r="25" spans="1:24" ht="13" x14ac:dyDescent="0.3">
      <c r="A25" s="12" t="s">
        <v>6</v>
      </c>
      <c r="B25" s="124" t="s">
        <v>59</v>
      </c>
      <c r="C25" s="125"/>
      <c r="D25" s="125"/>
      <c r="E25" s="125"/>
      <c r="F25" s="125"/>
      <c r="G25" s="126"/>
      <c r="H25" s="59">
        <v>158535744</v>
      </c>
      <c r="I25" s="59">
        <v>158535744</v>
      </c>
      <c r="J25" s="59">
        <v>167210362</v>
      </c>
      <c r="W25" s="56"/>
      <c r="X25" s="54"/>
    </row>
    <row r="26" spans="1:24" ht="13" x14ac:dyDescent="0.3">
      <c r="A26" s="12" t="s">
        <v>8</v>
      </c>
      <c r="B26" s="124" t="s">
        <v>60</v>
      </c>
      <c r="C26" s="125"/>
      <c r="D26" s="125"/>
      <c r="E26" s="125"/>
      <c r="F26" s="125"/>
      <c r="G26" s="126"/>
      <c r="H26" s="59">
        <v>127680568</v>
      </c>
      <c r="I26" s="59">
        <v>127680568</v>
      </c>
      <c r="J26" s="59">
        <v>125055122</v>
      </c>
      <c r="W26" s="56"/>
      <c r="X26" s="54"/>
    </row>
    <row r="27" spans="1:24" ht="13" x14ac:dyDescent="0.3">
      <c r="A27" s="2"/>
      <c r="B27" s="13"/>
      <c r="C27" s="3"/>
      <c r="D27" s="3"/>
      <c r="E27" s="3"/>
      <c r="F27" s="3"/>
      <c r="G27" s="4"/>
      <c r="H27" s="63"/>
      <c r="I27" s="63"/>
      <c r="J27" s="63"/>
      <c r="W27" s="56"/>
      <c r="X27" s="54"/>
    </row>
    <row r="28" spans="1:24" ht="13.5" x14ac:dyDescent="0.3">
      <c r="A28" s="78" t="s">
        <v>40</v>
      </c>
      <c r="B28" s="122" t="s">
        <v>61</v>
      </c>
      <c r="C28" s="122"/>
      <c r="D28" s="122"/>
      <c r="E28" s="122"/>
      <c r="F28" s="122"/>
      <c r="G28" s="122"/>
      <c r="H28" s="60">
        <f>SUM(H24:H27)</f>
        <v>286216312</v>
      </c>
      <c r="I28" s="60">
        <f>SUM(I24:I27)</f>
        <v>286216312</v>
      </c>
      <c r="J28" s="60">
        <f>SUM(J24:J27)</f>
        <v>292265484</v>
      </c>
      <c r="L28" s="72"/>
      <c r="M28" s="71"/>
      <c r="W28" s="56"/>
      <c r="X28" s="54"/>
    </row>
    <row r="29" spans="1:24" ht="13" x14ac:dyDescent="0.3">
      <c r="A29" s="17"/>
      <c r="B29" s="6"/>
      <c r="C29" s="6"/>
      <c r="D29" s="6"/>
      <c r="E29" s="6"/>
      <c r="F29" s="6"/>
      <c r="G29" s="6"/>
      <c r="H29" s="64"/>
      <c r="I29" s="64"/>
      <c r="J29" s="64"/>
      <c r="W29" s="56"/>
      <c r="X29" s="54"/>
    </row>
    <row r="30" spans="1:24" ht="13.5" x14ac:dyDescent="0.3">
      <c r="A30" s="78" t="s">
        <v>45</v>
      </c>
      <c r="B30" s="121" t="s">
        <v>83</v>
      </c>
      <c r="C30" s="122"/>
      <c r="D30" s="122"/>
      <c r="E30" s="122"/>
      <c r="F30" s="122"/>
      <c r="G30" s="123"/>
      <c r="H30" s="60"/>
      <c r="I30" s="60"/>
      <c r="J30" s="60">
        <v>652795</v>
      </c>
      <c r="W30" s="56"/>
      <c r="X30" s="54"/>
    </row>
    <row r="31" spans="1:24" ht="13" x14ac:dyDescent="0.3">
      <c r="A31" s="16"/>
      <c r="B31" s="6"/>
      <c r="C31" s="6"/>
      <c r="D31" s="6"/>
      <c r="E31" s="6"/>
      <c r="F31" s="6"/>
      <c r="G31" s="6"/>
      <c r="H31" s="61"/>
      <c r="I31" s="61"/>
      <c r="J31" s="61"/>
      <c r="W31" s="56"/>
      <c r="X31" s="54"/>
    </row>
    <row r="32" spans="1:24" ht="13.5" x14ac:dyDescent="0.35">
      <c r="A32" s="15"/>
      <c r="B32" s="120" t="s">
        <v>63</v>
      </c>
      <c r="C32" s="120"/>
      <c r="D32" s="120"/>
      <c r="E32" s="120"/>
      <c r="F32" s="120"/>
      <c r="G32" s="120"/>
      <c r="H32" s="62"/>
      <c r="I32" s="62"/>
      <c r="J32" s="62"/>
      <c r="W32" s="56"/>
      <c r="X32" s="54"/>
    </row>
    <row r="33" spans="1:24" ht="13" x14ac:dyDescent="0.3">
      <c r="A33" s="12" t="s">
        <v>6</v>
      </c>
      <c r="B33" s="116" t="s">
        <v>64</v>
      </c>
      <c r="C33" s="116" t="s">
        <v>35</v>
      </c>
      <c r="D33" s="116"/>
      <c r="E33" s="116"/>
      <c r="F33" s="116"/>
      <c r="G33" s="116"/>
      <c r="H33" s="59">
        <v>3271770</v>
      </c>
      <c r="I33" s="59">
        <v>3271770</v>
      </c>
      <c r="J33" s="59">
        <v>3373691</v>
      </c>
      <c r="W33" s="56"/>
      <c r="X33" s="54"/>
    </row>
    <row r="34" spans="1:24" ht="13.5" customHeight="1" x14ac:dyDescent="0.3">
      <c r="A34" s="12" t="s">
        <v>8</v>
      </c>
      <c r="B34" s="117" t="s">
        <v>74</v>
      </c>
      <c r="C34" s="118"/>
      <c r="D34" s="118"/>
      <c r="E34" s="118"/>
      <c r="F34" s="118"/>
      <c r="G34" s="119"/>
      <c r="H34" s="59"/>
      <c r="I34" s="59"/>
      <c r="J34" s="59">
        <v>268213</v>
      </c>
      <c r="W34" s="56"/>
      <c r="X34" s="54"/>
    </row>
    <row r="35" spans="1:24" ht="13.5" x14ac:dyDescent="0.3">
      <c r="A35" s="78" t="s">
        <v>62</v>
      </c>
      <c r="B35" s="115" t="s">
        <v>65</v>
      </c>
      <c r="C35" s="115"/>
      <c r="D35" s="115"/>
      <c r="E35" s="115"/>
      <c r="F35" s="115"/>
      <c r="G35" s="115"/>
      <c r="H35" s="60">
        <f>SUM(H33:H34)</f>
        <v>3271770</v>
      </c>
      <c r="I35" s="60">
        <f>SUM(I33:I34)</f>
        <v>3271770</v>
      </c>
      <c r="J35" s="60">
        <f>SUM(J33:J34)</f>
        <v>3641904</v>
      </c>
      <c r="W35" s="56"/>
      <c r="X35" s="54"/>
    </row>
    <row r="36" spans="1:24" ht="13" x14ac:dyDescent="0.3">
      <c r="A36" s="16"/>
      <c r="B36" s="6"/>
      <c r="C36" s="6"/>
      <c r="D36" s="6"/>
      <c r="E36" s="6"/>
      <c r="F36" s="6"/>
      <c r="G36" s="6"/>
      <c r="H36" s="61"/>
      <c r="I36" s="61"/>
      <c r="J36" s="61"/>
      <c r="W36" s="56"/>
      <c r="X36" s="54"/>
    </row>
    <row r="37" spans="1:24" ht="29.25" customHeight="1" x14ac:dyDescent="0.3">
      <c r="A37" s="79" t="s">
        <v>66</v>
      </c>
      <c r="B37" s="114" t="s">
        <v>67</v>
      </c>
      <c r="C37" s="114"/>
      <c r="D37" s="114"/>
      <c r="E37" s="114"/>
      <c r="F37" s="114"/>
      <c r="G37" s="114"/>
      <c r="H37" s="65">
        <v>1181102</v>
      </c>
      <c r="I37" s="65">
        <v>1181102</v>
      </c>
      <c r="J37" s="65">
        <v>225335.40157480317</v>
      </c>
      <c r="W37" s="56"/>
      <c r="X37" s="54"/>
    </row>
    <row r="38" spans="1:24" ht="13.5" x14ac:dyDescent="0.3">
      <c r="A38" s="15"/>
      <c r="B38" s="6"/>
      <c r="C38" s="6"/>
      <c r="D38" s="6"/>
      <c r="E38" s="6"/>
      <c r="F38" s="6"/>
      <c r="G38" s="6"/>
      <c r="H38" s="66"/>
      <c r="I38" s="66"/>
      <c r="J38" s="66"/>
      <c r="W38" s="56"/>
      <c r="X38" s="54"/>
    </row>
    <row r="39" spans="1:24" ht="13.5" x14ac:dyDescent="0.3">
      <c r="A39" s="79" t="s">
        <v>68</v>
      </c>
      <c r="B39" s="114" t="s">
        <v>69</v>
      </c>
      <c r="C39" s="114"/>
      <c r="D39" s="114"/>
      <c r="E39" s="114"/>
      <c r="F39" s="114"/>
      <c r="G39" s="114"/>
      <c r="H39" s="66">
        <v>144067235</v>
      </c>
      <c r="I39" s="66">
        <v>144067235</v>
      </c>
      <c r="J39" s="66">
        <v>147004231</v>
      </c>
      <c r="W39" s="56"/>
      <c r="X39" s="54"/>
    </row>
    <row r="40" spans="1:24" ht="13" x14ac:dyDescent="0.3">
      <c r="A40" s="16"/>
      <c r="B40" s="6"/>
      <c r="C40" s="6"/>
      <c r="D40" s="6"/>
      <c r="E40" s="6"/>
      <c r="F40" s="6"/>
      <c r="G40" s="6"/>
      <c r="H40" s="66"/>
      <c r="I40" s="66"/>
      <c r="J40" s="66"/>
      <c r="W40" s="56"/>
      <c r="X40" s="54"/>
    </row>
    <row r="41" spans="1:24" ht="13" x14ac:dyDescent="0.3">
      <c r="A41" s="16"/>
      <c r="B41" s="114"/>
      <c r="C41" s="114"/>
      <c r="D41" s="114"/>
      <c r="E41" s="114"/>
      <c r="F41" s="114"/>
      <c r="G41" s="114"/>
      <c r="H41" s="66"/>
      <c r="I41" s="66"/>
      <c r="J41" s="66"/>
      <c r="W41" s="56"/>
      <c r="X41" s="54"/>
    </row>
    <row r="42" spans="1:24" ht="13.5" thickBot="1" x14ac:dyDescent="0.35">
      <c r="A42" s="18"/>
      <c r="B42" s="1"/>
      <c r="C42" s="1"/>
      <c r="D42" s="1"/>
      <c r="E42" s="1"/>
      <c r="F42" s="1"/>
      <c r="G42" s="1"/>
      <c r="H42" s="82"/>
      <c r="I42" s="82"/>
      <c r="J42" s="82"/>
      <c r="W42" s="56"/>
      <c r="X42" s="54"/>
    </row>
    <row r="43" spans="1:24" ht="13.5" thickBot="1" x14ac:dyDescent="0.35">
      <c r="A43" s="19"/>
      <c r="B43" s="113" t="s">
        <v>70</v>
      </c>
      <c r="C43" s="113"/>
      <c r="D43" s="113"/>
      <c r="E43" s="113"/>
      <c r="F43" s="113"/>
      <c r="G43" s="113"/>
      <c r="H43" s="67">
        <f>H35+H30+H28+H22+H14+H37+H39+H41</f>
        <v>677649587</v>
      </c>
      <c r="I43" s="67">
        <f>I35+I30+I28+I22+I14+I37+I39+I41</f>
        <v>677649587</v>
      </c>
      <c r="J43" s="67">
        <f>J35+J30+J28+J22+J14+J37+J39+J41</f>
        <v>691705976.40157485</v>
      </c>
      <c r="W43" s="56"/>
      <c r="X43" s="54"/>
    </row>
  </sheetData>
  <mergeCells count="32">
    <mergeCell ref="A1:D1"/>
    <mergeCell ref="G1:H1"/>
    <mergeCell ref="G7:H7"/>
    <mergeCell ref="A2:D2"/>
    <mergeCell ref="G2:H2"/>
    <mergeCell ref="A4:J4"/>
    <mergeCell ref="A5:J5"/>
    <mergeCell ref="B14:G14"/>
    <mergeCell ref="B12:G12"/>
    <mergeCell ref="B11:G11"/>
    <mergeCell ref="B10:G10"/>
    <mergeCell ref="B9:G9"/>
    <mergeCell ref="B8:G8"/>
    <mergeCell ref="B22:G22"/>
    <mergeCell ref="B20:G20"/>
    <mergeCell ref="B19:G19"/>
    <mergeCell ref="B18:G18"/>
    <mergeCell ref="B17:G17"/>
    <mergeCell ref="B16:G16"/>
    <mergeCell ref="B32:G32"/>
    <mergeCell ref="B30:G30"/>
    <mergeCell ref="B28:G28"/>
    <mergeCell ref="B26:G26"/>
    <mergeCell ref="B25:G25"/>
    <mergeCell ref="B24:G24"/>
    <mergeCell ref="B43:G43"/>
    <mergeCell ref="B41:G41"/>
    <mergeCell ref="B39:G39"/>
    <mergeCell ref="B37:G37"/>
    <mergeCell ref="B35:G35"/>
    <mergeCell ref="B33:G33"/>
    <mergeCell ref="B34:G34"/>
  </mergeCells>
  <phoneticPr fontId="8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7b</vt:lpstr>
      <vt:lpstr>7a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hegedusnekm</dc:creator>
  <cp:lastModifiedBy>Kormos Viktória</cp:lastModifiedBy>
  <cp:lastPrinted>2019-04-18T12:24:16Z</cp:lastPrinted>
  <dcterms:created xsi:type="dcterms:W3CDTF">2012-02-06T14:42:08Z</dcterms:created>
  <dcterms:modified xsi:type="dcterms:W3CDTF">2019-04-25T08:37:10Z</dcterms:modified>
</cp:coreProperties>
</file>